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omments8.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omments9.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omments10.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omments11.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omments12.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omments13.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omments14.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omments15.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omments16.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omments18.xml" ContentType="application/vnd.openxmlformats-officedocument.spreadsheetml.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omments19.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xml"/>
  <Override PartName="/xl/comments20.xml" ContentType="application/vnd.openxmlformats-officedocument.spreadsheetml.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comments21.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comments22.xml" ContentType="application/vnd.openxmlformats-officedocument.spreadsheetml.comment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4.xml" ContentType="application/vnd.openxmlformats-officedocument.drawing+xml"/>
  <Override PartName="/xl/comments23.xml" ContentType="application/vnd.openxmlformats-officedocument.spreadsheetml.comment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xml"/>
  <Override PartName="/xl/comments24.xml" ContentType="application/vnd.openxmlformats-officedocument.spreadsheetml.comment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comments26.xml" ContentType="application/vnd.openxmlformats-officedocument.spreadsheetml.comment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8.xml" ContentType="application/vnd.openxmlformats-officedocument.drawing+xml"/>
  <Override PartName="/xl/comments27.xml" ContentType="application/vnd.openxmlformats-officedocument.spreadsheetml.comment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omments28.xml" ContentType="application/vnd.openxmlformats-officedocument.spreadsheetml.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0.xml" ContentType="application/vnd.openxmlformats-officedocument.drawing+xml"/>
  <Override PartName="/xl/comments29.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1.xml" ContentType="application/vnd.openxmlformats-officedocument.drawing+xml"/>
  <Override PartName="/xl/comments30.xml" ContentType="application/vnd.openxmlformats-officedocument.spreadsheetml.comment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2.xml" ContentType="application/vnd.openxmlformats-officedocument.drawing+xml"/>
  <Override PartName="/xl/comments31.xml" ContentType="application/vnd.openxmlformats-officedocument.spreadsheetml.comment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3.xml" ContentType="application/vnd.openxmlformats-officedocument.drawing+xml"/>
  <Override PartName="/xl/comments32.xml" ContentType="application/vnd.openxmlformats-officedocument.spreadsheetml.comment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4.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5.xml" ContentType="application/vnd.openxmlformats-officedocument.drawing+xml"/>
  <Override PartName="/xl/comments33.xml" ContentType="application/vnd.openxmlformats-officedocument.spreadsheetml.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6.xml" ContentType="application/vnd.openxmlformats-officedocument.drawing+xml"/>
  <Override PartName="/xl/comments34.xml" ContentType="application/vnd.openxmlformats-officedocument.spreadsheetml.comment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7.xml" ContentType="application/vnd.openxmlformats-officedocument.drawing+xml"/>
  <Override PartName="/xl/comments35.xml" ContentType="application/vnd.openxmlformats-officedocument.spreadsheetml.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8.xml" ContentType="application/vnd.openxmlformats-officedocument.drawing+xml"/>
  <Override PartName="/xl/comments36.xml" ContentType="application/vnd.openxmlformats-officedocument.spreadsheetml.comment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9.xml" ContentType="application/vnd.openxmlformats-officedocument.drawing+xml"/>
  <Override PartName="/xl/comments37.xml" ContentType="application/vnd.openxmlformats-officedocument.spreadsheetml.comment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0.xml" ContentType="application/vnd.openxmlformats-officedocument.drawing+xml"/>
  <Override PartName="/xl/comments38.xml" ContentType="application/vnd.openxmlformats-officedocument.spreadsheetml.comment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1.xml" ContentType="application/vnd.openxmlformats-officedocument.drawing+xml"/>
  <Override PartName="/xl/comments39.xml" ContentType="application/vnd.openxmlformats-officedocument.spreadsheetml.comment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2.xml" ContentType="application/vnd.openxmlformats-officedocument.drawing+xml"/>
  <Override PartName="/xl/comments40.xml" ContentType="application/vnd.openxmlformats-officedocument.spreadsheetml.comment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omments41.xml" ContentType="application/vnd.openxmlformats-officedocument.spreadsheetml.comment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5.xml" ContentType="application/vnd.openxmlformats-officedocument.drawing+xml"/>
  <Override PartName="/xl/comments42.xml" ContentType="application/vnd.openxmlformats-officedocument.spreadsheetml.comment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6.xml" ContentType="application/vnd.openxmlformats-officedocument.drawing+xml"/>
  <Override PartName="/xl/comments4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OneDrive - uaermv\Escritorio\OAP 2025\Indicadores\Primer trimestre\"/>
    </mc:Choice>
  </mc:AlternateContent>
  <bookViews>
    <workbookView xWindow="-120" yWindow="-120" windowWidth="20730" windowHeight="11160" firstSheet="48" activeTab="53"/>
  </bookViews>
  <sheets>
    <sheet name="DES-IND-001" sheetId="90" r:id="rId1"/>
    <sheet name="COM-IND-001" sheetId="92" state="hidden" r:id="rId2"/>
    <sheet name="SRPI-IND-001" sheetId="74" r:id="rId3"/>
    <sheet name="SRPI-IND-002" sheetId="79" r:id="rId4"/>
    <sheet name="SRPI-IND-003" sheetId="60" r:id="rId5"/>
    <sheet name="SRPI-IND-004" sheetId="61" r:id="rId6"/>
    <sheet name="SRPI-IND-005" sheetId="96" state="hidden" r:id="rId7"/>
    <sheet name="SRPI-IND-006" sheetId="97" state="hidden" r:id="rId8"/>
    <sheet name="EGTI-IND-001" sheetId="5" r:id="rId9"/>
    <sheet name="EGTI-IND-003" sheetId="67" r:id="rId10"/>
    <sheet name="PCI-IND-001" sheetId="6" r:id="rId11"/>
    <sheet name="PCI-IND-002" sheetId="27" r:id="rId12"/>
    <sheet name="PCI-IND-004" sheetId="29" r:id="rId13"/>
    <sheet name="PCI-IND-005" sheetId="30" r:id="rId14"/>
    <sheet name="PCI-IND-007" sheetId="31" r:id="rId15"/>
    <sheet name="GLAB-IND-001" sheetId="7" r:id="rId16"/>
    <sheet name="GLAB-IND-002" sheetId="56" r:id="rId17"/>
    <sheet name="GLAB-IND-005" sheetId="68" r:id="rId18"/>
    <sheet name="PRO-IND-001" sheetId="8" r:id="rId19"/>
    <sheet name="PRO-IND-002" sheetId="52" r:id="rId20"/>
    <sheet name="LMME-IND-001" sheetId="78" r:id="rId21"/>
    <sheet name="LMME-IND-002" sheetId="54" r:id="rId22"/>
    <sheet name="INFRA-IND-001" sheetId="10" r:id="rId23"/>
    <sheet name="INFRA-IND-003" sheetId="48" r:id="rId24"/>
    <sheet name="INFRA-IND-004" sheetId="47" r:id="rId25"/>
    <sheet name="INFRA-IND-005" sheetId="50" r:id="rId26"/>
    <sheet name="DMIC-IND-001" sheetId="91" r:id="rId27"/>
    <sheet name="GJUR-IND-001" sheetId="12" r:id="rId28"/>
    <sheet name="GJUR-IND-002" sheetId="102" state="hidden" r:id="rId29"/>
    <sheet name="GEFI-IND-003" sheetId="65" r:id="rId30"/>
    <sheet name="GEFI-IND-007" sheetId="35" r:id="rId31"/>
    <sheet name="GREF-IND-001" sheetId="14" r:id="rId32"/>
    <sheet name="GAM-IND-001" sheetId="70" r:id="rId33"/>
    <sheet name="GAM-IND-002" sheetId="101" state="hidden" r:id="rId34"/>
    <sheet name="GAM-IND-003" sheetId="25" r:id="rId35"/>
    <sheet name="GAM-IND-004" sheetId="100" state="hidden" r:id="rId36"/>
    <sheet name="GAM-IND-005" sheetId="99" state="hidden" r:id="rId37"/>
    <sheet name="GAM-IND-006" sheetId="98" r:id="rId38"/>
    <sheet name="GCON-IND-001" sheetId="93" state="hidden" r:id="rId39"/>
    <sheet name="GCON-IND-002" sheetId="34" r:id="rId40"/>
    <sheet name="GDOC-IND-001" sheetId="17" r:id="rId41"/>
    <sheet name="GDOC-IND-002" sheetId="32" r:id="rId42"/>
    <sheet name="GDOC-IND-003" sheetId="33" r:id="rId43"/>
    <sheet name="GTHU-IND-003" sheetId="84" r:id="rId44"/>
    <sheet name="GTHU-IND-004" sheetId="85" state="hidden" r:id="rId45"/>
    <sheet name="GTHU-IND-010" sheetId="86" state="hidden" r:id="rId46"/>
    <sheet name="GTHU-IND-011" sheetId="87" state="hidden" r:id="rId47"/>
    <sheet name="GTHU-IND-012" sheetId="88" state="hidden" r:id="rId48"/>
    <sheet name="CODI-IND-001" sheetId="19" r:id="rId49"/>
    <sheet name="CEI-IND-001" sheetId="63" r:id="rId50"/>
    <sheet name="CEI-IND-002" sheetId="64" r:id="rId51"/>
    <sheet name="SMCT-IND-001" sheetId="94" r:id="rId52"/>
    <sheet name="SMCT-IND-002" sheetId="95" r:id="rId53"/>
    <sheet name="tabla" sheetId="57"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_xlnm._FilterDatabase" localSheetId="53" hidden="1">tabla!$A$2:$V$43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2" i="57" l="1"/>
  <c r="E10" i="57"/>
  <c r="C61" i="57" l="1"/>
  <c r="C60" i="57"/>
  <c r="C59" i="57"/>
  <c r="J39" i="5" l="1"/>
  <c r="J38" i="5"/>
  <c r="J37" i="5"/>
  <c r="J36" i="5"/>
  <c r="J39" i="67" l="1"/>
  <c r="J38" i="67"/>
  <c r="J37" i="67"/>
  <c r="J36" i="67"/>
  <c r="N75" i="50" l="1"/>
  <c r="J75" i="50"/>
  <c r="J74" i="50"/>
  <c r="N74" i="50" s="1"/>
  <c r="J73" i="50"/>
  <c r="N73" i="50" s="1"/>
  <c r="J71" i="50"/>
  <c r="N71" i="50" s="1"/>
  <c r="J70" i="50"/>
  <c r="N70" i="50" s="1"/>
  <c r="N69" i="50"/>
  <c r="J69" i="50"/>
  <c r="J67" i="50"/>
  <c r="N67" i="50" s="1"/>
  <c r="J66" i="50"/>
  <c r="N66" i="50" s="1"/>
  <c r="J65" i="50"/>
  <c r="J68" i="50" s="1"/>
  <c r="N68" i="50" s="1"/>
  <c r="H64" i="50"/>
  <c r="N63" i="50"/>
  <c r="J63" i="50"/>
  <c r="J62" i="50"/>
  <c r="N62" i="50" s="1"/>
  <c r="J61" i="50"/>
  <c r="J64" i="50" s="1"/>
  <c r="N64" i="50" s="1"/>
  <c r="I48" i="50"/>
  <c r="H48" i="50"/>
  <c r="K47" i="50"/>
  <c r="J47" i="50"/>
  <c r="K46" i="50"/>
  <c r="J46" i="50"/>
  <c r="K45" i="50"/>
  <c r="J45" i="50"/>
  <c r="K44" i="50"/>
  <c r="J44" i="50"/>
  <c r="K43" i="50"/>
  <c r="J43" i="50"/>
  <c r="K42" i="50"/>
  <c r="J42" i="50"/>
  <c r="K41" i="50"/>
  <c r="J41" i="50"/>
  <c r="K40" i="50"/>
  <c r="J40" i="50"/>
  <c r="K39" i="50"/>
  <c r="J39" i="50"/>
  <c r="K38" i="50"/>
  <c r="J38" i="50"/>
  <c r="K37" i="50"/>
  <c r="J37" i="50"/>
  <c r="AD36" i="50"/>
  <c r="AC36" i="50"/>
  <c r="AE36" i="50" s="1"/>
  <c r="K36" i="50"/>
  <c r="J36" i="50"/>
  <c r="J72" i="50" l="1"/>
  <c r="N72" i="50" s="1"/>
  <c r="J76" i="50"/>
  <c r="N76" i="50" s="1"/>
  <c r="N61" i="50"/>
  <c r="J74" i="47" l="1"/>
  <c r="N74" i="47" s="1"/>
  <c r="J73" i="47"/>
  <c r="J72" i="47"/>
  <c r="J75" i="47" s="1"/>
  <c r="N75" i="47" s="1"/>
  <c r="J70" i="47"/>
  <c r="J71" i="47" s="1"/>
  <c r="N71" i="47" s="1"/>
  <c r="N69" i="47"/>
  <c r="J69" i="47"/>
  <c r="J68" i="47"/>
  <c r="N68" i="47" s="1"/>
  <c r="J66" i="47"/>
  <c r="N66" i="47" s="1"/>
  <c r="J65" i="47"/>
  <c r="N65" i="47" s="1"/>
  <c r="J64" i="47"/>
  <c r="J67" i="47" s="1"/>
  <c r="N67" i="47" s="1"/>
  <c r="N63" i="47"/>
  <c r="J63" i="47"/>
  <c r="H63" i="47"/>
  <c r="J62" i="47"/>
  <c r="N62" i="47" s="1"/>
  <c r="J61" i="47"/>
  <c r="N61" i="47" s="1"/>
  <c r="J60" i="47"/>
  <c r="N60" i="47" s="1"/>
  <c r="I48" i="47"/>
  <c r="H48" i="47"/>
  <c r="K47" i="47"/>
  <c r="J47" i="47"/>
  <c r="K46" i="47"/>
  <c r="J46" i="47"/>
  <c r="K45" i="47"/>
  <c r="J45" i="47"/>
  <c r="K44" i="47"/>
  <c r="J44" i="47"/>
  <c r="K43" i="47"/>
  <c r="J43" i="47"/>
  <c r="K42" i="47"/>
  <c r="J42" i="47"/>
  <c r="K41" i="47"/>
  <c r="J41" i="47"/>
  <c r="K40" i="47"/>
  <c r="J40" i="47"/>
  <c r="K39" i="47"/>
  <c r="J39" i="47"/>
  <c r="K38" i="47"/>
  <c r="K37" i="47"/>
  <c r="J37" i="47"/>
  <c r="K36" i="47"/>
  <c r="J36" i="47"/>
  <c r="N64" i="47" l="1"/>
  <c r="N70" i="47"/>
  <c r="N72" i="47"/>
  <c r="J42" i="48" l="1"/>
  <c r="I42" i="48"/>
  <c r="H42" i="48"/>
  <c r="J75" i="10" l="1"/>
  <c r="J76" i="10" s="1"/>
  <c r="N76" i="10" s="1"/>
  <c r="J74" i="10"/>
  <c r="N74" i="10" s="1"/>
  <c r="J73" i="10"/>
  <c r="N73" i="10" s="1"/>
  <c r="J71" i="10"/>
  <c r="N71" i="10" s="1"/>
  <c r="J70" i="10"/>
  <c r="N70" i="10" s="1"/>
  <c r="J69" i="10"/>
  <c r="J72" i="10" s="1"/>
  <c r="N72" i="10" s="1"/>
  <c r="J67" i="10"/>
  <c r="N67" i="10" s="1"/>
  <c r="J66" i="10"/>
  <c r="N66" i="10" s="1"/>
  <c r="J65" i="10"/>
  <c r="J68" i="10" s="1"/>
  <c r="N68" i="10" s="1"/>
  <c r="H64" i="10"/>
  <c r="J61" i="10"/>
  <c r="N61" i="10" s="1"/>
  <c r="I48" i="10"/>
  <c r="J47" i="10"/>
  <c r="J46" i="10"/>
  <c r="J45" i="10"/>
  <c r="J44" i="10"/>
  <c r="J43" i="10"/>
  <c r="J42" i="10"/>
  <c r="J41" i="10"/>
  <c r="J40" i="10"/>
  <c r="J39" i="10"/>
  <c r="H37" i="10"/>
  <c r="AC36" i="10"/>
  <c r="K36" i="10"/>
  <c r="J36" i="10"/>
  <c r="K38" i="10" l="1"/>
  <c r="N69" i="10"/>
  <c r="N75" i="10"/>
  <c r="H48" i="10"/>
  <c r="N65" i="10"/>
  <c r="J37" i="10"/>
  <c r="K37" i="10"/>
  <c r="H38" i="10"/>
  <c r="J62" i="10"/>
  <c r="N62" i="10" l="1"/>
  <c r="J63" i="10"/>
  <c r="N63" i="10" s="1"/>
  <c r="K44" i="10"/>
  <c r="J38" i="10"/>
  <c r="K43" i="10"/>
  <c r="K42" i="10"/>
  <c r="K47" i="10"/>
  <c r="K41" i="10"/>
  <c r="K46" i="10"/>
  <c r="K40" i="10"/>
  <c r="K45" i="10"/>
  <c r="K39" i="10"/>
  <c r="J64" i="10" l="1"/>
  <c r="N64" i="10" s="1"/>
  <c r="I37" i="54" l="1"/>
  <c r="I41" i="54" s="1"/>
  <c r="H37" i="54"/>
  <c r="H41" i="54" s="1"/>
  <c r="J37" i="54" l="1"/>
  <c r="H40" i="78"/>
  <c r="J40" i="78" s="1"/>
  <c r="H39" i="78"/>
  <c r="J39" i="78" s="1"/>
  <c r="H38" i="78"/>
  <c r="J38" i="78" s="1"/>
  <c r="AG37" i="78"/>
  <c r="AF37" i="78"/>
  <c r="AE37" i="78"/>
  <c r="AD37" i="78"/>
  <c r="H37" i="78" l="1"/>
  <c r="AD49" i="64"/>
  <c r="J36" i="64"/>
  <c r="J47" i="64" s="1"/>
  <c r="I40" i="63"/>
  <c r="J40" i="63" s="1"/>
  <c r="H40" i="63"/>
  <c r="J36" i="63"/>
  <c r="J37" i="78" l="1"/>
  <c r="J57" i="78" s="1"/>
  <c r="I40" i="19"/>
  <c r="H40" i="19"/>
  <c r="J39" i="19"/>
  <c r="J38" i="19"/>
  <c r="J37" i="19"/>
  <c r="J36" i="19"/>
  <c r="C84" i="95" l="1"/>
  <c r="C83" i="95"/>
  <c r="C82" i="95"/>
  <c r="C81" i="95"/>
  <c r="J80" i="95"/>
  <c r="C80" i="95"/>
  <c r="J79" i="95"/>
  <c r="C79" i="95"/>
  <c r="C78" i="95"/>
  <c r="C77" i="95"/>
  <c r="C76" i="95"/>
  <c r="J75" i="95"/>
  <c r="C75" i="95"/>
  <c r="C74" i="95"/>
  <c r="J73" i="95"/>
  <c r="C73" i="95"/>
  <c r="H50" i="95"/>
  <c r="J49" i="95"/>
  <c r="J84" i="95" s="1"/>
  <c r="J48" i="95"/>
  <c r="J83" i="95" s="1"/>
  <c r="J47" i="95"/>
  <c r="J82" i="95" s="1"/>
  <c r="J46" i="95"/>
  <c r="J81" i="95" s="1"/>
  <c r="J45" i="95"/>
  <c r="J44" i="95"/>
  <c r="J43" i="95"/>
  <c r="J78" i="95" s="1"/>
  <c r="J42" i="95"/>
  <c r="J77" i="95" s="1"/>
  <c r="J41" i="95"/>
  <c r="J76" i="95" s="1"/>
  <c r="J40" i="95"/>
  <c r="I39" i="95"/>
  <c r="I50" i="95" s="1"/>
  <c r="J38" i="95"/>
  <c r="J50" i="95" l="1"/>
  <c r="J39" i="95"/>
  <c r="J74" i="95" s="1"/>
  <c r="C78" i="94" l="1"/>
  <c r="C77" i="94"/>
  <c r="C76" i="94"/>
  <c r="C75" i="94"/>
  <c r="C74" i="94"/>
  <c r="C73" i="94"/>
  <c r="C72" i="94"/>
  <c r="C71" i="94"/>
  <c r="C70" i="94"/>
  <c r="C69" i="94"/>
  <c r="J68" i="94"/>
  <c r="C68" i="94"/>
  <c r="C67" i="94"/>
  <c r="H44" i="94"/>
  <c r="J43" i="94"/>
  <c r="J72" i="94" s="1"/>
  <c r="J42" i="94"/>
  <c r="J71" i="94" s="1"/>
  <c r="J41" i="94"/>
  <c r="J70" i="94" s="1"/>
  <c r="J40" i="94"/>
  <c r="J69" i="94" s="1"/>
  <c r="J39" i="94"/>
  <c r="H38" i="94"/>
  <c r="I38" i="94" l="1"/>
  <c r="I44" i="94" s="1"/>
  <c r="J44" i="94" s="1"/>
  <c r="J38" i="94" l="1"/>
  <c r="J67" i="94" s="1"/>
  <c r="J36" i="33" l="1"/>
  <c r="J56" i="33" s="1"/>
  <c r="I40" i="34" l="1"/>
  <c r="H40" i="34"/>
  <c r="J40" i="34" s="1"/>
  <c r="J36" i="34"/>
  <c r="I41" i="98" l="1"/>
  <c r="H41" i="98"/>
  <c r="J41" i="98" s="1"/>
  <c r="J37" i="98"/>
  <c r="I41" i="25" l="1"/>
  <c r="H41" i="25"/>
  <c r="J41" i="25" s="1"/>
  <c r="J40" i="25"/>
  <c r="J39" i="25"/>
  <c r="J38" i="25"/>
  <c r="J37" i="25"/>
  <c r="F41" i="70" l="1"/>
  <c r="E41" i="70"/>
  <c r="G41" i="70" s="1"/>
  <c r="G37" i="70"/>
  <c r="I40" i="12" l="1"/>
  <c r="J40" i="12" s="1"/>
  <c r="H40" i="12"/>
  <c r="J39" i="12"/>
  <c r="J38" i="12"/>
  <c r="J37" i="12"/>
  <c r="J36" i="12"/>
  <c r="C67" i="91" l="1"/>
  <c r="C66" i="91"/>
  <c r="C65" i="91"/>
  <c r="C64" i="91"/>
  <c r="H37" i="91"/>
  <c r="H41" i="91" s="1"/>
  <c r="J37" i="91" l="1"/>
  <c r="J64" i="91" s="1"/>
  <c r="I36" i="8" l="1"/>
  <c r="I40" i="8" s="1"/>
  <c r="A16" i="8"/>
  <c r="H43" i="68" l="1"/>
  <c r="J43" i="68" s="1"/>
  <c r="J42" i="68"/>
  <c r="J69" i="68" s="1"/>
  <c r="J41" i="68"/>
  <c r="J68" i="68" s="1"/>
  <c r="J40" i="68"/>
  <c r="J67" i="68" s="1"/>
  <c r="I39" i="68"/>
  <c r="I43" i="68" s="1"/>
  <c r="H39" i="68"/>
  <c r="J39" i="68" l="1"/>
  <c r="J66" i="68" s="1"/>
  <c r="C68" i="56" l="1"/>
  <c r="J67" i="56"/>
  <c r="C67" i="56"/>
  <c r="J66" i="56"/>
  <c r="C66" i="56"/>
  <c r="C65" i="56"/>
  <c r="I42" i="56"/>
  <c r="H42" i="56"/>
  <c r="J42" i="56" s="1"/>
  <c r="J41" i="56"/>
  <c r="J68" i="56" s="1"/>
  <c r="J40" i="56"/>
  <c r="J39" i="56"/>
  <c r="I38" i="56"/>
  <c r="H38" i="56"/>
  <c r="J38" i="56" s="1"/>
  <c r="J65" i="56" s="1"/>
  <c r="C84" i="7" l="1"/>
  <c r="C83" i="7"/>
  <c r="C82" i="7"/>
  <c r="C81" i="7"/>
  <c r="C80" i="7"/>
  <c r="J79" i="7"/>
  <c r="C79" i="7"/>
  <c r="C78" i="7"/>
  <c r="C77" i="7"/>
  <c r="C76" i="7"/>
  <c r="C75" i="7"/>
  <c r="C74" i="7"/>
  <c r="C73" i="7"/>
  <c r="H50" i="7"/>
  <c r="J49" i="7"/>
  <c r="J84" i="7" s="1"/>
  <c r="J48" i="7"/>
  <c r="J83" i="7" s="1"/>
  <c r="J47" i="7"/>
  <c r="J82" i="7" s="1"/>
  <c r="J46" i="7"/>
  <c r="J81" i="7" s="1"/>
  <c r="J45" i="7"/>
  <c r="J80" i="7" s="1"/>
  <c r="J44" i="7"/>
  <c r="J43" i="7"/>
  <c r="J78" i="7" s="1"/>
  <c r="J42" i="7"/>
  <c r="J77" i="7" s="1"/>
  <c r="J41" i="7"/>
  <c r="J76" i="7" s="1"/>
  <c r="I40" i="7"/>
  <c r="J40" i="7" s="1"/>
  <c r="J75" i="7" s="1"/>
  <c r="I39" i="7"/>
  <c r="J39" i="7" s="1"/>
  <c r="J74" i="7" s="1"/>
  <c r="I38" i="7"/>
  <c r="I50" i="7" s="1"/>
  <c r="J50" i="7" l="1"/>
  <c r="J38" i="7"/>
  <c r="J73" i="7" s="1"/>
  <c r="I40" i="74"/>
  <c r="H40" i="74"/>
  <c r="J40" i="74" s="1"/>
  <c r="J36" i="74"/>
  <c r="I40" i="61"/>
  <c r="H40" i="61"/>
  <c r="J40" i="61" s="1"/>
  <c r="J36" i="61"/>
  <c r="I40" i="90" l="1"/>
  <c r="H40" i="90"/>
  <c r="J40" i="90" s="1"/>
  <c r="J36" i="90"/>
  <c r="J36" i="14" l="1"/>
  <c r="I40" i="84"/>
  <c r="H40" i="84"/>
  <c r="J39" i="84"/>
  <c r="J38" i="84"/>
  <c r="J37" i="84"/>
  <c r="J36" i="84"/>
  <c r="J40" i="84" s="1"/>
  <c r="J36" i="27" l="1"/>
  <c r="I40" i="6"/>
  <c r="J40" i="6"/>
  <c r="J36" i="6"/>
  <c r="J65" i="31" l="1"/>
  <c r="J64" i="31"/>
  <c r="J63" i="31"/>
  <c r="J62" i="31"/>
  <c r="AM48" i="31"/>
  <c r="AK48" i="31"/>
  <c r="AK49" i="31" s="1"/>
  <c r="AL49" i="31" s="1"/>
  <c r="AM47" i="31"/>
  <c r="AM49" i="31" s="1"/>
  <c r="AK47" i="31"/>
  <c r="AM46" i="31"/>
  <c r="AK46" i="31"/>
  <c r="AM45" i="31"/>
  <c r="AK45" i="31"/>
  <c r="AL45" i="31" s="1"/>
  <c r="AL46" i="31" s="1"/>
  <c r="AL47" i="31" s="1"/>
  <c r="AL48" i="31" s="1"/>
  <c r="I40" i="31"/>
  <c r="H40" i="31"/>
  <c r="J40" i="31" s="1"/>
  <c r="J39" i="31"/>
  <c r="J38" i="31"/>
  <c r="J37" i="31"/>
  <c r="J36" i="31"/>
  <c r="AU52" i="30" l="1"/>
  <c r="AS52" i="30"/>
  <c r="H40" i="30"/>
  <c r="J40" i="30" s="1"/>
  <c r="J39" i="30"/>
  <c r="J38" i="30"/>
  <c r="J37" i="30"/>
  <c r="J36" i="30"/>
  <c r="J66" i="29" l="1"/>
  <c r="J65" i="29"/>
  <c r="J64" i="29"/>
  <c r="J63" i="29"/>
  <c r="AP49" i="29"/>
  <c r="AN49" i="29"/>
  <c r="AP48" i="29"/>
  <c r="AN48" i="29"/>
  <c r="AP47" i="29"/>
  <c r="AN47" i="29"/>
  <c r="AP46" i="29"/>
  <c r="AP50" i="29" s="1"/>
  <c r="AN46" i="29"/>
  <c r="AO46" i="29" s="1"/>
  <c r="AO47" i="29" s="1"/>
  <c r="AO48" i="29" s="1"/>
  <c r="AO49" i="29" s="1"/>
  <c r="I40" i="29"/>
  <c r="H40" i="29"/>
  <c r="J40" i="29" s="1"/>
  <c r="J39" i="29"/>
  <c r="J38" i="29"/>
  <c r="J37" i="29"/>
  <c r="J36" i="29"/>
  <c r="AN50" i="29" l="1"/>
  <c r="AO50" i="29" s="1"/>
  <c r="AU50" i="27" l="1"/>
  <c r="AS50" i="27"/>
  <c r="AT46" i="27"/>
  <c r="AT47" i="27" s="1"/>
  <c r="AT48" i="27" s="1"/>
  <c r="AT49" i="27" s="1"/>
  <c r="AT50" i="27" s="1"/>
  <c r="J40" i="27"/>
  <c r="I40" i="27"/>
  <c r="H40" i="27"/>
  <c r="J39" i="27"/>
  <c r="J38" i="27"/>
  <c r="J37" i="27"/>
  <c r="J66" i="6" l="1"/>
  <c r="J65" i="6"/>
  <c r="J64" i="6"/>
  <c r="J63" i="6"/>
  <c r="AP52" i="6"/>
  <c r="AN52" i="6"/>
  <c r="AP51" i="6"/>
  <c r="AN51" i="6"/>
  <c r="AP50" i="6"/>
  <c r="AN50" i="6"/>
  <c r="AP49" i="6"/>
  <c r="AP53" i="6" s="1"/>
  <c r="AN49" i="6"/>
  <c r="AO49" i="6" s="1"/>
  <c r="AO50" i="6" s="1"/>
  <c r="AO51" i="6" s="1"/>
  <c r="AO52" i="6" s="1"/>
  <c r="H40" i="6"/>
  <c r="J39" i="6"/>
  <c r="AG38" i="6"/>
  <c r="J38" i="6"/>
  <c r="J37" i="6"/>
  <c r="AN53" i="6" l="1"/>
  <c r="AO53" i="6" s="1"/>
  <c r="J57" i="32" l="1"/>
  <c r="J36" i="32"/>
  <c r="I48" i="14" l="1"/>
  <c r="J47" i="14"/>
  <c r="J46" i="14"/>
  <c r="J45" i="14"/>
  <c r="J44" i="14"/>
  <c r="J43" i="14"/>
  <c r="J42" i="14"/>
  <c r="J41" i="14"/>
  <c r="J40" i="14"/>
  <c r="I40" i="65" l="1"/>
  <c r="J40" i="65" s="1"/>
  <c r="H36" i="65"/>
  <c r="H40" i="65" s="1"/>
  <c r="J36" i="65" l="1"/>
  <c r="I36" i="35" l="1"/>
  <c r="I42" i="35" s="1"/>
  <c r="H36" i="35"/>
  <c r="H42" i="35" s="1"/>
  <c r="J42" i="35" s="1"/>
  <c r="J36" i="35" l="1"/>
  <c r="J37" i="86" l="1"/>
  <c r="H36" i="86"/>
  <c r="J36" i="86" s="1"/>
  <c r="J38" i="86" s="1"/>
  <c r="I38" i="85" l="1"/>
  <c r="H38" i="85"/>
  <c r="J37" i="85"/>
  <c r="J36" i="85"/>
  <c r="J38" i="85" s="1"/>
  <c r="V4" i="57" l="1"/>
  <c r="V5" i="57" s="1"/>
  <c r="H48" i="14" l="1"/>
  <c r="J48" i="14"/>
</calcChain>
</file>

<file path=xl/comments1.xml><?xml version="1.0" encoding="utf-8"?>
<comments xmlns="http://schemas.openxmlformats.org/spreadsheetml/2006/main">
  <authors>
    <author>Alexander Perea Mena</author>
    <author>Carolina Duque P.</author>
    <author>Natalia Norato Mora</author>
  </authors>
  <commentList>
    <comment ref="C10" authorId="0" shapeId="0">
      <text>
        <r>
          <rPr>
            <b/>
            <sz val="9"/>
            <color rgb="FF000000"/>
            <rFont val="Tahoma"/>
            <family val="2"/>
          </rPr>
          <t>Nombre del Indicador:</t>
        </r>
        <r>
          <rPr>
            <sz val="9"/>
            <color rgb="FF000000"/>
            <rFont val="Tahoma"/>
            <family val="2"/>
          </rPr>
          <t xml:space="preserve">
</t>
        </r>
        <r>
          <rPr>
            <sz val="9"/>
            <color rgb="FF000000"/>
            <rFont val="Tahoma"/>
            <family val="2"/>
          </rPr>
          <t xml:space="preserve">
</t>
        </r>
        <r>
          <rPr>
            <sz val="9"/>
            <color rgb="FF000000"/>
            <rFont val="Tahoma"/>
            <family val="2"/>
          </rPr>
          <t>Debe coincidir con el indicador,  Es importante que el nombre del indicador sea claro, conciso y corto.</t>
        </r>
      </text>
    </comment>
    <comment ref="C13" authorId="0" shapeId="0">
      <text>
        <r>
          <rPr>
            <b/>
            <sz val="9"/>
            <color rgb="FF000000"/>
            <rFont val="Tahoma"/>
            <family val="2"/>
          </rPr>
          <t xml:space="preserve">Meta: </t>
        </r>
        <r>
          <rPr>
            <sz val="9"/>
            <color rgb="FF000000"/>
            <rFont val="Tahoma"/>
            <family val="2"/>
          </rPr>
          <t xml:space="preserve">Cantidad programada o valor objetivo que espera alcanzar un indicador en un periodo específico
</t>
        </r>
      </text>
    </comment>
    <comment ref="T13" authorId="0" shapeId="0">
      <text>
        <r>
          <rPr>
            <b/>
            <sz val="9"/>
            <color rgb="FF000000"/>
            <rFont val="Tahoma"/>
            <family val="2"/>
          </rPr>
          <t xml:space="preserve">Tipo de indicador: </t>
        </r>
        <r>
          <rPr>
            <sz val="9"/>
            <color rgb="FF000000"/>
            <rFont val="Tahoma"/>
            <family val="2"/>
          </rPr>
          <t xml:space="preserve">De acuerdo a la tipología de los indicadores: Eficacia, Eficiencia, Efectividad.
</t>
        </r>
      </text>
    </comment>
    <comment ref="C16" authorId="0" shapeId="0">
      <text>
        <r>
          <rPr>
            <b/>
            <sz val="9"/>
            <color rgb="FF000000"/>
            <rFont val="Tahoma"/>
            <family val="2"/>
          </rPr>
          <t>Objetivo:</t>
        </r>
        <r>
          <rPr>
            <sz val="9"/>
            <color rgb="FF000000"/>
            <rFont val="Tahoma"/>
            <family val="2"/>
          </rPr>
          <t xml:space="preserve"> Señala el para qué se establece el indicador y qué mide.
</t>
        </r>
        <r>
          <rPr>
            <sz val="9"/>
            <color rgb="FF000000"/>
            <rFont val="Tahoma"/>
            <family val="2"/>
          </rPr>
          <t xml:space="preserve">
</t>
        </r>
        <r>
          <rPr>
            <sz val="9"/>
            <color rgb="FF000000"/>
            <rFont val="Tahoma"/>
            <family val="2"/>
          </rPr>
          <t xml:space="preserve">
</t>
        </r>
      </text>
    </comment>
    <comment ref="C18" authorId="0" shapeId="0">
      <text>
        <r>
          <rPr>
            <b/>
            <sz val="9"/>
            <color rgb="FF000000"/>
            <rFont val="Tahoma"/>
            <family val="2"/>
          </rPr>
          <t xml:space="preserve">Descripción:  </t>
        </r>
        <r>
          <rPr>
            <sz val="9"/>
            <color rgb="FF000000"/>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rgb="FF000000"/>
            <rFont val="Tahoma"/>
            <family val="2"/>
          </rPr>
          <t xml:space="preserve">Frecuencia: </t>
        </r>
        <r>
          <rPr>
            <sz val="9"/>
            <color rgb="FF000000"/>
            <rFont val="Tahoma"/>
            <family val="2"/>
          </rPr>
          <t xml:space="preserve">Frecuencia con la cual se recolecta la información de avances y a partir de la cual se realiza el reporte de avance
</t>
        </r>
      </text>
    </comment>
    <comment ref="T20" authorId="0" shapeId="0">
      <text>
        <r>
          <rPr>
            <b/>
            <sz val="9"/>
            <color rgb="FF000000"/>
            <rFont val="Tahoma"/>
            <family val="2"/>
          </rPr>
          <t xml:space="preserve">Unidad de Medida: </t>
        </r>
        <r>
          <rPr>
            <sz val="9"/>
            <color rgb="FF000000"/>
            <rFont val="Tahoma"/>
            <family val="2"/>
          </rPr>
          <t xml:space="preserve">Corresponde al parámetro o unidad de referencia para determinar la magnitud de medición del indicador
</t>
        </r>
      </text>
    </comment>
    <comment ref="C23" authorId="0" shapeId="0">
      <text>
        <r>
          <rPr>
            <b/>
            <sz val="9"/>
            <color rgb="FF000000"/>
            <rFont val="Tahoma"/>
            <family val="2"/>
          </rPr>
          <t xml:space="preserve">Fuente de Información: </t>
        </r>
        <r>
          <rPr>
            <sz val="9"/>
            <color rgb="FF000000"/>
            <rFont val="Tahoma"/>
            <family val="2"/>
          </rPr>
          <t xml:space="preserve">es la deominación de los insumos de información que se requieren a fin de dar cumplimiento a los requerimientos del indicador 
</t>
        </r>
      </text>
    </comment>
    <comment ref="J23" authorId="0" shapeId="0">
      <text>
        <r>
          <rPr>
            <b/>
            <sz val="9"/>
            <color rgb="FF000000"/>
            <rFont val="Tahoma"/>
            <family val="2"/>
          </rPr>
          <t xml:space="preserve">Proceso Generador de la Información: </t>
        </r>
        <r>
          <rPr>
            <sz val="9"/>
            <color rgb="FF000000"/>
            <rFont val="Tahoma"/>
            <family val="2"/>
          </rPr>
          <t xml:space="preserve"> Nombre del proceso (s) encargado (s) de la producción y/o suministro de la información que se utiliza para la construcción y reporte del indicador.</t>
        </r>
        <r>
          <rPr>
            <b/>
            <sz val="9"/>
            <color rgb="FF000000"/>
            <rFont val="Tahoma"/>
            <family val="2"/>
          </rPr>
          <t xml:space="preserve">
</t>
        </r>
        <r>
          <rPr>
            <b/>
            <sz val="9"/>
            <color rgb="FF000000"/>
            <rFont val="Tahoma"/>
            <family val="2"/>
          </rPr>
          <t xml:space="preserve">
</t>
        </r>
        <r>
          <rPr>
            <sz val="9"/>
            <color rgb="FF000000"/>
            <rFont val="Tahoma"/>
            <family val="2"/>
          </rPr>
          <t xml:space="preserve">
</t>
        </r>
      </text>
    </comment>
    <comment ref="Q23" authorId="0" shapeId="0">
      <text>
        <r>
          <rPr>
            <b/>
            <sz val="9"/>
            <color rgb="FF000000"/>
            <rFont val="Tahoma"/>
            <family val="2"/>
          </rPr>
          <t xml:space="preserve">Responsable del Indicador: </t>
        </r>
        <r>
          <rPr>
            <sz val="9"/>
            <color rgb="FF000000"/>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rgb="FF000000"/>
            <rFont val="Tahoma"/>
            <family val="2"/>
          </rPr>
          <t xml:space="preserve">Forma de Calculo: </t>
        </r>
        <r>
          <rPr>
            <sz val="9"/>
            <color rgb="FF000000"/>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rgb="FF000000"/>
            <rFont val="Tahoma"/>
            <family val="2"/>
          </rPr>
          <t xml:space="preserve">Sentido del Indicador : </t>
        </r>
        <r>
          <rPr>
            <sz val="9"/>
            <color rgb="FF000000"/>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rgb="FF000000"/>
            <rFont val="Tahoma"/>
            <family val="2"/>
          </rPr>
          <t xml:space="preserve">Rangos de gestión: </t>
        </r>
        <r>
          <rPr>
            <sz val="9"/>
            <color rgb="FF000000"/>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rgb="FF000000"/>
            <rFont val="Tahoma"/>
            <family val="2"/>
          </rPr>
          <t xml:space="preserve">Variable 1: Numerador, </t>
        </r>
        <r>
          <rPr>
            <sz val="9"/>
            <color rgb="FF000000"/>
            <rFont val="Tahoma"/>
            <family val="2"/>
          </rPr>
          <t xml:space="preserve">regitrar el nombre del numerador de la formula del indicador.   
</t>
        </r>
      </text>
    </comment>
    <comment ref="I35" authorId="0" shapeId="0">
      <text>
        <r>
          <rPr>
            <b/>
            <sz val="9"/>
            <color rgb="FF000000"/>
            <rFont val="Tahoma"/>
            <family val="2"/>
          </rPr>
          <t>Variable 2: Denominador</t>
        </r>
        <r>
          <rPr>
            <sz val="9"/>
            <color rgb="FF000000"/>
            <rFont val="Tahoma"/>
            <family val="2"/>
          </rPr>
          <t xml:space="preserve">
</t>
        </r>
        <r>
          <rPr>
            <sz val="9"/>
            <color rgb="FF000000"/>
            <rFont val="Tahoma"/>
            <family val="2"/>
          </rPr>
          <t xml:space="preserve">regitrar el nombre del denominador de la formula del indicador.   
</t>
        </r>
      </text>
    </comment>
    <comment ref="J35" authorId="0" shapeId="0">
      <text>
        <r>
          <rPr>
            <b/>
            <sz val="9"/>
            <color rgb="FF000000"/>
            <rFont val="Tahoma"/>
            <family val="2"/>
          </rPr>
          <t>Reultado:</t>
        </r>
        <r>
          <rPr>
            <sz val="9"/>
            <color rgb="FF000000"/>
            <rFont val="Tahoma"/>
            <family val="2"/>
          </rPr>
          <t xml:space="preserve">
</t>
        </r>
        <r>
          <rPr>
            <sz val="9"/>
            <color rgb="FF000000"/>
            <rFont val="Tahoma"/>
            <family val="2"/>
          </rPr>
          <t xml:space="preserve"> Producto de la operación </t>
        </r>
      </text>
    </comment>
    <comment ref="K35" authorId="0" shapeId="0">
      <text>
        <r>
          <rPr>
            <b/>
            <sz val="9"/>
            <color rgb="FF000000"/>
            <rFont val="Tahoma"/>
            <family val="2"/>
          </rPr>
          <t xml:space="preserve">Evaluación Cualitativa: </t>
        </r>
        <r>
          <rPr>
            <sz val="9"/>
            <color rgb="FF000000"/>
            <rFont val="Tahoma"/>
            <family val="2"/>
          </rPr>
          <t xml:space="preserve">Comentarios que deban tenerse en cuenta sobre el resultado del indicador, que se consideran pertinentes y que no se pueden expresar a traves de la simple 
</t>
        </r>
        <r>
          <rPr>
            <sz val="9"/>
            <color rgb="FF000000"/>
            <rFont val="Tahoma"/>
            <family val="2"/>
          </rPr>
          <t xml:space="preserve">operación matemática
</t>
        </r>
      </text>
    </comment>
    <comment ref="V5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7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List>
</comments>
</file>

<file path=xl/comments1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7" authorId="2" shapeId="0">
      <text>
        <r>
          <rPr>
            <b/>
            <sz val="9"/>
            <color indexed="81"/>
            <rFont val="Tahoma"/>
            <family val="2"/>
          </rPr>
          <t>Mensual
trimestral
semestral:</t>
        </r>
        <r>
          <rPr>
            <sz val="9"/>
            <color indexed="81"/>
            <rFont val="Tahoma"/>
            <family val="2"/>
          </rPr>
          <t xml:space="preserve">
</t>
        </r>
      </text>
    </comment>
    <comment ref="H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7" authorId="0" shapeId="0">
      <text>
        <r>
          <rPr>
            <b/>
            <sz val="9"/>
            <color indexed="81"/>
            <rFont val="Tahoma"/>
            <family val="2"/>
          </rPr>
          <t>Resultado:</t>
        </r>
        <r>
          <rPr>
            <sz val="9"/>
            <color indexed="81"/>
            <rFont val="Tahoma"/>
            <family val="2"/>
          </rPr>
          <t xml:space="preserve">
 Producto de la operación </t>
        </r>
      </text>
    </comment>
    <comment ref="K37"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7.xml><?xml version="1.0" encoding="utf-8"?>
<comments xmlns="http://schemas.openxmlformats.org/spreadsheetml/2006/main">
  <authors>
    <author/>
  </authors>
  <commentList>
    <comment ref="B9" authorId="0" shapeId="0">
      <text>
        <r>
          <rPr>
            <sz val="11"/>
            <color theme="1"/>
            <rFont val="Arial"/>
            <family val="2"/>
          </rPr>
          <t>======
ID#AAAAJjBBTBM
Nombre del Indicador    (2020-05-14 21:59:45)
Debe coincidir con el indicador,  Es importante que el nombre del indicador sea claro, conciso y corto.</t>
        </r>
      </text>
    </comment>
    <comment ref="B12" authorId="0" shapeId="0">
      <text>
        <r>
          <rPr>
            <sz val="11"/>
            <color theme="1"/>
            <rFont val="Arial"/>
            <family val="2"/>
          </rPr>
          <t>======
ID#AAAAJjBBS8E
Alexander Perea Mena    (2020-05-14 21:59:44)
Meta: Cantidad programada o valor objetivo que espera alcanzar un indicador en un periodo específico</t>
        </r>
      </text>
    </comment>
    <comment ref="S12" authorId="0" shapeId="0">
      <text>
        <r>
          <rPr>
            <sz val="11"/>
            <color theme="1"/>
            <rFont val="Arial"/>
            <family val="2"/>
          </rPr>
          <t>======
ID#AAAAJjBBTCQ
Alexander Perea Mena    (2020-05-14 21:59:45)
Tipo de indicador: De acuerdo a la tipología de los indicadores: Eficacia, Eficiencia, Efectividad.</t>
        </r>
      </text>
    </comment>
    <comment ref="B15" authorId="0" shapeId="0">
      <text>
        <r>
          <rPr>
            <sz val="11"/>
            <color theme="1"/>
            <rFont val="Arial"/>
            <family val="2"/>
          </rPr>
          <t>======
ID#AAAAJjBBS6w
Alexander Perea Mena    (2020-05-14 21:59:44)
Objetivo: Señala el para qué se establece el indicador y qué mide.</t>
        </r>
      </text>
    </comment>
    <comment ref="B17"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B19" authorId="0" shapeId="0">
      <text>
        <r>
          <rPr>
            <sz val="11"/>
            <color theme="1"/>
            <rFont val="Arial"/>
            <family val="2"/>
          </rPr>
          <t>======
ID#AAAAJjBBTBo
Alexander Perea Mena    (2020-05-14 21:59:45)
Fecha de actualización: Corresponde a la fecha en la cual se realizan modificaciones a la ficha técnica del indicador, las cuales son validadas y aprobadas por el gerente de meta. (solo Mes y Año)</t>
        </r>
      </text>
    </comment>
    <comment ref="L19" authorId="0" shapeId="0">
      <text>
        <r>
          <rPr>
            <sz val="11"/>
            <color theme="1"/>
            <rFont val="Arial"/>
            <family val="2"/>
          </rPr>
          <t>======
ID#AAAAJjBBTCU
Alexander Perea Mena    (2020-05-14 21:59:45)
Frecuencia: Frecuencia con la cual se recolecta la información de avances y a partir de la cual se realiza el reporte de avance</t>
        </r>
      </text>
    </comment>
    <comment ref="S19" authorId="0" shapeId="0">
      <text>
        <r>
          <rPr>
            <sz val="11"/>
            <color theme="1"/>
            <rFont val="Arial"/>
            <family val="2"/>
          </rPr>
          <t>======
ID#AAAAJjBBTCE
Alexander Perea Mena    (2020-05-14 21:59:45)
Unidad de Medida: Corresponde al parámetro o unidad de referencia para determinar la magnitud de medición del indicador</t>
        </r>
      </text>
    </comment>
    <comment ref="B22" authorId="0" shapeId="0">
      <text>
        <r>
          <rPr>
            <sz val="11"/>
            <color theme="1"/>
            <rFont val="Arial"/>
            <family val="2"/>
          </rPr>
          <t>======
ID#AAAAJjBBS84
Alexander Perea Mena    (2020-05-14 21:59:44)
Fuente de Información: es la deominación de los insumos de información que se requieren a fin de dar cumplimiento a los requerimientos del indicador</t>
        </r>
      </text>
    </comment>
    <comment ref="I22" authorId="0" shapeId="0">
      <text>
        <r>
          <rPr>
            <sz val="11"/>
            <color theme="1"/>
            <rFont val="Arial"/>
            <family val="2"/>
          </rPr>
          <t>======
ID#AAAAJjBBS_M
Alexander Perea Mena    (2020-05-14 21:59:44)
Proceso Generador de la Información:  Nombre del proceso (s) encargado (s) de la producción y/o suministro de la información que se utiliza para la construcción y reporte del indicador.</t>
        </r>
      </text>
    </comment>
    <comment ref="P22" authorId="0" shapeId="0">
      <text>
        <r>
          <rPr>
            <sz val="11"/>
            <color theme="1"/>
            <rFont val="Arial"/>
            <family val="2"/>
          </rPr>
          <t>======
ID#AAAAJjBBS9g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B25" authorId="0" shapeId="0">
      <text>
        <r>
          <rPr>
            <sz val="11"/>
            <color theme="1"/>
            <rFont val="Arial"/>
            <family val="2"/>
          </rPr>
          <t>======
ID#AAAAJjBBS8I
Alexander Perea Mena    (2020-05-14 21:59:44)
Forma de Calculo: Identificación de la expresión o fórmula matemática para obtener el valor cuantitativo del indicador.</t>
        </r>
      </text>
    </comment>
    <comment ref="B27" authorId="0" shapeId="0">
      <text>
        <r>
          <rPr>
            <sz val="11"/>
            <color theme="1"/>
            <rFont val="Arial"/>
            <family val="2"/>
          </rPr>
          <t>======
ID#AAAAJjBBTA0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J27" authorId="0" shapeId="0">
      <text>
        <r>
          <rPr>
            <sz val="11"/>
            <color theme="1"/>
            <rFont val="Arial"/>
            <family val="2"/>
          </rPr>
          <t>======
ID#AAAAJjBBTB8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B29" authorId="0" shapeId="0">
      <text>
        <r>
          <rPr>
            <sz val="11"/>
            <color theme="1"/>
            <rFont val="Arial"/>
            <family val="2"/>
          </rPr>
          <t>======
ID#AAAAJjBBS70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29" authorId="0" shapeId="0">
      <text>
        <r>
          <rPr>
            <sz val="11"/>
            <color theme="1"/>
            <rFont val="Arial"/>
            <family val="2"/>
          </rPr>
          <t>======
ID#AAAAJjBBS7c
Carolina Duque P.    (2020-05-14 21:59:44)
Deficiente: Rojo como deficiente cunado la diferencia entre el resultado registrado y lo programado o establecido como meta sugiere generar una alerta de incumplimiento.</t>
        </r>
      </text>
    </comment>
    <comment ref="R29" authorId="0" shapeId="0">
      <text>
        <r>
          <rPr>
            <sz val="11"/>
            <color theme="1"/>
            <rFont val="Arial"/>
            <family val="2"/>
          </rPr>
          <t>======
ID#AAAAJjBBS_4
Carolina Duque P.    (2020-05-14 21:59:44)
Mejorable: Amarillo como mejorable cuando se presenta un leve rezago en el alcance de la meta</t>
        </r>
      </text>
    </comment>
    <comment ref="W29" authorId="0" shapeId="0">
      <text>
        <r>
          <rPr>
            <sz val="11"/>
            <color theme="1"/>
            <rFont val="Arial"/>
            <family val="2"/>
          </rPr>
          <t>======
ID#AAAAJjBBS-E
Carolina Duque P.    (2020-05-14 21:59:44)
Apropiado: Verde como apropiado cuando el resultado del indicador es igual o superior la meta establecida</t>
        </r>
      </text>
    </comment>
    <comment ref="B34" authorId="0" shapeId="0">
      <text>
        <r>
          <rPr>
            <sz val="11"/>
            <color theme="1"/>
            <rFont val="Arial"/>
            <family val="2"/>
          </rPr>
          <t>======
ID#AAAAJjBBS94
Natalia Norato Mora    (2020-05-14 21:59:44)
Mensual
trimestral
semetral:</t>
        </r>
      </text>
    </comment>
    <comment ref="G34" authorId="0" shapeId="0">
      <text>
        <r>
          <rPr>
            <sz val="11"/>
            <color theme="1"/>
            <rFont val="Arial"/>
            <family val="2"/>
          </rPr>
          <t>======
ID#AAAAJjBBTBs
Alexander Perea Mena    (2020-05-14 21:59:45)
Variable 1: Numerador, registrar el nombre del numerador de la formula del indicador.</t>
        </r>
      </text>
    </comment>
    <comment ref="H34" authorId="0" shapeId="0">
      <text>
        <r>
          <rPr>
            <sz val="11"/>
            <color theme="1"/>
            <rFont val="Arial"/>
            <family val="2"/>
          </rPr>
          <t>======
ID#AAAAJjBBS9s
Alexander Perea Mena    (2020-05-14 21:59:44)
Variable 1: Numerador, registrar el nombre del numerador de la formula del indicador.</t>
        </r>
      </text>
    </comment>
    <comment ref="I34" authorId="0" shapeId="0">
      <text>
        <r>
          <rPr>
            <sz val="11"/>
            <color theme="1"/>
            <rFont val="Arial"/>
            <family val="2"/>
          </rPr>
          <t>======
ID#AAAAJjBBS_A
Reultado    (2020-05-14 21:59:44)
Producto de la operación</t>
        </r>
      </text>
    </comment>
    <comment ref="J34" authorId="0" shapeId="0">
      <text>
        <r>
          <rPr>
            <sz val="11"/>
            <color theme="1"/>
            <rFont val="Arial"/>
            <family val="2"/>
          </rPr>
          <t>======
ID#AAAAJjBBS7E
Alexander Perea Mena    (2020-05-14 21:59:44)
Evaluación Cualitativa: Comentarios que deban tenerse en cuenta sobre el resultado del indicador, que se consideran pertinentes y que no se pueden expresar a traves de la simple 
operación matemática</t>
        </r>
      </text>
    </comment>
    <comment ref="U54" authorId="0" shapeId="0">
      <text>
        <r>
          <rPr>
            <sz val="11"/>
            <color theme="1"/>
            <rFont val="Arial"/>
            <family val="2"/>
          </rPr>
          <t>======
ID#AAAAJjBBTCo
Acción de mejora    (2020-05-14 21:59:45)
Identificar las acciones de mejora a aplicar encaminadas a subsanar los eventos que impidan la consecución del objetivo del indicador o el cumplimiento de las metas establecidas</t>
        </r>
      </text>
    </comment>
  </commentList>
</comments>
</file>

<file path=xl/comments18.xml><?xml version="1.0" encoding="utf-8"?>
<comments xmlns="http://schemas.openxmlformats.org/spreadsheetml/2006/main">
  <authors>
    <author/>
  </authors>
  <commentList>
    <comment ref="C10" authorId="0" shapeId="0">
      <text>
        <r>
          <rPr>
            <sz val="11"/>
            <color theme="1"/>
            <rFont val="Arial"/>
            <family val="2"/>
          </rPr>
          <t>======
ID#AAAAJjBBS_Q
Nombre del Indicador    (2020-05-14 21:59:44)
Debe coincidir con el indicador,  Es importante que el nombre del indicador sea claro, conciso y corto.</t>
        </r>
      </text>
    </comment>
    <comment ref="C13" authorId="0" shapeId="0">
      <text>
        <r>
          <rPr>
            <sz val="11"/>
            <color theme="1"/>
            <rFont val="Arial"/>
            <family val="2"/>
          </rPr>
          <t>======
ID#AAAAJjBBTAI
Alexander Perea Mena    (2020-05-14 21:59:44)
Meta: Cantidad programada o valor objetivo que espera alcanzar un indicador en un periodo específico</t>
        </r>
      </text>
    </comment>
    <comment ref="T13" authorId="0" shapeId="0">
      <text>
        <r>
          <rPr>
            <sz val="11"/>
            <color theme="1"/>
            <rFont val="Arial"/>
            <family val="2"/>
          </rPr>
          <t>======
ID#AAAAJjBBS9A
Alexander Perea Mena    (2020-05-14 21:59:44)
Tipo de indicador: De acuerdo a la tipología de los indicadores: Eficacia, Eficiencia, Efectividad.</t>
        </r>
      </text>
    </comment>
    <comment ref="C16" authorId="0" shapeId="0">
      <text>
        <r>
          <rPr>
            <sz val="11"/>
            <color theme="1"/>
            <rFont val="Arial"/>
            <family val="2"/>
          </rPr>
          <t>======
ID#AAAAJjBBS6I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ID#AAAAJjBBS8U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ID#AAAAJjBBS6Q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ID#AAAAJjBBS78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ID#AAAAJjBBS64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ID#AAAAJjBBS-s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ID#AAAAJjBBTAg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ID#AAAAJjBBTCs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ID#AAAAJjBBTAA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ID#AAAAJjBBS98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ID#AAAAJjBBTBY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ID#AAAAJjBBS8Y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ID#AAAAJjBBS_c
Carolina Duque P.    (2020-05-14 21:59:44)
Mejorable: Amarillo como mejorable cuando se presenta un leve rezago en el alcance de la meta</t>
        </r>
      </text>
    </comment>
    <comment ref="X30" authorId="0" shapeId="0">
      <text>
        <r>
          <rPr>
            <sz val="11"/>
            <color theme="1"/>
            <rFont val="Arial"/>
            <family val="2"/>
          </rPr>
          <t>======
ID#AAAAJjBBTCc
Carolina Duque P.    (2020-05-14 21:59:45)
Apropiado: Verde como apropiado cuando el resultado del indicador es igual o superior la meta establecida</t>
        </r>
      </text>
    </comment>
    <comment ref="C35" authorId="0" shapeId="0">
      <text>
        <r>
          <rPr>
            <sz val="11"/>
            <color theme="1"/>
            <rFont val="Arial"/>
            <family val="2"/>
          </rPr>
          <t>======
ID#AAAAJjBBS9w
Natalia Norato Mora    (2020-05-14 21:59:44)
Mensual
trimestral
semetral:</t>
        </r>
      </text>
    </comment>
    <comment ref="H35" authorId="0" shapeId="0">
      <text>
        <r>
          <rPr>
            <sz val="11"/>
            <color theme="1"/>
            <rFont val="Arial"/>
            <family val="2"/>
          </rPr>
          <t>======
ID#AAAAJjBBS-A
Alexander Perea Mena    (2020-05-14 21:59:44)
Variable 1: Numerador, regitrar el nombre del numerador de la formula del indicador.</t>
        </r>
      </text>
    </comment>
    <comment ref="I35" authorId="0" shapeId="0">
      <text>
        <r>
          <rPr>
            <sz val="11"/>
            <color theme="1"/>
            <rFont val="Arial"/>
            <family val="2"/>
          </rPr>
          <t>======
ID#AAAAJjBBS7s
Alexander Perea Mena    (2020-05-14 21:59:44)
Variable 2: Denominador
regitrar el nombre del denominador de la formula del indicador.</t>
        </r>
      </text>
    </comment>
    <comment ref="J35" authorId="0" shapeId="0">
      <text>
        <r>
          <rPr>
            <sz val="11"/>
            <color theme="1"/>
            <rFont val="Arial"/>
            <family val="2"/>
          </rPr>
          <t>======
ID#AAAAJjBBS90
Reultado    (2020-05-14 21:59:44)
Producto de la operación</t>
        </r>
      </text>
    </comment>
    <comment ref="K35" authorId="0" shapeId="0">
      <text>
        <r>
          <rPr>
            <sz val="11"/>
            <color theme="1"/>
            <rFont val="Arial"/>
            <family val="2"/>
          </rPr>
          <t>======
ID#AAAAJjBBS_U
Alexander Perea Mena    (2020-05-14 21:59:44)
Evaluación Cualitativa: Comentarios que deban tenerse en cuenta sobre el resultado del indicador, que se consideran pertinentes y que no se pueden expresar a traves de la simple 
operación matemática</t>
        </r>
      </text>
    </comment>
    <comment ref="V54" authorId="0" shapeId="0">
      <text>
        <r>
          <rPr>
            <sz val="11"/>
            <color theme="1"/>
            <rFont val="Arial"/>
            <family val="2"/>
          </rPr>
          <t>======
ID#AAAAJjBBTAM
Acción de mejora    (2020-05-14 21:59:44)
Identificar las acciones de mejora a aplicar encaminadas a subsanar los eventos que impidan la consecución del objetivo del indicador o el cumplimiento de las metas establecidas</t>
        </r>
      </text>
    </comment>
  </commentList>
</comments>
</file>

<file path=xl/comments19.xml><?xml version="1.0" encoding="utf-8"?>
<comments xmlns="http://schemas.openxmlformats.org/spreadsheetml/2006/main">
  <authors>
    <author/>
  </authors>
  <commentList>
    <comment ref="C10" authorId="0" shapeId="0">
      <text>
        <r>
          <rPr>
            <sz val="11"/>
            <color theme="1"/>
            <rFont val="Arial"/>
            <family val="2"/>
          </rPr>
          <t>======
ID#AAAAJxeFSOI
Nombre del Indicador    (2020-05-14 21:59:44)
Debe coincidir con el indicador,  Es importante que el nombre del indicador sea claro, conciso y corto.</t>
        </r>
      </text>
    </comment>
    <comment ref="C13" authorId="0" shapeId="0">
      <text>
        <r>
          <rPr>
            <sz val="11"/>
            <color theme="1"/>
            <rFont val="Arial"/>
            <family val="2"/>
          </rPr>
          <t>======
ID#AAAAJxeFSO8
Alexander Perea Mena    (2020-05-14 21:59:44)
Meta: Cantidad programada o valor objetivo que espera alcanzar un indicador en un periodo específico</t>
        </r>
      </text>
    </comment>
    <comment ref="T13" authorId="0" shapeId="0">
      <text>
        <r>
          <rPr>
            <sz val="11"/>
            <color theme="1"/>
            <rFont val="Arial"/>
            <family val="2"/>
          </rPr>
          <t>======
ID#AAAAJxeFSOQ
Alexander Perea Mena    (2020-05-14 21:59:44)
Tipo de indicador: De acuerdo a la tipología de los indicadores: Eficacia, Eficiencia, Efectividad.</t>
        </r>
      </text>
    </comment>
    <comment ref="C16" authorId="0" shapeId="0">
      <text>
        <r>
          <rPr>
            <sz val="11"/>
            <color theme="1"/>
            <rFont val="Arial"/>
            <family val="2"/>
          </rPr>
          <t>======
ID#AAAAJxeFSO4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ID#AAAAJxeFSOY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ID#AAAAJxeFSPI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ID#AAAAJxeFSPA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ID#AAAAJxeFSPE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ID#AAAAJxeFSOc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ID#AAAAJxeFSN4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ID#AAAAJxeFSOo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ID#AAAAJxeFSOk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ID#AAAAJxeFSOs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ID#AAAAJxeFSOE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ID#AAAAJxeFSOU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ID#AAAAJxeFSOM
Carolina Duque P.    (2020-05-14 21:59:44)
Mejorable: Amarillo como mejorable cuando se presenta un leve rezago en el alcance de la meta</t>
        </r>
      </text>
    </comment>
    <comment ref="X30" authorId="0" shapeId="0">
      <text>
        <r>
          <rPr>
            <sz val="11"/>
            <color theme="1"/>
            <rFont val="Arial"/>
            <family val="2"/>
          </rPr>
          <t>======
ID#AAAAJxeFSNs
Carolina Duque P.    (2020-05-14 21:59:45)
Apropiado: Verde como apropiado cuando el resultado del indicador es igual o superior la meta establecida</t>
        </r>
      </text>
    </comment>
    <comment ref="C35" authorId="0" shapeId="0">
      <text>
        <r>
          <rPr>
            <sz val="11"/>
            <color theme="1"/>
            <rFont val="Arial"/>
            <family val="2"/>
          </rPr>
          <t>======
ID#AAAAJxeFSOA
Natalia Norato Mora    (2020-05-14 21:59:44)
Mensual
trimestral
semetral:</t>
        </r>
      </text>
    </comment>
    <comment ref="H35" authorId="0" shapeId="0">
      <text>
        <r>
          <rPr>
            <sz val="11"/>
            <color theme="1"/>
            <rFont val="Arial"/>
            <family val="2"/>
          </rPr>
          <t>======
ID#AAAAJxeFSN8
Alexander Perea Mena    (2020-05-14 21:59:44)
Variable 1: Numerador, regitrar el nombre del numerador de la formula del indicador.</t>
        </r>
      </text>
    </comment>
    <comment ref="I35" authorId="0" shapeId="0">
      <text>
        <r>
          <rPr>
            <sz val="11"/>
            <color theme="1"/>
            <rFont val="Arial"/>
            <family val="2"/>
          </rPr>
          <t>======
ID#AAAAJxeFSOg
Alexander Perea Mena    (2020-05-14 21:59:44)
Variable 2: Denominador
regitrar el nombre del denominador de la formula del indicador.</t>
        </r>
      </text>
    </comment>
    <comment ref="J35" authorId="0" shapeId="0">
      <text>
        <r>
          <rPr>
            <sz val="11"/>
            <color theme="1"/>
            <rFont val="Arial"/>
            <family val="2"/>
          </rPr>
          <t>======
ID#AAAAJxeFSO0
Reultado    (2020-05-14 21:59:44)
Producto de la operación</t>
        </r>
      </text>
    </comment>
    <comment ref="K35" authorId="0" shapeId="0">
      <text>
        <r>
          <rPr>
            <sz val="11"/>
            <color theme="1"/>
            <rFont val="Arial"/>
            <family val="2"/>
          </rPr>
          <t>======
ID#AAAAJxeFSOw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text>
        <r>
          <rPr>
            <sz val="11"/>
            <color theme="1"/>
            <rFont val="Arial"/>
            <family val="2"/>
          </rPr>
          <t>======
ID#AAAAJxeFSN0
Acción de mejora    (2020-05-14 21:59:44)
Identificar las acciones de mejora a aplicar encaminadas a subsanar los eventos que impidan la consecución del objetivo del indicador o el cumplimiento de las metas establecidas</t>
        </r>
      </text>
    </comment>
  </commentList>
</comments>
</file>

<file path=xl/comments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Amarillo como mejorable cuando se presenta un leve rezago en el alcance de la meta.</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text>
    </comment>
    <comment ref="H35" authorId="0" shapeId="0">
      <text>
        <r>
          <rPr>
            <b/>
            <sz val="9"/>
            <color indexed="81"/>
            <rFont val="Tahoma"/>
            <family val="2"/>
          </rPr>
          <t xml:space="preserve">Variable 1: Numerador, </t>
        </r>
        <r>
          <rPr>
            <sz val="9"/>
            <color indexed="81"/>
            <rFont val="Tahoma"/>
            <family val="2"/>
          </rPr>
          <t>regitrar el nombre del numerador de la formula del indicador.</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Comentarios que deban tenerse en cuenta sobre el resultado del indicador, que se consideran pertinentes y que no se pueden expresar a traves de la simple operación matemática</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t>
        </r>
      </text>
    </comment>
  </commentList>
</comments>
</file>

<file path=xl/comments2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2.xml><?xml version="1.0" encoding="utf-8"?>
<comments xmlns="http://schemas.openxmlformats.org/spreadsheetml/2006/main">
  <authors>
    <author>Alexander Perea Mena</author>
    <author>Carolina Duque P.</author>
    <author>Natalia Norato Mora</author>
  </authors>
  <commentLis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V61"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rgb="FF000000"/>
            <rFont val="Tahoma"/>
            <family val="2"/>
          </rPr>
          <t xml:space="preserve">Variable 1: Numerador, </t>
        </r>
        <r>
          <rPr>
            <sz val="9"/>
            <color rgb="FF000000"/>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rgb="FF000000"/>
            <rFont val="Tahoma"/>
            <family val="2"/>
          </rPr>
          <t xml:space="preserve">Evaluación Cualitativa: </t>
        </r>
        <r>
          <rPr>
            <sz val="9"/>
            <color rgb="FF000000"/>
            <rFont val="Tahoma"/>
            <family val="2"/>
          </rPr>
          <t xml:space="preserve">Comentarios que deban tenerse en cuenta sobre el resultado del indicador, que se consideran pertinentes y que no se pueden expresar a traves de la simple 
</t>
        </r>
        <r>
          <rPr>
            <sz val="9"/>
            <color rgb="FF000000"/>
            <rFont val="Tahoma"/>
            <family val="2"/>
          </rPr>
          <t xml:space="preserve">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authors>
    <author>Alexander Perea Mena</author>
    <author>Manuela Valencia J</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Q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J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Q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G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N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F28" authorId="1" shapeId="0">
      <text>
        <r>
          <rPr>
            <b/>
            <sz val="9"/>
            <color indexed="81"/>
            <rFont val="Tahoma"/>
            <family val="2"/>
          </rPr>
          <t>Manuela Valencia J:</t>
        </r>
        <r>
          <rPr>
            <sz val="9"/>
            <color indexed="81"/>
            <rFont val="Tahoma"/>
            <family val="2"/>
          </rPr>
          <t xml:space="preserve">
teniendo en cuenta que es el valo mínimo del rango de gestión apropiado</t>
        </r>
      </text>
    </comment>
    <comment ref="H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2" shapeId="0">
      <text>
        <r>
          <rPr>
            <b/>
            <sz val="9"/>
            <color rgb="FF000000"/>
            <rFont val="Tahoma"/>
            <family val="2"/>
          </rPr>
          <t xml:space="preserve">Rangos de gestión: </t>
        </r>
        <r>
          <rPr>
            <sz val="9"/>
            <color rgb="FF000000"/>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H30" authorId="2"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P30" authorId="2"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U30" authorId="2"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3" shapeId="0">
      <text>
        <r>
          <rPr>
            <b/>
            <sz val="9"/>
            <color rgb="FF000000"/>
            <rFont val="Tahoma"/>
            <family val="2"/>
          </rPr>
          <t xml:space="preserve">Mensual
</t>
        </r>
        <r>
          <rPr>
            <b/>
            <sz val="9"/>
            <color rgb="FF000000"/>
            <rFont val="Tahoma"/>
            <family val="2"/>
          </rPr>
          <t xml:space="preserve">trimestral
</t>
        </r>
        <r>
          <rPr>
            <b/>
            <sz val="9"/>
            <color rgb="FF000000"/>
            <rFont val="Tahoma"/>
            <family val="2"/>
          </rPr>
          <t>semestral:</t>
        </r>
        <r>
          <rPr>
            <sz val="9"/>
            <color rgb="FF000000"/>
            <rFont val="Tahoma"/>
            <family val="2"/>
          </rPr>
          <t xml:space="preserve">
</t>
        </r>
      </text>
    </comment>
    <comment ref="E35" authorId="0" shapeId="0">
      <text>
        <r>
          <rPr>
            <b/>
            <sz val="9"/>
            <color rgb="FF000000"/>
            <rFont val="Tahoma"/>
            <family val="2"/>
          </rPr>
          <t xml:space="preserve">Variable 1: Numerador, </t>
        </r>
        <r>
          <rPr>
            <sz val="9"/>
            <color rgb="FF000000"/>
            <rFont val="Tahoma"/>
            <family val="2"/>
          </rPr>
          <t xml:space="preserve">registrar el nombre del numerador de la formula del indicador.   
</t>
        </r>
      </text>
    </comment>
    <comment ref="F35" authorId="0" shapeId="0">
      <text>
        <r>
          <rPr>
            <b/>
            <sz val="9"/>
            <color rgb="FF000000"/>
            <rFont val="Tahoma"/>
            <family val="2"/>
          </rPr>
          <t>Variable 2: Denominador</t>
        </r>
        <r>
          <rPr>
            <sz val="9"/>
            <color rgb="FF000000"/>
            <rFont val="Tahoma"/>
            <family val="2"/>
          </rPr>
          <t xml:space="preserve">
</t>
        </r>
        <r>
          <rPr>
            <sz val="9"/>
            <color rgb="FF000000"/>
            <rFont val="Tahoma"/>
            <family val="2"/>
          </rPr>
          <t xml:space="preserve">registrar el nombre del denominador de la formula del indicador.   
</t>
        </r>
      </text>
    </comment>
    <comment ref="G35" authorId="0" shapeId="0">
      <text>
        <r>
          <rPr>
            <b/>
            <sz val="9"/>
            <color rgb="FF000000"/>
            <rFont val="Tahoma"/>
            <family val="2"/>
          </rPr>
          <t>Resultado:</t>
        </r>
        <r>
          <rPr>
            <sz val="9"/>
            <color rgb="FF000000"/>
            <rFont val="Tahoma"/>
            <family val="2"/>
          </rPr>
          <t xml:space="preserve">
</t>
        </r>
        <r>
          <rPr>
            <sz val="9"/>
            <color rgb="FF000000"/>
            <rFont val="Tahoma"/>
            <family val="2"/>
          </rPr>
          <t xml:space="preserve"> Producto de la operación </t>
        </r>
      </text>
    </comment>
    <comment ref="H35" authorId="0" shapeId="0">
      <text>
        <r>
          <rPr>
            <b/>
            <sz val="9"/>
            <color rgb="FF000000"/>
            <rFont val="Tahoma"/>
            <family val="2"/>
          </rPr>
          <t xml:space="preserve">Evaluación Cualitativa: </t>
        </r>
        <r>
          <rPr>
            <sz val="9"/>
            <color rgb="FF000000"/>
            <rFont val="Tahoma"/>
            <family val="2"/>
          </rPr>
          <t xml:space="preserve">Comentarios que deban tenerse en cuenta sobre el resultado del indicador, que se consideran pertinentes y que no se pueden expresar a través de la simple 
</t>
        </r>
        <r>
          <rPr>
            <sz val="9"/>
            <color rgb="FF000000"/>
            <rFont val="Tahoma"/>
            <family val="2"/>
          </rPr>
          <t xml:space="preserve">operación matemática
</t>
        </r>
      </text>
    </comment>
    <comment ref="S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rgb="FF000000"/>
            <rFont val="Tahoma"/>
            <family val="2"/>
          </rPr>
          <t xml:space="preserve">Descripción:  </t>
        </r>
        <r>
          <rPr>
            <sz val="9"/>
            <color rgb="FF000000"/>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6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7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3.xml><?xml version="1.0" encoding="utf-8"?>
<comments xmlns="http://schemas.openxmlformats.org/spreadsheetml/2006/main">
  <authors>
    <author>Carolina Duque P.</author>
  </authors>
  <commentList>
    <comment ref="G1" authorId="0" shapeId="0">
      <text>
        <r>
          <rPr>
            <b/>
            <sz val="9"/>
            <color rgb="FF000000"/>
            <rFont val="Tahoma"/>
            <family val="2"/>
          </rPr>
          <t xml:space="preserve">Rangos de gestión: </t>
        </r>
        <r>
          <rPr>
            <sz val="9"/>
            <color rgb="FF000000"/>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G2"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I2"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K2"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List>
</comments>
</file>

<file path=xl/comments5.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Z32" authorId="0" shapeId="0">
      <text>
        <r>
          <rPr>
            <b/>
            <sz val="9"/>
            <color indexed="81"/>
            <rFont val="Tahoma"/>
            <family val="2"/>
          </rPr>
          <t>Autor:</t>
        </r>
        <r>
          <rPr>
            <sz val="9"/>
            <color indexed="81"/>
            <rFont val="Tahoma"/>
            <family val="2"/>
          </rPr>
          <t xml:space="preserve">
CAMBIAR A 15 MIN</t>
        </r>
      </text>
    </comment>
    <comment ref="C35" authorId="0" shapeId="0">
      <text>
        <r>
          <rPr>
            <b/>
            <sz val="9"/>
            <color indexed="81"/>
            <rFont val="Tahoma"/>
            <family val="2"/>
          </rPr>
          <t>Mensual
trimestral
semetral:</t>
        </r>
        <r>
          <rPr>
            <sz val="9"/>
            <color indexed="81"/>
            <rFont val="Tahoma"/>
            <family val="2"/>
          </rPr>
          <t xml:space="preserve">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<sst xmlns="http://schemas.openxmlformats.org/spreadsheetml/2006/main" count="4003" uniqueCount="1051">
  <si>
    <t>FORMATO INDICADOR DE GESTIÓN</t>
  </si>
  <si>
    <t>CÓDIGO: DESI-FM-007</t>
  </si>
  <si>
    <t>VERSIÓN: 8</t>
  </si>
  <si>
    <t>FECHA DE APLICACIÓN: MAYO 2020</t>
  </si>
  <si>
    <t>PROCESO:</t>
  </si>
  <si>
    <t>NOMBRE DEL INDICADOR:</t>
  </si>
  <si>
    <t xml:space="preserve">PRODUCTOS DE DIRECCIONAMIENTO ESTRATÉGICO CUMPLIDOS </t>
  </si>
  <si>
    <t xml:space="preserve">CÓDIGO </t>
  </si>
  <si>
    <t xml:space="preserve"> VERSIÓN:</t>
  </si>
  <si>
    <t>META:</t>
  </si>
  <si>
    <t>LOGRAR UN NIVEL DE CUMPLIMIENTO DEL 90%  DE LOS  PRODUCTOS DE DIRECCIONAMIENTO ESTRATÉGICO ESTABLECIDOS PARA EL PERIODO</t>
  </si>
  <si>
    <t xml:space="preserve">TIPO DE INDICADOR: </t>
  </si>
  <si>
    <t>EFICIENCIA</t>
  </si>
  <si>
    <t xml:space="preserve">OBJETIVO: </t>
  </si>
  <si>
    <t>Realizar seguimiento al nivel porcentual de cumplimiento en la elaboración de los productos de Direccionamiento Estratégico que sean competencia de la Oficina Asesora de Planeación durante el periodo y en los tiempos establecidos.</t>
  </si>
  <si>
    <t xml:space="preserve">DESCRICIÓN </t>
  </si>
  <si>
    <t xml:space="preserve">El indicador pretende medir el porcentaje de cumplimiento en la entrega de los productos de Direccionamiento Estratégico, teniendo en cuenta las principales temáticas identificadas por los responsables del proceso. Este seguimiento permite realizar control a la elaboración de los productos de los temas estratégicos de la OAP, evitando el incumplimiento de las fechas establecidas; comienza con la identificación de los productos para el periodo y las fechas de entrega establecida y termina en la elaboración de los productos, la generación de la evidencias y el reporte de la información. </t>
  </si>
  <si>
    <r>
      <t>Fecha de Actualización:</t>
    </r>
    <r>
      <rPr>
        <sz val="11"/>
        <rFont val="Arial"/>
        <family val="2"/>
      </rPr>
      <t xml:space="preserve"> </t>
    </r>
  </si>
  <si>
    <t>Frecuencia:</t>
  </si>
  <si>
    <t>Unidad de Medida:</t>
  </si>
  <si>
    <t>Trimestral</t>
  </si>
  <si>
    <t>Porcentaje</t>
  </si>
  <si>
    <t>Fuente de Información:</t>
  </si>
  <si>
    <t>Proceso(s) generador(es)  de la información:</t>
  </si>
  <si>
    <t xml:space="preserve">Responsable del Indicador: </t>
  </si>
  <si>
    <t xml:space="preserve">Lista de productos establecidos para el periodo con tiempos de entrega </t>
  </si>
  <si>
    <t>Jefe Oficina Asesora de Planeación</t>
  </si>
  <si>
    <t xml:space="preserve">Forma de Cálculo: </t>
  </si>
  <si>
    <t>LINEA BASE</t>
  </si>
  <si>
    <t>SENTIDO DEL INDICADOR</t>
  </si>
  <si>
    <t>Ascendente</t>
  </si>
  <si>
    <t>constante o Independiente</t>
  </si>
  <si>
    <t>X</t>
  </si>
  <si>
    <t>Descendente</t>
  </si>
  <si>
    <t>Rangos de gestión</t>
  </si>
  <si>
    <t>Deficiente</t>
  </si>
  <si>
    <t>Mejorable</t>
  </si>
  <si>
    <t>Apropiado</t>
  </si>
  <si>
    <t>Min</t>
  </si>
  <si>
    <t>Max</t>
  </si>
  <si>
    <t>CUADRO DE SEGUIMIENTO</t>
  </si>
  <si>
    <t>PERIODO DE MEDICIÓN</t>
  </si>
  <si>
    <t>Número de productos entregados en los términos de tiempos establecidos</t>
  </si>
  <si>
    <t>Número de productos definidos para el periodo</t>
  </si>
  <si>
    <t>RESULTADO</t>
  </si>
  <si>
    <t xml:space="preserve">EVALUACIÓN CUALITATIVA </t>
  </si>
  <si>
    <t>TOTAL</t>
  </si>
  <si>
    <t>REPRESENTACIÓN GRÁFICA</t>
  </si>
  <si>
    <t>RESULTADOS</t>
  </si>
  <si>
    <t>ANÁLISIS DE LA DESVIACIÓN</t>
  </si>
  <si>
    <t>ACCIÓN DE MEJORA</t>
  </si>
  <si>
    <t xml:space="preserve">VIGENCIA ACTUAL </t>
  </si>
  <si>
    <t>N/A</t>
  </si>
  <si>
    <t>EFECTIVIDAD</t>
  </si>
  <si>
    <r>
      <rPr>
        <b/>
        <sz val="11"/>
        <rFont val="Arial"/>
        <family val="2"/>
      </rPr>
      <t>Fecha de Actualización:</t>
    </r>
    <r>
      <rPr>
        <sz val="11"/>
        <rFont val="Arial"/>
        <family val="2"/>
      </rPr>
      <t xml:space="preserve"> </t>
    </r>
  </si>
  <si>
    <t>PORCENTAJE</t>
  </si>
  <si>
    <t xml:space="preserve"> Descendente</t>
  </si>
  <si>
    <t>RESULTADOS
VIGENCIA ANTERIOR</t>
  </si>
  <si>
    <t xml:space="preserve">RESULTADOS 
VIGENCIA ACTUAL </t>
  </si>
  <si>
    <t>SERVICIO A LA CIUDADANÍA Y RELACIONAMIENTO CON PARTES INTERESADAS</t>
  </si>
  <si>
    <t>SRPI-IND-001</t>
  </si>
  <si>
    <t>VERSIÓN: 1</t>
  </si>
  <si>
    <t>EFICACIA</t>
  </si>
  <si>
    <t>Garantizar la oportunidad en la atención de las PQRSFD con término de atención de 10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</si>
  <si>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</si>
  <si>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t>Noviembre de 2023</t>
  </si>
  <si>
    <t>Servicio a la Ciudadanía y Relacionamiento con Partes Interesadas</t>
  </si>
  <si>
    <t>Oficina de Servicio a la Ciudadania y Sostenibilidad</t>
  </si>
  <si>
    <t>(N. de peticiones con término de respuesta de 10 días hábiles respondidas fuera de términos/ No. de PQRSFD con término de respuesta de 10 días hábiles en el periodo) * 100</t>
  </si>
  <si>
    <t>N. de peticiones con término de respuesta de 10 días hábiles respondidas fuera de términos</t>
  </si>
  <si>
    <t>No. de PQRSFD con término de respuesta de 10 días hábiles en el periodo</t>
  </si>
  <si>
    <t>1 TRIMESTRE</t>
  </si>
  <si>
    <t>2 TRIMESTRE</t>
  </si>
  <si>
    <t>3 TRIMESTRE</t>
  </si>
  <si>
    <t>4 TRIMESTRE</t>
  </si>
  <si>
    <t xml:space="preserve">Incluir la gráfica de barra acorde con el indicador que contenga minimo las variables propias de la medicón y el resultado  </t>
  </si>
  <si>
    <t>VIGENCIA ANTERIOR</t>
  </si>
  <si>
    <t>TIEMPO  PROMEDIO DE ESPERA PARA  LA ATENCIÓN EN EL CHAT VIRTUAL</t>
  </si>
  <si>
    <t>SRPI-IND-002</t>
  </si>
  <si>
    <t xml:space="preserve">DESCRIPCIÓN </t>
  </si>
  <si>
    <t>Minutos</t>
  </si>
  <si>
    <t>Reporte trimestral chat virtual</t>
  </si>
  <si>
    <t>SERVICIO A LA CIUDADANIA Y RELACIONAMIENTO CON PARTES INTERESADAS</t>
  </si>
  <si>
    <t>TIEMPO PROMEDIO DE ATENCIÓN CHAT VIRTUAL</t>
  </si>
  <si>
    <t>SRPI-IND-003</t>
  </si>
  <si>
    <t>Medir el tiempo promedio de atención en el chat virtual que permita definir acciones encaminadas a majorar los tiempos de respuesta</t>
  </si>
  <si>
    <t>Este indicador busca medir el tiempo promedio empleado por el operador(a) del chat virtual para la atención de la ciudadanía.  Con este indicador se analiza la capacidad operativa del proceso para la atención de los ciudadanos, que de acuerdo con el volumen, permita ser eficaces en la respuesta a la ciudadanía en tiempo real.</t>
  </si>
  <si>
    <t>Servicio a la Ciudadania y Relacionamiento con Partes Interesadas</t>
  </si>
  <si>
    <t>Sumatoria de tiempo de atención del total de atenciones / total de atenciones realizadas en chat virtual</t>
  </si>
  <si>
    <t>Sumatoria de tiempo de atención del total de atenciones</t>
  </si>
  <si>
    <t>total de atenciones realizadas en chat virtual</t>
  </si>
  <si>
    <t>20 min</t>
  </si>
  <si>
    <t>PORCENTAJE DE DESATENCIÓN DE PQRSFD CIUDADANAS CON TÉRMINOS DE 15 DÍAS HÁBILES</t>
  </si>
  <si>
    <t>SRPI-IND-004</t>
  </si>
  <si>
    <t>MANTENER EN UN 0% LAS PQRSFD CIUDADANAS CON TÉRMINOS DE 15 DÍAS HÁBILES RESPONDIDAS FUERA DE TÉRMINOS LEGALES</t>
  </si>
  <si>
    <t>Garantizar la oportunidad en la atención de las PQRSFD con término de atención de 15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</si>
  <si>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</si>
  <si>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Oficina de Servicio a la Ciudadanía y Sostenibilidad</t>
  </si>
  <si>
    <t>(N. de peticiones con término de respuesta de 15 días hábiles respondidas fuera de términos/ No. de PQRSFD con término de respuesta de 15 días hábiles en el periodo) * 100</t>
  </si>
  <si>
    <t>(N. de peticiones con término de respuesta de 15 días hábiles respondidas fuera de términos</t>
  </si>
  <si>
    <t>No. de PQRSFD con término de respuesta de 15 días hábiles en el periodo</t>
  </si>
  <si>
    <t>1 Trimestre</t>
  </si>
  <si>
    <t>x</t>
  </si>
  <si>
    <t>2.99</t>
  </si>
  <si>
    <t xml:space="preserve"> </t>
  </si>
  <si>
    <t>Incluir la gráfica acorde con el indicador</t>
  </si>
  <si>
    <t>ESTRATEGIA Y GOBIERNO DE TI</t>
  </si>
  <si>
    <t>EGTI-IND-001</t>
  </si>
  <si>
    <t>Eficiencia</t>
  </si>
  <si>
    <t xml:space="preserve">Porcentaje </t>
  </si>
  <si>
    <t>Estrategia y Gobierno de TI</t>
  </si>
  <si>
    <t>SECRETARÍA GENERAL</t>
  </si>
  <si>
    <t>ACTIVIDADES EJECUTADAS</t>
  </si>
  <si>
    <t>ACTIVIDADES PROGRAMADAS</t>
  </si>
  <si>
    <t>Primer Trimestre</t>
  </si>
  <si>
    <t>Segundo Trimestre</t>
  </si>
  <si>
    <t>Tercer Trimestre</t>
  </si>
  <si>
    <t>Cuarto Trimestre</t>
  </si>
  <si>
    <t xml:space="preserve">Incluir la gráfica de barra acorde con el indicador que contenga mínimo las variables propias de la medición y el resultado  </t>
  </si>
  <si>
    <t>OPORTUNIDAD EN LA ATENCIÓN DE LA MESA DE AYUDA PARA PROCESOS INTERNOS</t>
  </si>
  <si>
    <t>ALCANZAR COMO MÍNIMO UN 60% DE CUMPLIMIENTO EN LA ATENCIÓN DE LOS REQUERIMIENTOS E INCIDENCIAS REPORTADOS A TRAVÉS DE MESA DE AYUDA, DE ACUERDO CON LOS NÍVELES DE SERVICIOS DEFINIDOS PARA LOS PROCESOS INTERNOS.</t>
  </si>
  <si>
    <t>Visualizar el nivel de cumplimiento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</si>
  <si>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acuerdos de niveles de servicio asociados. La importancia de dicha medición radica en la detección de puntos a mejorar y la satisfacción al usuario como base del servicio prestado.</t>
  </si>
  <si>
    <t>Gestión de servicios de infraestructura tecnológica</t>
  </si>
  <si>
    <t>Secretaría General</t>
  </si>
  <si>
    <t>CIRI</t>
  </si>
  <si>
    <t>TIRI</t>
  </si>
  <si>
    <t>Primer trimestre</t>
  </si>
  <si>
    <t>Segundo trimestre</t>
  </si>
  <si>
    <t>Tercer Trimestres</t>
  </si>
  <si>
    <t>PLANIFICACIÓN DE LA CONSERVACIÓN DE LA INFRAESTRUCTURA</t>
  </si>
  <si>
    <t>PCI-IND-001</t>
  </si>
  <si>
    <t>TRIMESTRAL</t>
  </si>
  <si>
    <t>SIGMA</t>
  </si>
  <si>
    <t>Planificación de la Conservación de la Infraestructura (PCI).</t>
  </si>
  <si>
    <t>LÍNEA BASE</t>
  </si>
  <si>
    <t>% de Meta  programada anual para priorización</t>
  </si>
  <si>
    <t>TRIM 1</t>
  </si>
  <si>
    <t>TRIM 2</t>
  </si>
  <si>
    <t>TRIM 3</t>
  </si>
  <si>
    <t>TRIM 4</t>
  </si>
  <si>
    <t>TRIMESTRE</t>
  </si>
  <si>
    <t>AVANCE DEL TRIM (km-carril)</t>
  </si>
  <si>
    <t>ACUMULADO (km-carril)</t>
  </si>
  <si>
    <t>META (km-carril)</t>
  </si>
  <si>
    <t>TRIM1</t>
  </si>
  <si>
    <t>TRIM2</t>
  </si>
  <si>
    <t>TRIM3</t>
  </si>
  <si>
    <t>TRIM4</t>
  </si>
  <si>
    <t>TRIMESTRE 1</t>
  </si>
  <si>
    <t>TRIMESTRE 2</t>
  </si>
  <si>
    <t>TRIMESTRE 3</t>
  </si>
  <si>
    <t>TRIMESTRE 4</t>
  </si>
  <si>
    <t>SEGUIMIENTO A INTERVENCIONES  EJECUTADAS</t>
  </si>
  <si>
    <t>PCI-IND-002</t>
  </si>
  <si>
    <t xml:space="preserve">REALIZAR 100% DE VISITAS A LAS VÍAS PROGRAMADAS PARA SEGUIMIENTO (INTERVENCION DE CAMBIO DE CARPETA Y REHABILITACION) EN LA VIGENCIA. </t>
  </si>
  <si>
    <t>REALIZAR SEGUIMIENTO A LOS SEGMENTOS VIALES EJECUTADOS POR LA UAERMV CON ACTIVIDADES DE CAMBIO DE CARPETA Y REHABILITACIÓN CON EL FIN DE VERIFICAR SU COMPORTAMIENTO EN EL TIEMPO.</t>
  </si>
  <si>
    <t>COMO PARTE DE LA IMPLEMENTACIÓN DE UN SISTEMA DE GESTIÓN DE PAVIMENTOS, SE DEBE REALIZAR EL SEGUIMIENTO A LAS INTERVENCIONES REALIZADAS POR LA UAERMV QUE FUERON EJECUTADAS CON INTERVENCIÓN DE REHABILITACIÓN Y/O CAMBIO DE CARPETA.</t>
  </si>
  <si>
    <t xml:space="preserve">(# Elementos PK_ID con visita de  seguimiento (CC y RH)/# Elementos PK_ID programados para seguimiento) *100 </t>
  </si>
  <si>
    <t># de Elementos PK_ID con visita de  seguimiento</t>
  </si>
  <si>
    <t># de Elementos PK_ID programados para seguimiento</t>
  </si>
  <si>
    <t xml:space="preserve">AVANCE DEL TRIM </t>
  </si>
  <si>
    <t>ACUMULADO</t>
  </si>
  <si>
    <t>META</t>
  </si>
  <si>
    <t>ASISTENCIA TÉCNICA A LOCALIDADES</t>
  </si>
  <si>
    <t>PCI-IND-005</t>
  </si>
  <si>
    <t>REALIZAR 100% DE LAS MESAS PROPUESTAS DE ASISTENCIA TÉCNICA Y COORDINACIÓN INTERINSTITUCIONAL CON LAS ALCALDÍAS LOCALES EN LA VIGENCIA.</t>
  </si>
  <si>
    <t xml:space="preserve">Medir el avance en las reuniones de asistencia técnica a localidades y coordinación interinstitucional llevadas a cabo con las alcaldías locales, con el fin de garantizar que la UAERMV a través de la Subdirección de Planificación de la Conservación (SPC) dé cumplimiento a lo establecido en el numeral 4 del artículo 7 del acuerdo 011 de 2010  y en concordancia con el objetivo establecido en la caracterización del proceso. </t>
  </si>
  <si>
    <t>Teniendo en cuenta las funciones asignadas a la Subdirección de Planificación de la Conservación (SPC),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</si>
  <si>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Actas de las reuniones de asistencia técnica a localidades y coordinación interinstitucional.</t>
  </si>
  <si>
    <t>MESAS DE EJECUTADAS</t>
  </si>
  <si>
    <t>MESAS DE TRABAJO PROGRAMADAS</t>
  </si>
  <si>
    <t>TRIM.</t>
  </si>
  <si>
    <t>AVANCE DEL TRIM (# de mesas)</t>
  </si>
  <si>
    <t>ACUMULADO (# de mesas)</t>
  </si>
  <si>
    <t>META (# de mesas)</t>
  </si>
  <si>
    <t>Subdirección de la Planificación de la Conservación (SPC).</t>
  </si>
  <si>
    <t>Meta  programada anual para priorización</t>
  </si>
  <si>
    <t>Trimestre 1</t>
  </si>
  <si>
    <t>Trimestre 2</t>
  </si>
  <si>
    <t>Trimestre 3</t>
  </si>
  <si>
    <t>Trimestre 4</t>
  </si>
  <si>
    <t>PCI-IND-004</t>
  </si>
  <si>
    <t>Km priorizados</t>
  </si>
  <si>
    <t>DIAGNÓSTICOS REALIZADOS</t>
  </si>
  <si>
    <t>PCI-IND-007</t>
  </si>
  <si>
    <t xml:space="preserve">REALIZAR 100% DE LA META DE DIAGNÓSTICO PROPUESTA A TRAVÉS DEL APLICATIVO SIGMA A ELEMENTOS (PK_ID) EN LA VIGENCIA. </t>
  </si>
  <si>
    <t>Medir el avance en el desarrollo de la actividad de diagnóstico que realiza la Subdirección de Planificación de la Conservación (SPC) con el fin de asegurar el cumplimiento de la meta de diagnóstico propuesta para la vigencia.</t>
  </si>
  <si>
    <t>Teniendo en cuenta las actividades realizadas por la Subdirección de Planificación de la Conservación (SPC), se generó por parte de esta Subdirección un indicador que midiera el avance de lo anteriormente descrito. En ese orden de ideas se estableció medir trimestralmente el avance en la actividad de diagnóstico realizada por la UAERMV a través de la Subdirección de Planificación de la Conservación (SPC) en atención a su misionalidad, el apoyo interinstitucional y otros.</t>
  </si>
  <si>
    <t>Base de datos del SIGMA</t>
  </si>
  <si>
    <t>((Elementos PK_ID diagnosticados /Elementos PK_ID programados en la Vigencia) *100)</t>
  </si>
  <si>
    <t>ELEMENTOS PK_ID DIAGNOSTICADOS</t>
  </si>
  <si>
    <t>ELEMENTOS PK_ID PROGRAMADOS</t>
  </si>
  <si>
    <t>AVANCE DEL TRIM (PK)</t>
  </si>
  <si>
    <t>ACUMULADO (PK)</t>
  </si>
  <si>
    <t>META (PK)</t>
  </si>
  <si>
    <t>GESTIÓN DE LABORATORIO</t>
  </si>
  <si>
    <t>SEGUIMIENTO A LAS SOLICITUDES DE LOS ENSAYOS</t>
  </si>
  <si>
    <t>GLAB-IND-001</t>
  </si>
  <si>
    <t>CUMPLIR EN UN 95% LAS SOLICITUDES DE ENSAYOS</t>
  </si>
  <si>
    <t>MENSUAL</t>
  </si>
  <si>
    <t>Gestión de laboratorio</t>
  </si>
  <si>
    <t>N° TOTAL DE ENSAYOS REALIZADOS</t>
  </si>
  <si>
    <t>N° TOTAL DE ENSAYOS SOLICITADOS</t>
  </si>
  <si>
    <t>% DE ENSAYOS REALIZADOS DE ACUERDO A LAS SOLICITUDES DE LOS SERVICIOS</t>
  </si>
  <si>
    <t>MES 1</t>
  </si>
  <si>
    <t>MES 2</t>
  </si>
  <si>
    <t>MES 3</t>
  </si>
  <si>
    <t>MES 4</t>
  </si>
  <si>
    <t>MES 5</t>
  </si>
  <si>
    <t>MES 6</t>
  </si>
  <si>
    <t>MES 7</t>
  </si>
  <si>
    <t>MES 8</t>
  </si>
  <si>
    <t>MES 9</t>
  </si>
  <si>
    <t>MES 10</t>
  </si>
  <si>
    <t>MES 11</t>
  </si>
  <si>
    <t>MES 12</t>
  </si>
  <si>
    <t>ANALISIS DE LA DESVIACIÓN</t>
  </si>
  <si>
    <t>PORCENTAJE DE CUMPLIMIENTO DE ENTREGAS DE MEZCLAS AUTORIZADAS</t>
  </si>
  <si>
    <t>VERSIÓN: 1.0</t>
  </si>
  <si>
    <t>CUMPLIR CON EL 80% DE LOS REQUERIMIENTOS ENTREGAS DE MEZCLAS AUTORIZADAS</t>
  </si>
  <si>
    <t>Eficacia</t>
  </si>
  <si>
    <t>El indicador mide las entregas de lo producido y despachado de  mezcla asfaltica en frio, caliente y concreto hidraulico de la sede de producción, buscando generar el control del cumplimiento a las solicitudes realizadas al proceso de producción.</t>
  </si>
  <si>
    <t>Proceso(s) generador(es) de la información:</t>
  </si>
  <si>
    <t>Bitacora produccion.</t>
  </si>
  <si>
    <t>Gerencia Producción</t>
  </si>
  <si>
    <t>((% cumplimiento mezcla fria+% cumplimiento mezcla caliente+% cumplimiento concreto hidraulico) /3) /porcentaje de cumplimiento esperado</t>
  </si>
  <si>
    <t>sumatoria de cumplimientos productos solicitados/3</t>
  </si>
  <si>
    <t>porcentaje cumplimiento esperado</t>
  </si>
  <si>
    <t>(Grafica con una sola barra trimestral)</t>
  </si>
  <si>
    <t>CUMPLIR CON EL 80% DE LOS PARAMETROS DE LA PRODUCCIÓN DE MEZCLA ASFALTICA Y CONCRETO  PARA LAS INTERVENCIONES DE LA UAERMV.</t>
  </si>
  <si>
    <t>Medir el cumplimiento de los parametros, obtenidos mediante resultados de los ensayos de laboratorio, realizados a la producción de la mezcla asfáltica y concreto para las intervenciones de la UAERMV.</t>
  </si>
  <si>
    <t>El indicador mide los porcentajes de cumplimiento de los parametros de los productos mezcla asfáltica y concreto para identificar la calidad de estos.especificamente procentaje de asfalto (comparativo con la formula de trabajo), el porcentaje de cumplimento de la granulometria y el porcentaje de cumplimiento del asentamiento del concreto hidráulico</t>
  </si>
  <si>
    <t>Formato de control de produccion.</t>
  </si>
  <si>
    <t>Sumatoria de porcentaje de cumplimiento de indicador 1 y 2</t>
  </si>
  <si>
    <t>Porcentaje esperado de cumplimiento</t>
  </si>
  <si>
    <t>DISPONIBILIDAD DE LOS VEHÍCULOS , MAQUINARIA, EQUIPOS Y PLANTA DE PRODUCCIÓN DE LA UMV</t>
  </si>
  <si>
    <t>Se medirá el numero de vehículos, maquinaria, equipos y planta de producción con que se cuentan para el uso de las actividades a realizar en la misionalidad de la UAERMV, con el objetivo de obtener un control de cuales, cuantas y que porcentaje de disponibilidad cuenta la unidad.</t>
  </si>
  <si>
    <t>((Disponibilidad vehículos*0.2)+ (Disponibilidad maquinaria*0.2) + ((Disponibilidad equipos*0.2) + (Disponibilidad de plantas producción*0.4)) / Porcentaje Disponiblilidad esperada</t>
  </si>
  <si>
    <t>Sumatoria de disponibilidades</t>
  </si>
  <si>
    <t>porcentaje disponibilidad esperada</t>
  </si>
  <si>
    <t>LIVIANOS Y PESADOS</t>
  </si>
  <si>
    <t>MAQUINARIA</t>
  </si>
  <si>
    <t>EQUIPOS</t>
  </si>
  <si>
    <t>PLANTAS</t>
  </si>
  <si>
    <t>FECHA DE APLICACIÓN: MAYO  2020</t>
  </si>
  <si>
    <t>PORCENTAJE DE CUMPLIMIENTO DE ENTREGAS DE VEHÍCULOS , MAQUINARIA Y EQUIPOS DE LA UMV</t>
  </si>
  <si>
    <t xml:space="preserve">CUMPLIR CON EL 90% DE LOS REQUERIMIENTOS DE VEHÍCULOS, MAQUINARIA, EQUIPOS  EN LA UMV </t>
  </si>
  <si>
    <t>Identificar el porcentaje de cumplimiento en las entregas de vehiculos, maquinaria, equipos de la UMV.</t>
  </si>
  <si>
    <t>Se medirá el numero de vehículos, maquinaria y equipos suministradas para el uso de las actividades a realizar en la misionalidad de la UAERMV, con el objetivo de obtener un control del porcentaje de solicitudes que son atendidas.</t>
  </si>
  <si>
    <t xml:space="preserve">Entregas vehículos+ maquinaria + equipos/ Total solicitudes recibidas </t>
  </si>
  <si>
    <t>Sumatoria solicitudes con entregas</t>
  </si>
  <si>
    <t>total solicitudes recibidas</t>
  </si>
  <si>
    <t>INTERVENCIÓN DE LA INFRAESTRUCTURA</t>
  </si>
  <si>
    <t>CUMPLIMIENTO DE METAS DE INTERVENCIÓN DE VIAS</t>
  </si>
  <si>
    <t>INFRA-IND-001</t>
  </si>
  <si>
    <t>CUMPLIR CON EL 100% DE INTERVENCIÓN DE KILOMETROS CARRIL PROGRAMADOS POR LA SUBDIRECCIÓN DE INTERVENCIÓN DE LA INFRAESTRUCTURA PARA EL CUMPLIMIENTO DE LA META DISTRITAL DE LA VIGENCIA</t>
  </si>
  <si>
    <t>Verificar el cumplimiento de la meta de intervenciones de la malla vial programada por la Subdirección de Intervención de la Infraestructura en el periodo de análisis.</t>
  </si>
  <si>
    <t xml:space="preserve"> El indicador permite revisar el avance periodico de las intervenciones que realiza la UAERMV,  con el fin de dar cumplimiento a las metas establecidas para la Misionalidad de la Entidad y establecer si se requieren ajustes</t>
  </si>
  <si>
    <t>Mensual</t>
  </si>
  <si>
    <t>Plataforma SIGMA</t>
  </si>
  <si>
    <t>Intervención de la Infraestructura</t>
  </si>
  <si>
    <t>Subdirección de Intervención de la Infraestructura</t>
  </si>
  <si>
    <t>(Km carril de impacto intervenido en rehabilitación+ Km carril de impacto intervenido en mantenimiento) / (km carril de impacto programadas) * 100</t>
  </si>
  <si>
    <t xml:space="preserve">98% Cumplimiento </t>
  </si>
  <si>
    <t># Km carril de impacto intervenido</t>
  </si>
  <si>
    <t>% de intervención mensual para el cumplimiento</t>
  </si>
  <si>
    <t>% de intervención acumulado para el cumplimiento</t>
  </si>
  <si>
    <t>Enero</t>
  </si>
  <si>
    <t>Marzo</t>
  </si>
  <si>
    <t>Abril</t>
  </si>
  <si>
    <t>Mayo</t>
  </si>
  <si>
    <t>Junio</t>
  </si>
  <si>
    <t>Julio</t>
  </si>
  <si>
    <t>Agosto</t>
  </si>
  <si>
    <t>Septiembre</t>
  </si>
  <si>
    <t>Octubre</t>
  </si>
  <si>
    <t>Noviembre</t>
  </si>
  <si>
    <t>Diciembre</t>
  </si>
  <si>
    <t xml:space="preserve">Febrero </t>
  </si>
  <si>
    <t>I Trimestre</t>
  </si>
  <si>
    <t>II Trmiestre</t>
  </si>
  <si>
    <t>IIITrmiestre</t>
  </si>
  <si>
    <t>IVTrmiestre</t>
  </si>
  <si>
    <t xml:space="preserve">CALIDAD </t>
  </si>
  <si>
    <t>SEPTIEMBRE DE 2023</t>
  </si>
  <si>
    <t>Trimestre I</t>
  </si>
  <si>
    <t>Trimestre II</t>
  </si>
  <si>
    <t>Trimestre III</t>
  </si>
  <si>
    <t xml:space="preserve">ANÁLISIS DE LA DESVIACIÓN </t>
  </si>
  <si>
    <t>NIVEL PROMEDIO DE SATISFACCIÓN (BENEFICIARIOS DIRECTOS)</t>
  </si>
  <si>
    <t>INFRA-IND-003</t>
  </si>
  <si>
    <t xml:space="preserve">LOGRAR QUE EL NIVEL PROMEDIO DE SATISFACCION  DE LOS BENEFICIARIOS DIRECTOS DE LAS INTERVENCIONES SEA MAYOR O IGUAL A 4.25 </t>
  </si>
  <si>
    <t xml:space="preserve">Medir la calificación del nivel de satisfacción de los usuarios beneficarios directos, respecto a las intervenciones que realiza la UAERMV. </t>
  </si>
  <si>
    <t xml:space="preserve">Este indicador permite identificar la calificación del nivel de satisfacción que dan los usuarios beneficiarios directos, respecto a las intervenciones que realiza la Entidad; el indicador se establece a partir de la aplicación de las encuestas a través del  formato (INFRA-FM-018 Encuesta de satisfacción a grupos de valor) en la medicion del nivel de satisfaccion, donde la calificación se presenta en una escala de 1 a 5, siendo 5 la calificación máxima posible de excelencia y satisfacción.  </t>
  </si>
  <si>
    <t xml:space="preserve">PROMEDIO </t>
  </si>
  <si>
    <t>Registro: Gestión Social  - Formato Encuesta de satisfacción a grupos de valor</t>
  </si>
  <si>
    <t>∑ Calificaciones de los encuestados</t>
  </si>
  <si>
    <t xml:space="preserve"># Total de encuestados </t>
  </si>
  <si>
    <t>1.00</t>
  </si>
  <si>
    <t>3.00</t>
  </si>
  <si>
    <t>4.24</t>
  </si>
  <si>
    <t>4.25</t>
  </si>
  <si>
    <t>5.00</t>
  </si>
  <si>
    <t xml:space="preserve">Nivel promedio de satisfaccion </t>
  </si>
  <si>
    <t xml:space="preserve">INTERVENCIÓN DE LA INFRAESTRUCTURA </t>
  </si>
  <si>
    <t>CUMPLIMIENTO DE METAS DE CICLORUTAS</t>
  </si>
  <si>
    <t>CUMPLIR CON EL 100% DE INTERVENCIÓN DE KILOMETROS CARRIL LINEAL PROGRAMADOS DE CICLORUTAS POR LA SUBDIRECCIÓN DE INTERVENCIÓN DE LA INFRAESTRUCTURA  PARA EL CUMPLIMIENTO DE LA META DISTRITAL DE LA VIGENCIA</t>
  </si>
  <si>
    <t>Verificar el cumplimiento de la meta de intervenciones de cicloinfraestructura programada por la Subdirección de intervención de la Infraestructura en el periodo de análisis.</t>
  </si>
  <si>
    <t xml:space="preserve"> El indicador permite revisar el avance periodico de las intervenciones de ciclorutas que realiza la UAERMV,  con el fin de dar cumplimiento a las metas establecidas para la Cicloinfraestructura de la Entidad y establecer si se requieren ajustes</t>
  </si>
  <si>
    <t xml:space="preserve">Plataforma SIGMA </t>
  </si>
  <si>
    <t>Subdirección de Intervención de la Infraestrutura</t>
  </si>
  <si>
    <t>(Km carril lineal intervenido en ciclorutas) / (km carril de lineal programado en ciclorutas) * 100</t>
  </si>
  <si>
    <t xml:space="preserve">95% Cumplimiento </t>
  </si>
  <si>
    <t># Km carril lineal intervenidos</t>
  </si>
  <si>
    <t># Km carril lineal programados</t>
  </si>
  <si>
    <t>II Trimestre</t>
  </si>
  <si>
    <t>CUMPLIMIENTO DE METAS DE ESPACIO PÚBLICO</t>
  </si>
  <si>
    <t>CUMPLIR CON EL 100% DE INTERVENCIÓN DE METROS CUADRADOS PROGRAMADOS DE ESPACIO PÚBLICO POR LA SUBDIRECCIÓN DE INTERVENCIÓN DE LA INFRAESTRUCTURA PARA EL CUMPLIMIENTO DE LA META DISTRITAL DE LA VIGENCIA</t>
  </si>
  <si>
    <t>Verificar el cumplimiento de la meta de intervenciones de espacio público programado por la Subdirección de intervención de la Infraestructura en el periodo de análisis.</t>
  </si>
  <si>
    <t xml:space="preserve"> El indicador permite revisar el avance periodico de las intervenciones de espacio público que realiza la UAERMV,  con el fin de dar cumplimiento a las metas establecidas para la Entidad y establecer si se requieren ajustes</t>
  </si>
  <si>
    <t>(Metros cuadrados intervenidos en espacio público) / (Metros cuadrados programados en espacio público) * 100</t>
  </si>
  <si>
    <t># Metros cuadrados intervenidos</t>
  </si>
  <si>
    <t># Metros cuadrados programados</t>
  </si>
  <si>
    <t>DMIC-IND-001</t>
  </si>
  <si>
    <t xml:space="preserve">EFICIENCIA </t>
  </si>
  <si>
    <t xml:space="preserve">Gerente para el desarrollo la calidad y la innovación </t>
  </si>
  <si>
    <t>GESTIÓN JURÍDICA</t>
  </si>
  <si>
    <t xml:space="preserve">SENTENCIAS  FALLADAS A FAVOR DE LA ENTIDAD </t>
  </si>
  <si>
    <t>GJUR-IND-001</t>
  </si>
  <si>
    <t>LOGRAR QUE EL 70% DEL TOTAL DE LAS SENTENCIAS EN LA VIGENCIA SEAN FAVORABLES PARA LA ENTIDAD</t>
  </si>
  <si>
    <t>Medir el porcentaje de favorabilidad de las sentencias proferidas en primera, segunda o única instancia de la UAERMV por los despachos judiciales en procesos Administrativos, Laborales, Civiles y acciones constitucionales.</t>
  </si>
  <si>
    <t>Conocer el porcentaje de éxito que tuvo la entidad en los procesos judiciales de los que hace parte.</t>
  </si>
  <si>
    <t>Registro: Sistema de Información de Procesos Judiciales del D.C. (SIPROJ)</t>
  </si>
  <si>
    <t>Gestón Jurídica</t>
  </si>
  <si>
    <t>Oficina Jurídica</t>
  </si>
  <si>
    <t>Número de sentencias decididas a favor de la entidad en el periodo /Número total de sentencias proferidas en el periodo.</t>
  </si>
  <si>
    <t>Número total de sentencias proferidas en el periodo</t>
  </si>
  <si>
    <t>1er Trimestre</t>
  </si>
  <si>
    <t xml:space="preserve">2do Trimestre </t>
  </si>
  <si>
    <t>GESTIÓN FINANCIERA</t>
  </si>
  <si>
    <t>EJECUCIÓN DEL PROGRAMA ANUAL MENSUALIZADO DE CAJA - PAC VIGENCIA</t>
  </si>
  <si>
    <t>GEFI-IND-003</t>
  </si>
  <si>
    <t>VERSIÓN: 10</t>
  </si>
  <si>
    <t>REALIZAR EL PAGO DE POR LO MENOS EL 80% DE LAS OBLIGACIONES PROGRAMADAS EN EL PAC</t>
  </si>
  <si>
    <t xml:space="preserve">Realizar el seguimiento en la Unidad al porcentaje de ejecución del PAC con cargo al presupuesto de vigencia, de conformidad con la programación establecida por las áreas responsables.                </t>
  </si>
  <si>
    <t xml:space="preserve">Este indicador mide el porcentaje de ejecución del PAC de la vigencia, es decir el porcentaje de cumplimiento en la programación a realizar en los pagos contra los realmente efectuados en el período establecido, incluyendo la información correspondiente a la constitución de las cuentas por pagar a 31 de diciembre de cada periodo. La fuente de información para el calculo del indicador es el sistema de información financiera utilizado por la Tesorería Distrital. </t>
  </si>
  <si>
    <t>Sistema de información financiera utilizado por la Tesorería Distrital</t>
  </si>
  <si>
    <t>(Ejecución de pagos en el periodo / Presupuesto programado para el periodo)*100</t>
  </si>
  <si>
    <t>PAC EJECUTADO</t>
  </si>
  <si>
    <t>PAC PROGRAMADO</t>
  </si>
  <si>
    <t>EJECUCIÓN DEL PROGRAMA ANUAL MENSUALIZADO DE CAJA - PAC RESERVA</t>
  </si>
  <si>
    <t>GEFI-IND-007</t>
  </si>
  <si>
    <t>VERSIÓN: 2</t>
  </si>
  <si>
    <t xml:space="preserve">Realizar el seguimiento al porcentaje de ejecución de PAC con cargo al presupuesto de reserva por la Unidad, de conformidad con la programación establecida por las áreas responsables.                  </t>
  </si>
  <si>
    <t xml:space="preserve">Este indicador mide el porcentaje de ejecución del PAC de la reserva, es decir el porcentaje de cumplimiento en la programación de los pagos a realizar en el período contra los realmente efectuados en el período establecido, incluyendo la información correspondiente a la constitución de las cuentas por pagar a 31 de diciembre de cada periodo. La fuente de información para la medición del indicador es el sistema de información financiera utilizado por la Tesorería Distrital.   </t>
  </si>
  <si>
    <t>(Ejecución de pagos en el periodo reserva / Presupuesto programado para el periodo reserva)*100</t>
  </si>
  <si>
    <t>GESTIÓN DE RECURSOS FÍSICOS</t>
  </si>
  <si>
    <t xml:space="preserve">TIEMPO PROMEDIO DE SOLICITUDES ATENDIDAS DE BIENES DE CONSUMO </t>
  </si>
  <si>
    <t>GREF-IND-001</t>
  </si>
  <si>
    <t>Medir la oportunidad en la atención de solicitudes de entrega de recursos físicos a las diferentes áreas de la entidad.</t>
  </si>
  <si>
    <t>El presente indicador busca medir la oportunidad en la atención de las solicitudes de entrega de bienes de consumo por parte del proceso de recursos físicos realizadas por el Almacén General de la Entidad, siempre y cuando se cuente con existencias confirmadas de los elementos solicitados.</t>
  </si>
  <si>
    <t>DÍAS HABILES</t>
  </si>
  <si>
    <t>Gestión de Recursos Físicos</t>
  </si>
  <si>
    <t>Secretaria General</t>
  </si>
  <si>
    <t>1er trimestre</t>
  </si>
  <si>
    <t>2do trimestre</t>
  </si>
  <si>
    <t>GAM-IND-001</t>
  </si>
  <si>
    <t>GAM-IND-003</t>
  </si>
  <si>
    <t>El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t>
  </si>
  <si>
    <t>NA</t>
  </si>
  <si>
    <t>Gestión Contractual</t>
  </si>
  <si>
    <t>GESTION CONTRACTUAL</t>
  </si>
  <si>
    <t>CUMPLIMIENTO DEL PLAN ANUAL DE ADQUISICIONES</t>
  </si>
  <si>
    <t>GCON-IND-002</t>
  </si>
  <si>
    <t>VERIFICAR QUE EL PLAN ANUAL DE ADQUISICIONES (PAA) SE CUMPLA EN EL 95%</t>
  </si>
  <si>
    <t>Verificar el cumplimiento del Plan Anual de Adquisiciones (PAA) con el inicio de los procesos de contratación publicados en el SECOP y TVEC</t>
  </si>
  <si>
    <t>Consiste en el número de procesos contractuales iniciados que son publicados en el portal de contratación SECOP- Sistema Electrónica para la Contratación Pública o en la TVEC-Tienda Virtual del Estado "Colombia Compra Eficiente", en cada periodo programado del PAA (incluidas las modificaciones aprobadas).</t>
  </si>
  <si>
    <t>(Número de procesos de contratación iniciados publicados en el SECOP o TVEC en el trimestre / Número de procesos contractuales programados en el PAA para el trimestre) * 100</t>
  </si>
  <si>
    <r>
      <t xml:space="preserve"># procesos de contratación </t>
    </r>
    <r>
      <rPr>
        <b/>
        <u/>
        <sz val="10"/>
        <rFont val="Arial"/>
        <family val="2"/>
      </rPr>
      <t xml:space="preserve">iniciados </t>
    </r>
    <r>
      <rPr>
        <b/>
        <sz val="10"/>
        <rFont val="Arial"/>
        <family val="2"/>
      </rPr>
      <t>publicados en el SECOP o TVEC</t>
    </r>
  </si>
  <si>
    <t># procesos contractuales programados en el PAA</t>
  </si>
  <si>
    <t>RESULTADO TRIMESTRAL</t>
  </si>
  <si>
    <t>INICIADOS/PROG PAA</t>
  </si>
  <si>
    <t>2o. Trimestre</t>
  </si>
  <si>
    <t>3o. Trimestre</t>
  </si>
  <si>
    <t>4o. Trimestre</t>
  </si>
  <si>
    <t xml:space="preserve">GESTIÓN DOCUMENTAL </t>
  </si>
  <si>
    <t>FINALIZACIÓN DE LOS TRÁMITES EN EL SGDEA - APLICATIVO ORFEO</t>
  </si>
  <si>
    <t>GDOC-IND-001</t>
  </si>
  <si>
    <t>Lograr el cumplimiento del 90% de la finalización de los trámites en el Sistema de Gestión de Documentos Electrónicos de Archivo (ORFEO) durante el periodo establecido</t>
  </si>
  <si>
    <t>Medir el cumplimiento de los trámites finalizados en el Sistema de Gestión de Documentos Electrónicos de Archivo (ORFEO), con el fin de identificar las posibles inconsistencias que se puedan presentar en el manejo de la herramienta por parte de los usuarios.</t>
  </si>
  <si>
    <t>Con este indicador se pretende medir el cumplimiento de los trámites que deben realizar todos los usuarios de la Entidad en el aplicativo ORFEO desde el desarrollo de sus funciones. Por ser un proceso transversal y que no depende del manejo solo del proceso de Gestión Documental se pretende realizar el seguimiento con el fin de buscar las acciones de mejora en beneficio del Sistema de Gestión de Documentos Electrónicos de Archivo SGDEA (ORFEO)</t>
  </si>
  <si>
    <t xml:space="preserve">lograr el cumplimiento de las </t>
  </si>
  <si>
    <t>Reporte Estadisticas realizadas en el Sistema de Gestión de Documentos Electrónicos de Archivo (ORFEO)</t>
  </si>
  <si>
    <t xml:space="preserve">Proceso de Gestión Documental </t>
  </si>
  <si>
    <t xml:space="preserve">Secretaria General </t>
  </si>
  <si>
    <t>(No de  radicados  finalizados en el periodo/ Total de radicados  en el periodo)*100</t>
  </si>
  <si>
    <t>No de  radicados sin  finalizar en el periodo/ Total de radicados  en el periodo</t>
  </si>
  <si>
    <t>No de  radicados anulados en el periodo/ Total de radicados  en el periodo</t>
  </si>
  <si>
    <t>No de  radicados finalizados en el periodo</t>
  </si>
  <si>
    <t>Total de radicados  en el periodo</t>
  </si>
  <si>
    <t>SegundoTrimestre</t>
  </si>
  <si>
    <t>Tercer trimestre</t>
  </si>
  <si>
    <t>Cuarto trimestre</t>
  </si>
  <si>
    <t xml:space="preserve">Incluir la gráfica de barra acorde con el indicador que contenga minimo las variables propias de la medición y el resultado  </t>
  </si>
  <si>
    <t>ATENCIÓN DE CONSULTAS DEL ARCHIVO CENTRAL Y DE GESTIÓN</t>
  </si>
  <si>
    <t>GDOC-IND-002</t>
  </si>
  <si>
    <t>Atender todas las consultas de los documentos del Archivo Central y el Archivo de Gestión  en un tiempo promedio no mayor a dos (2) días hábiles</t>
  </si>
  <si>
    <t>Realizar seguimiento a la atención de consultas documentales del archivo central y archivo de gestión a cargo del proceso de Gestión Documental.</t>
  </si>
  <si>
    <t>El indicador busca medir el tiempo promedio de atención de consultas documentales del proceso  frente al total de consultas realizadas en el periodo de medición.</t>
  </si>
  <si>
    <t>Dias</t>
  </si>
  <si>
    <t xml:space="preserve">Base de datos de consultas </t>
  </si>
  <si>
    <t>(Σ del tiempo empleado en la atención de consultas documentales del archivo central / Total de consultas documentales del archivo central realizadas)</t>
  </si>
  <si>
    <t>5 días</t>
  </si>
  <si>
    <t>6 días</t>
  </si>
  <si>
    <t>3 días</t>
  </si>
  <si>
    <t>4 días</t>
  </si>
  <si>
    <t>1 día</t>
  </si>
  <si>
    <t>2 días</t>
  </si>
  <si>
    <t>Σ del tiempo empleado en la atención de consultas documentales del archivo central</t>
  </si>
  <si>
    <t>Total de consultas documentales del archivo central realizadas</t>
  </si>
  <si>
    <t>Cuarto  trimestre</t>
  </si>
  <si>
    <t>CUMPLIMIENTO DE LOS TRÁMITES EN EL SGDEA - APLICATIVO ORFEO</t>
  </si>
  <si>
    <t>GDOC-IND-003</t>
  </si>
  <si>
    <t>Tener un porcentaje de desviación menor al 1% entre los Sistema de Gestión de Documentos Electrónicos de Archivo (ORFEO) durante el periodo.</t>
  </si>
  <si>
    <t xml:space="preserve">Disminuir el numero de radicados anulados  en el Sistema de Gestión de Documentos Electrónicos de Archivo (ORFEO), con el fin de optimizar el uso de la herramienta e identificar las posibles inconsistencias que se puedan presentar en el manejo por parte de los usuarios </t>
  </si>
  <si>
    <t>Con este indicador se pretende conocer el numero de radicados anulados durante el periodo establecido en relación con los radicados generados, con el fin de identificar las  causas mas  frecuentes por las cuales los usuarios solicitan la anulación de radicados y establecer las acciones de mejora necesarias para el buen uso del Sistema de Gestión de Documentos Electrónicos de Archivo (ORFEO).</t>
  </si>
  <si>
    <t>Reporte Estadisticas realizadas en el aplicativo ORFEO</t>
  </si>
  <si>
    <t>100%- (No de  radicados anulados en el periodo/ Total de radicados  en el periodo)</t>
  </si>
  <si>
    <t>No de  radicados anulados en el periodo</t>
  </si>
  <si>
    <t>FECHA DE APLICACIÓN: JUNIO 2020</t>
  </si>
  <si>
    <t>GESTIÓN DEL TALENTO HUMANO</t>
  </si>
  <si>
    <t>CUMPLIMIENTO PLAN ESTRATÉGICO DE TALENTO HUMANO - PETH</t>
  </si>
  <si>
    <t>GTHU-IND-003</t>
  </si>
  <si>
    <t>VERSIÓN: 4</t>
  </si>
  <si>
    <t>EJECUTAR AL 100% EL PLAN ESTRATÉGICO DE TALENTO HUMANO - PETH</t>
  </si>
  <si>
    <t>Lograr el desarrollo de la totalidad las actividades programadas en el Plan Estratégico de Talento Humano - PETH</t>
  </si>
  <si>
    <t xml:space="preserve">El indicador tiene la finalidad de medir el porcentaje de implementación presentado en el periodo, de las actividades que conforman el Plan estratégico de talento humano de la UAERMV con relación al porcentaje de avance programado para el mismo periodo. </t>
  </si>
  <si>
    <t>Plan Estratégico de Talento Humano - PETH</t>
  </si>
  <si>
    <t>GESTIÓN DEL TALENTO HUMANO - SST</t>
  </si>
  <si>
    <t>(Porcentaje de avance del PETH implementado en el periodo / Porcentaje de avance del PETH programado en el periodo) * 100</t>
  </si>
  <si>
    <t>Porcentaje de avance del PETH implementado en el periodo</t>
  </si>
  <si>
    <t>Adelantar actividades de seguimiento para lograr emitir alertas que permitan identificar oportunamente necesidades que faliciten el cumplimiento de las actividades, asi mejorar el rango de medición.</t>
  </si>
  <si>
    <t>*</t>
  </si>
  <si>
    <t>CONTROL DISCIPLINARIO INTERNO</t>
  </si>
  <si>
    <t>CUMPLIMIENTO DE LOS TÉRMINOS PROCESALES</t>
  </si>
  <si>
    <t>CODI-IND-001</t>
  </si>
  <si>
    <t>SUSTANCIAR (LLEVAR A CABO) EL 80% DE LOS EXPEDIENTES DISCIPLINARIOS, CON FECHAS DE VENCIMIENTO PROYECTADAS SEGÚN PERIODO A REPORTAR, BUSCANDO EL CUMPLIMIENTO DE LOS TÉRMINOS PROCESALES ESTABLECIDOS POR LA LEY</t>
  </si>
  <si>
    <t>Realizar seguimiento al número de expedientes trámitados dentro de los términos establecidos por la Ley.</t>
  </si>
  <si>
    <t>El indicador tiene como fin gestionar los expedientes que se encuentran con fechas de vencimiento proyectadas según el periodo a reportar, dentro los términos establecidos por ley buscando que el total de los expediente activos se tramiten conforme a los término de ley.</t>
  </si>
  <si>
    <t xml:space="preserve">Trimestral </t>
  </si>
  <si>
    <t>Expedientes Disciplinarios</t>
  </si>
  <si>
    <t>OFICINA CONTROL DISCIPLINARIO INTERNO</t>
  </si>
  <si>
    <t>N° de expedientes tramitados con fecha de vencimiento en el trimestre a reportar</t>
  </si>
  <si>
    <t>N° total de expedientes con fecha de vencimiento en el trimestre a reportar</t>
  </si>
  <si>
    <t xml:space="preserve">1er Trimestre </t>
  </si>
  <si>
    <t xml:space="preserve">3er Trimestre </t>
  </si>
  <si>
    <t xml:space="preserve">4to Trimestre </t>
  </si>
  <si>
    <t>CONTROL, EVALUACIÓN Y MEJORA DE LA GESTIÓN</t>
  </si>
  <si>
    <t>CUMPLIMIENTO DE LAS ACCIONES CORRECTIVAS</t>
  </si>
  <si>
    <t>90%  de cumplimiento de las acciones correctivas en planes de mejoramiento que fueron ejecutadas por los procesos</t>
  </si>
  <si>
    <t>Determinar el nivel de cumplimiento ejecución de las acciones correctivas formuladas por los procesos en los planes de mejoramiento derivados de las auditorías internas efectuadas por la OCI, a la fecha de medición.</t>
  </si>
  <si>
    <t>El resultado del indicador permite conocer cada trimestre el avance de cumplimiento en la ejecución de las acciones correctivas en planes de mejoramiento, con fecha de cierre dentro del corte del seguimiento efectuado por la OCI.</t>
  </si>
  <si>
    <t>Seguimiento a las acciones correctivas en los planes de mejoramiento de auditorías internas</t>
  </si>
  <si>
    <t>CEM-Control, Evaluación y Mejora de la Gestión</t>
  </si>
  <si>
    <t>Jefe Oficina de Control Interno 006-01</t>
  </si>
  <si>
    <t>sumatoria de acciones correctivas cerradas en el trimestre</t>
  </si>
  <si>
    <t>sumatoria de acciones correctivas con fecha de cierre dentro del corte trimestral</t>
  </si>
  <si>
    <t>% cumplimiento</t>
  </si>
  <si>
    <t xml:space="preserve">MONITOREO A LOS INFORMES DE ENSAYOS </t>
  </si>
  <si>
    <t>SMCT-IND-001</t>
  </si>
  <si>
    <t>VERIFICAR EL 95% DE LOS INFORMES</t>
  </si>
  <si>
    <t xml:space="preserve">Bimestral </t>
  </si>
  <si>
    <t>Porcentaje (%)</t>
  </si>
  <si>
    <t>N° TOTAL DE INFORMES VERIFICADOS</t>
  </si>
  <si>
    <t>N° TOTAL DE INFORMES A VERIFICAR</t>
  </si>
  <si>
    <t>% DE INFORMES VERIFICADOS  DE ACUERDO A LOS REQUERIMIENTOS EN LAS ESPECIFICACIONES TECNICAS</t>
  </si>
  <si>
    <t>BIMESTRE 1</t>
  </si>
  <si>
    <t>BIMESTRE 2</t>
  </si>
  <si>
    <t>BIMESTRE 3</t>
  </si>
  <si>
    <t>BIMESTRE 4</t>
  </si>
  <si>
    <t>BIMESTRE 5</t>
  </si>
  <si>
    <t>BIMESTRE 6</t>
  </si>
  <si>
    <t>SEGUIMIENTO A LA CALIDAD TÉCNICA</t>
  </si>
  <si>
    <t>SMCT-IND-002</t>
  </si>
  <si>
    <t>VERIFICAR EL 98% DE LAS INTERVENCIONES PROGRAMADAS</t>
  </si>
  <si>
    <t>Hacer seguimiento  a la calidad técnica de las intervenciones ejecutadas.</t>
  </si>
  <si>
    <t xml:space="preserve">MENSUAL </t>
  </si>
  <si>
    <t>N° TOTAL DE VISITAS REALIZADAS</t>
  </si>
  <si>
    <t>N° TOTAL DE VISITAS PROGRAMADAS</t>
  </si>
  <si>
    <t>% DE VISITAS EJECUTADAS</t>
  </si>
  <si>
    <r>
      <t>CÓD.</t>
    </r>
    <r>
      <rPr>
        <sz val="8"/>
        <rFont val="Arial"/>
        <family val="2"/>
      </rPr>
      <t> </t>
    </r>
  </si>
  <si>
    <r>
      <t>INDICADOR </t>
    </r>
    <r>
      <rPr>
        <sz val="8"/>
        <rFont val="Arial"/>
        <family val="2"/>
      </rPr>
      <t> </t>
    </r>
  </si>
  <si>
    <r>
      <t>Variable 1</t>
    </r>
    <r>
      <rPr>
        <sz val="8"/>
        <rFont val="Arial"/>
        <family val="2"/>
      </rPr>
      <t> </t>
    </r>
  </si>
  <si>
    <r>
      <t>Variable 2</t>
    </r>
    <r>
      <rPr>
        <sz val="8"/>
        <rFont val="Arial"/>
        <family val="2"/>
      </rPr>
      <t> </t>
    </r>
  </si>
  <si>
    <t>Resultado</t>
  </si>
  <si>
    <t>PORCENTAJE DE DESATENCIÓN DE PQRSFD CIUDADANAS CON TÉRMINOS DE 10 DÍAS HÁBILES</t>
  </si>
  <si>
    <t>EGTI-IND-001  </t>
  </si>
  <si>
    <t>GLAB-IND-002</t>
  </si>
  <si>
    <t>VERIFICACIÓN DE LA CALIDAD DE LOS SERVICIOS DE ENSAYOS DEL LABORATORIO</t>
  </si>
  <si>
    <t>GLAB-IND-005 </t>
  </si>
  <si>
    <t>SEGUIMIENTO A LA ENTREGA OPORTUNA DE INFORMES DE ENSAYO</t>
  </si>
  <si>
    <t>INFRA-IND-004</t>
  </si>
  <si>
    <t>INFRA-IND-005</t>
  </si>
  <si>
    <t>APROVECHAMIENTO DE RESIDUOS GENERADOS EN LA ENTIDAD</t>
  </si>
  <si>
    <t>CUMPLIMIENTO DEL PLAN ANUAL DE AUDITORÍAS</t>
  </si>
  <si>
    <t xml:space="preserve">DIRECCIONAMIENTO ESTRATÉGICO </t>
  </si>
  <si>
    <t>DES-IND-001</t>
  </si>
  <si>
    <t>Direccionamiento Estratégico</t>
  </si>
  <si>
    <t>(Número de productos entregados en los términos de tiempos establecidos / Número de productos definidos para el periodo)*100</t>
  </si>
  <si>
    <t>MANTENER EN UN 0% LAS PQRSFD CIUDADANAS CON TÉRMINOS DE 10 DÍAS HÁBILES RESPONDIDAS FUERA DE TÉRMINOS LEGALES</t>
  </si>
  <si>
    <t>Marzo de 2024</t>
  </si>
  <si>
    <t>20:01 min</t>
  </si>
  <si>
    <t>30 min</t>
  </si>
  <si>
    <t>15:01 min</t>
  </si>
  <si>
    <t>0 min</t>
  </si>
  <si>
    <t>15 min</t>
  </si>
  <si>
    <t>Número de sentencias decidicas a favor de la Entidad</t>
  </si>
  <si>
    <t>3er trimestre</t>
  </si>
  <si>
    <t>4to trimestre</t>
  </si>
  <si>
    <t>90%  de cumplimiento del PAA-Plan Anual de Auditorías, al final de la vigencia</t>
  </si>
  <si>
    <t>Determinar el nivel de cumplimiento del Plan Anual de Auditorías en la vigencia, a la fecha de medición.</t>
  </si>
  <si>
    <t>El resultado del indicador permite conocer cada trimestre el avance acumulado del cumplimiento en la ejecución del plan anual de auditorías aprobado por el CICCI -Comité Institucional de Coordinación de Control Interno</t>
  </si>
  <si>
    <t>(CEM-FM-001) Plan Anual de Auditoria, aprobado por el CICCI</t>
  </si>
  <si>
    <t>(Sumatoria de actividades del PAA ejecutadas / Sumatoria de actividades del PAA programadas) x 100</t>
  </si>
  <si>
    <t>Sumatoria de actividades del PAA ejecutadas</t>
  </si>
  <si>
    <t>Sumatoria de actividades del PAA programadas</t>
  </si>
  <si>
    <t xml:space="preserve">Trimestre 3 </t>
  </si>
  <si>
    <t>SUMATORIA</t>
  </si>
  <si>
    <t>Reporte de Km/Carril priorizados de la Subdirección de Planificación y de Conservación (SPC) ejecutados con cambio de carpeta y rehabilitación</t>
  </si>
  <si>
    <t>Subdirección de la Planificación y de Conservación (SPC).</t>
  </si>
  <si>
    <t>DESARROLLO MISIONAL Y COMERCIALIZACIÓN</t>
  </si>
  <si>
    <t>SEGUIMIENTO A LOS PROYECTOS DE INNOVACIÓN</t>
  </si>
  <si>
    <t>Nivel de ejecución del Plan Estratégico de Tecnologías de la Información</t>
  </si>
  <si>
    <t>Cumplir con el 80% de los proyectos y actividades propuestas en el Plan Estratégico de Tecnologías de la Información</t>
  </si>
  <si>
    <t>Realizar seguimiento al cumplimiento de los proyectos y actividades propuestas en el Plan Estratégico de Tecnologías de la Información.</t>
  </si>
  <si>
    <t>Mide el nivel de avance en la ejecución de los proyectos y actividades del Plan Estratégico de Tecnologías de la Información de la Unidad Administrativa Especial De Rehabilitación y Mantenimiento Vial.</t>
  </si>
  <si>
    <t>Septiembre del 2023</t>
  </si>
  <si>
    <t>Seguimientos al Plan Estratégico de Tecnologías de la Información</t>
  </si>
  <si>
    <t xml:space="preserve">Oficina de Tecnologías de información </t>
  </si>
  <si>
    <t>(Número de actividades ejecutadas / Número de actividades programadas ) *100</t>
  </si>
  <si>
    <t>EGTI-IND-003</t>
  </si>
  <si>
    <t>Trazabilidad de los servicios del laboratorio</t>
  </si>
  <si>
    <t>Gerente para el desarrollo, la calidad y la innovación</t>
  </si>
  <si>
    <t>Hacer seguimiento al cumplimiento en la ejecución de los ensayos y de los requisitos de los clientes, se mide el porcentaje de informes emitidos a satisfacción.</t>
  </si>
  <si>
    <t xml:space="preserve">constante o Independiente </t>
  </si>
  <si>
    <t>PERÍODO DE MEDICIÓN</t>
  </si>
  <si>
    <t>NÚMERO TOTAL DE INFORMES EMITIDOS CON CORRECCIONES</t>
  </si>
  <si>
    <t>NÚMERO TOTAL DE INFORMES EMITIDOS</t>
  </si>
  <si>
    <t xml:space="preserve">% DE INFORMES DE ENSAYOS EMITIDOS SIN CORRECIONES </t>
  </si>
  <si>
    <t>GLAB-IND-005</t>
  </si>
  <si>
    <t>CUMPLIR CON EL 90% DE LA ENTREGA OPORTUNA DE LOS INFORMES DE ENSAYO</t>
  </si>
  <si>
    <t>Hacer seguimiento a la entrega oportuna de los informes de ensayo con el fin de que los clientes (gerencia de producción, Subdirección de intervención de la infraestructura y la subdirección de planificación y de conservación), puedan realizar las acciones correctivas, preventivas y de mejora para garantizar el control de calidad de la intervenciones realizadas por la UAERMV.</t>
  </si>
  <si>
    <t xml:space="preserve">N° TOTAL DE  INFORMES  ENTREGADOS OPORTUNAMENTE </t>
  </si>
  <si>
    <t>N° TOTAL  DE INFORMES ENTREGADOS</t>
  </si>
  <si>
    <t>% DE CUMPLIMIENTO DE LA ENTREGA OPORTUNA DE LOS INFORMES DE ENSAYO</t>
  </si>
  <si>
    <t>Gerencia de Maquinaria y Equipos</t>
  </si>
  <si>
    <t>Gerencia de maquinaria y equipos</t>
  </si>
  <si>
    <t>Meta Misional de la Entidad de Junio a Diciembre</t>
  </si>
  <si>
    <t>4.2</t>
  </si>
  <si>
    <t>PROCESO</t>
  </si>
  <si>
    <t>GESTIÓN AMBIENTAL</t>
  </si>
  <si>
    <t>NOMBRE DEL INDICADOR</t>
  </si>
  <si>
    <t xml:space="preserve"> VERSIÓN</t>
  </si>
  <si>
    <t>TIPO DE INDICADOR</t>
  </si>
  <si>
    <t>OBJETIVO</t>
  </si>
  <si>
    <t>Dentro de los residuos generados por la Entidad se encuentran los que por sus materiales de fabricacion pueden ser devueltos a la cadena de valor para aprovecharse o convertirse en nuevos productos; por este motivo es importante medir la eficacia de la gestión realizada por la entidad para controlar el impacto ambiental que se pudiera generar al no realizar una adecuada gestión de estos.</t>
  </si>
  <si>
    <t>FECHA DE ACTUALIZACIÓN</t>
  </si>
  <si>
    <t xml:space="preserve">FRECUENCIA </t>
  </si>
  <si>
    <t>UNIDAD DE MEDIDA</t>
  </si>
  <si>
    <t>FUENTE DE INFORMACIÓN</t>
  </si>
  <si>
    <t>PROCESO(S) GENERADOR(ES)  DE LA INFORMACIÓN</t>
  </si>
  <si>
    <t>RESPONSABLE DEL INDICADOR</t>
  </si>
  <si>
    <t>Gestión ambiental -GAM</t>
  </si>
  <si>
    <t>FORMULA DE CÁLCULO</t>
  </si>
  <si>
    <t>(kg de residuos aprovechabales gestionados /kg de residuos no peligrosos generados) *100</t>
  </si>
  <si>
    <t>RANGOS DE GESTIÓN</t>
  </si>
  <si>
    <t>KG RESIDUOS AP GESTIONADOS</t>
  </si>
  <si>
    <t>KG DE RESIDUOS NO PELIGROSOS GENERADOS</t>
  </si>
  <si>
    <t>I TRIMESTRE</t>
  </si>
  <si>
    <t>II TRIMESTRE</t>
  </si>
  <si>
    <t>III TRIMESTRE</t>
  </si>
  <si>
    <t>IV TRIMESTRE</t>
  </si>
  <si>
    <t>FRECUENCIA</t>
  </si>
  <si>
    <t>PK</t>
  </si>
  <si>
    <t>Disminuir el consumo en un 1% en comparación con el mismo periodo del año inmediatamente anterior</t>
  </si>
  <si>
    <t>Este indicador se establece con el fin de controlar el impacto ambiental negativo que se pudiera generar por el consumo de energía en las diferentes actividades realizadas en la UMV</t>
  </si>
  <si>
    <t>Kw/PK</t>
  </si>
  <si>
    <t>Consumo de energía Kw total / No. de PK total</t>
  </si>
  <si>
    <t>336 Kw/PK</t>
  </si>
  <si>
    <t>332.64</t>
  </si>
  <si>
    <t>332.65</t>
  </si>
  <si>
    <t>339.36</t>
  </si>
  <si>
    <t>339.37</t>
  </si>
  <si>
    <t>474.46</t>
  </si>
  <si>
    <t>CONSUMO DE ENERGÍA Kw</t>
  </si>
  <si>
    <t>segundo  trimestre</t>
  </si>
  <si>
    <t>En comparación  con la vigencia anterior el resultado del presente indicador se mantiene en un rango de gestión apropiado 0,4% , resaltando las sensibilizaciones y la divulgación de tips informativos para el buen manejo del SGDEA- Orfeo.</t>
  </si>
  <si>
    <t>FECHA DE APLICACIÓN: ABRIL 2024</t>
  </si>
  <si>
    <t>CEI-IND-001</t>
  </si>
  <si>
    <t>JUNIO  DE 2024</t>
  </si>
  <si>
    <t xml:space="preserve">FECHA DE APLICACIÓN: ABRIL 2024 </t>
  </si>
  <si>
    <t>CEI-IND-002</t>
  </si>
  <si>
    <t>Hacer seguimiento a los informes de ensayo para realizar el monitoreo de la calidad técnica de las intervenciones misionales.</t>
  </si>
  <si>
    <t>No se requiere acción de mejora debido a que el resultado cumple la meta del indicador.</t>
  </si>
  <si>
    <t>No se requiere acción de mejora debido a que el resultado cumple la meta del indicador</t>
  </si>
  <si>
    <t>4.3</t>
  </si>
  <si>
    <t>DCIM-IND-001</t>
  </si>
  <si>
    <r>
      <t>acumulado</t>
    </r>
    <r>
      <rPr>
        <sz val="8"/>
        <rFont val="Arial"/>
        <family val="2"/>
      </rPr>
      <t> </t>
    </r>
    <r>
      <rPr>
        <b/>
        <sz val="8"/>
        <rFont val="Arial"/>
        <family val="2"/>
      </rPr>
      <t>semestre I</t>
    </r>
  </si>
  <si>
    <t>Abril del 2024</t>
  </si>
  <si>
    <t xml:space="preserve">PRIORIZACIÓN DE MALLA VIAL LOCAL, INTERMEDIA Y RURAL DE BOGOTA </t>
  </si>
  <si>
    <t>PRIORIZAR 100% DE LA META ANUAL PROGRAMADA EN LA MALLA VIAL LOCAL, INTERMEDIA Y RURAL</t>
  </si>
  <si>
    <t>Medir el avance de la priorización de las vías de la Malla Vial Local, Intermedia y Rural, con el fin de garantizar que la UAERMV, a través de la Subdirección de Producción y Apoyo Logístico (SPAL) y la Subdirección de Intervención de la Infraestructura (SII), cuente con segmentos para ejecutar y dé cumplimiento a la meta de Intervención de la Entidad.</t>
  </si>
  <si>
    <t>Teniendo en cuenta las funciones asignadas a la Subdirección de Planificación y de Conservación (SPC) y con el fin de dar cumplimiento a la meta de intervención anual definida por la Entidad, se generó por parte de esta Subdirección un indicador para medir trimestralmente el avance de la priorización en Kilómetros Carril, lo cual garantiza que la SPAL y la SII cuenten con las vías suficientes para programar las intervenciones. Cabe mencionar que a los segmentos con tipo de intervención de Rehabilitación y Cambio de Carpeta se les realiza la evaluación y diseño estructural de pavimento la cual va adjunta en la priorización.</t>
  </si>
  <si>
    <t xml:space="preserve">Subdirección de Planificación y de Conservación (SPC) </t>
  </si>
  <si>
    <t>((Kilómetros Carril Priorizados / Kilómetros Carril de la Meta  Anual Programada) *100)</t>
  </si>
  <si>
    <t xml:space="preserve">PRIORIZACIÓN DE LA CICLOINFRAESTRUCTURA DE BOGOTA  </t>
  </si>
  <si>
    <t>PRIORIZAR  100% DE LA META ANUAL PROGRAMADA EN LA CICLOINFRAESTRUCTURA</t>
  </si>
  <si>
    <t xml:space="preserve">Medir el avance de la priorización en la Cicloinfraestructura con el fin de garantizar que la UAERMV, a través de la Subdirección de Producción y Apoyo Logístico (SPAL) y la Subdirección de Intervención de la Infraestructura (SII), cuente con segmentos para ejecutar y dé cumplimiento a la meta de Intervención de la Entidad. </t>
  </si>
  <si>
    <t>Teniendo en cuenta las funciones asignadas a la Subdirección de Planificación y de Conservación (SPC) y con el fin de dar cumplimiento a la meta de intervención anual definida por la Entidad, se generó por parte de esta Subdirección un indicador para medir trimestralmente el avance de la priorización en Kilómetros Lineales de Cicloinfraestructura, lo cual garantiza que la SPAL y la SII cuenten con los segmentos suficientes para programar las intervenciones. Cabe mencionar que a los segmentos con tipo de intervención de Rehabilitación y Cambio de Carpeta se les realiza la evaluación y diseño estructural de pavimento la cual va adjunta en la priorización.</t>
  </si>
  <si>
    <t>Subdirección de Planificación y de Conservación (SPC).</t>
  </si>
  <si>
    <t>((Kilómetros Lineales Priorizados / Kilómetros Lineales de la Meta  Anual Programada) *100)</t>
  </si>
  <si>
    <t>Subdirección de Planificación y de Conservación. (SPC).</t>
  </si>
  <si>
    <t>((Mesas de trabajo ejecutadas / Mesas de trabajo programadas) *100)</t>
  </si>
  <si>
    <t xml:space="preserve"> SEGUIMIENTO Y MONITOREO DE LA CALIDAD TÉCNICA</t>
  </si>
  <si>
    <t>El indicador mide el porcentaje de visitas realizadas según el tipo de intervenciones,  con el  fin de evaluar el cumplimiento  de la calidad técnica en las actividades de acuerdo a las especificaciones técnicas aplicables y  protocolos de inspección de la  calidad técnica.
Tipos de intervención:
* Rehabilitación rígidos
* Rehabilitación flexible
* Cambio de carpeta
* Cambio de losas
* MBR estabilizado
* Parcheo y bacheos</t>
  </si>
  <si>
    <r>
      <rPr>
        <b/>
        <sz val="9"/>
        <rFont val="Arial"/>
        <family val="2"/>
      </rPr>
      <t>Fecha de Actualización:</t>
    </r>
    <r>
      <rPr>
        <sz val="9"/>
        <rFont val="Arial"/>
        <family val="2"/>
      </rPr>
      <t xml:space="preserve"> </t>
    </r>
  </si>
  <si>
    <t>Diciembre 2023</t>
  </si>
  <si>
    <t xml:space="preserve">Programación de intervención 
Registro de inspección de la calidad  técnica en obra </t>
  </si>
  <si>
    <t xml:space="preserve">Intervención de la infraestructura 
Monitoreo y seguimiento de la calidad técnica </t>
  </si>
  <si>
    <r>
      <t xml:space="preserve">TENER DISPONIBILIDAD MÍNIMA DE UN </t>
    </r>
    <r>
      <rPr>
        <b/>
        <sz val="10"/>
        <color rgb="FF000000"/>
        <rFont val="Arial"/>
        <family val="2"/>
      </rPr>
      <t>50%</t>
    </r>
    <r>
      <rPr>
        <sz val="10"/>
        <color rgb="FF000000"/>
        <rFont val="Arial"/>
        <family val="2"/>
      </rPr>
      <t xml:space="preserve"> DE VEHÍCULOS, MAQUINARIA, EQUIPOS Y PLANTA DE PRODUCCIÓN DE LA UMV</t>
    </r>
  </si>
  <si>
    <t>Identificar el estado real de los vehiculos, maquinaria, equipos y planta de producción de la UMV (Disponible - En mantenimiento).</t>
  </si>
  <si>
    <t xml:space="preserve">LMME-DI-004 Consolidado Maquinaria, vehiculos y equipos </t>
  </si>
  <si>
    <t>LMME</t>
  </si>
  <si>
    <t>Mantener el indicador igual o menor a 3 días hábiles del tiempo de entrega de bienes de consumo por parte del proceso de recursos físicos a las diferentes áreas de la Entidad siempre y cuando las existencias de los bienes o elementos solicitados estén confirmadas en el Almacén.</t>
  </si>
  <si>
    <t>PROCESO DE GESTIÓN DE TALENTO HUMANO</t>
  </si>
  <si>
    <t>GTHU-IND-004</t>
  </si>
  <si>
    <t>Realizar el seguimiento al reporte de la evaluación del desempeño y evaluación de la gestión del 100% de los Empleados Públicos  - E.P. de la UAERMV.</t>
  </si>
  <si>
    <t>El objetivo de este indicador es conocer el cumplimiento por parte de los Empleados Públicos -E.P. escalafonados en carrera administrativa y vinculados en provisionalidad, acorde a los tiempos establecidos, de la concertación y evaluación de compromisos, para los Empleados Públicos de carrera administrativa mediante el aplicativo EDL-APP y para los Empleados Públicos vinculados en provisionalidad mediante el procedimiento interno adoptado en la UAERMV.</t>
  </si>
  <si>
    <t>Con este indicador se realizará el seguimiento de las fechas de la concertación y calificación de los Empleados  Públicos -E.P, relacionados con la Gestión del rendimiento en la UAERMV, el seguimiento se efectuará, durante el mes siguiente del vencimiento de los términos de Ley vigentes.</t>
  </si>
  <si>
    <t>diciembre de 2022</t>
  </si>
  <si>
    <t>SEMESTRAL</t>
  </si>
  <si>
    <t>Formato de seguimiento gestión del rendimiento Empleados Públicos E.P - UAERMV. - GTHU-FM-057.</t>
  </si>
  <si>
    <t>GESTIÓN DE TALENTO HUMANO</t>
  </si>
  <si>
    <t>E.P. de carrera administrativa y E.P provisionales que presentaron oportunamente la evaluación del desempeño y evaluación de la gestión</t>
  </si>
  <si>
    <t>Semestre I</t>
  </si>
  <si>
    <t>A corte del primer semestre de 2024 la entidad cuenta con 118 empleados públicos, distribuidos de la siguiente manera (41 en provisionalidad + 22 de libre nombramiento y remoción y 57 empleados de carrera administrativa) de los cuales realizaron la evaluación del primer semestre  de la siguiente manera: (Provisionalidad 41, libre nombramiento y remoción 22 y carrera administrativa  57)</t>
  </si>
  <si>
    <t>Semestre II</t>
  </si>
  <si>
    <t>A corte del segundo  semestre de 2024 la entidad cuenta con 120 empleados públicos, distribuidos de la siguiente manera (42 evaluación provisionalidad + 62 evaluación por EDL y 16 por acuerdo de gestión  ) de los cuales realizaron la evaluación del primer semestre   a 117 servidores públicos.</t>
  </si>
  <si>
    <t>En este periodo se reporta el número de servidores públicos a corte de primer semestre que realizaron evaluaciones de acuerdo al tipo de vinculación</t>
  </si>
  <si>
    <t>Se realizarán acciones y seguimiento oportuno a las evaluaciones mantener el nivel de cumplimiento</t>
  </si>
  <si>
    <t>En este periodo se reporta el número de servidores públicos a corte de primer semestre a los cuales se les realizaron evaluaciones de gestión</t>
  </si>
  <si>
    <t>Nivel de Satisfacción Plan Formación y Capacitación – PIFC.</t>
  </si>
  <si>
    <t>GTHU-IND-010</t>
  </si>
  <si>
    <t>Mantener en una constante igual o superior a 4 puntos en la calificación del nivel de satisfacción de las actividades desarrolladas en el marco del Plan de Formación y Capacitación – PIFC.</t>
  </si>
  <si>
    <t>Este indicador tiene la finalidad de medir el nivel de satisfacción de los Servidores Públicos de la UAERMV frente a las actividades desarrolladas en el  Plan Formación y Capacitación – PIFC.</t>
  </si>
  <si>
    <t>El presente indicador mide la percepción de los Servidores Públicos de la UAERMV, sobre el nivel de satisfacción de las actividades desarrolladas en el marco del Plan Formación y Capacitación – PIFC. La importancia de esta medición corresponde a que servirá de insumo en la elaboración de los planes de vigencia futuras, fortaleciendo el proceso de mejora continua.</t>
  </si>
  <si>
    <t>diciembre de 2024</t>
  </si>
  <si>
    <t>Semestral</t>
  </si>
  <si>
    <t>PUNTOS</t>
  </si>
  <si>
    <t>Encuesta de satisfacción sobre la ejecución de las actividades desarrolladas en el marco del Plan de Formación y Capacitación – PIFC.</t>
  </si>
  <si>
    <t>Proceso de Gestion de Talento Humano - GTHU</t>
  </si>
  <si>
    <t>Secretaria General  - GTHU</t>
  </si>
  <si>
    <t>Para cada Actividad:</t>
  </si>
  <si>
    <r>
      <t>X</t>
    </r>
    <r>
      <rPr>
        <sz val="10"/>
        <rFont val="Arial"/>
        <family val="2"/>
      </rPr>
      <t xml:space="preserve">: Nivel de satisfacción de cada actividad  </t>
    </r>
  </si>
  <si>
    <r>
      <t>SR</t>
    </r>
    <r>
      <rPr>
        <sz val="10"/>
        <rFont val="Arial"/>
        <family val="2"/>
      </rPr>
      <t>: Sumatoria de respuestas en escala Likert (1=Muy insatisfecho, 2 = Insatisfecho, 3=Neutral, 4= Satisfecho y 5=Muy Satisfecho.)</t>
    </r>
  </si>
  <si>
    <r>
      <t>N:</t>
    </r>
    <r>
      <rPr>
        <sz val="10"/>
        <rFont val="Arial"/>
        <family val="2"/>
      </rPr>
      <t xml:space="preserve"> Número de Servidores Públicos que respondieron la encuesta.</t>
    </r>
  </si>
  <si>
    <r>
      <t>Formula: (</t>
    </r>
    <r>
      <rPr>
        <b/>
        <sz val="10"/>
        <rFont val="Arial"/>
        <family val="2"/>
      </rPr>
      <t>X = SR/N</t>
    </r>
    <r>
      <rPr>
        <sz val="10"/>
        <rFont val="Arial"/>
        <family val="2"/>
      </rPr>
      <t>)</t>
    </r>
  </si>
  <si>
    <r>
      <t xml:space="preserve">                                           ( Número de actividades </t>
    </r>
    <r>
      <rPr>
        <b/>
        <sz val="10"/>
        <rFont val="Arial"/>
        <family val="2"/>
      </rPr>
      <t>N2</t>
    </r>
    <r>
      <rPr>
        <sz val="10"/>
        <rFont val="Arial"/>
        <family val="2"/>
      </rPr>
      <t>)</t>
    </r>
  </si>
  <si>
    <t>Σ</t>
  </si>
  <si>
    <t xml:space="preserve">     </t>
  </si>
  <si>
    <t>3.9</t>
  </si>
  <si>
    <t xml:space="preserve">Sumatoria nivel satisfacción de todas las actividades ΣX </t>
  </si>
  <si>
    <t>Número de actividades N2</t>
  </si>
  <si>
    <t>Para el segundo semestre de 2024 se cuenta con la medición de satisfacción de las siguientes actividades:</t>
  </si>
  <si>
    <t>n/a</t>
  </si>
  <si>
    <t>En la vigencia no se adelantaba la medicion de indicador</t>
  </si>
  <si>
    <t>Realizar la medición oportunamente, después de el desarrollo de las actividades.</t>
  </si>
  <si>
    <t>En la vigencia se adelanto  la medicion de satisfación para 6 actividades de capacitación programadas dentro del PIC, con un resultado apropiado en comparación con la vigencia anterior</t>
  </si>
  <si>
    <t>Nivel de Satisfacción Plan Anual de Estímulos e Incentivos.</t>
  </si>
  <si>
    <t>GTHU-IND-011</t>
  </si>
  <si>
    <t>Mantener en una constante igual o superior a 4 puntos en la calificación del nivel de satisfacción de las actividades desarrolladas en el marco del Plan Anual de Estímulos e Incentivos.</t>
  </si>
  <si>
    <t>Este indicador tiene la finalidad de medir el nivel de satisfacción de los Servidores Públicos de la UAERMV frente a las actividades desarrolladas en el Plan Anual de Estímulos e Incentivos.</t>
  </si>
  <si>
    <t>El presente indicador mide la percepción de los Servidores Públicos de la UAERMV, sobre el nivel de satisfacción de las actividades desarrolladas en el marco del Plan Anual de Estímulos e Incentivos. La importancia de esta medición corresponde a que servirá de insumo en la elaboración de los planes de vigencia futuras, fortaleciendo el proceso de mejora continua.</t>
  </si>
  <si>
    <t>Encuesta de satisfacción sobre la ejecución de las actividades desarrolladas en el marco del Plan Anual de Estímulos e Incentivos.</t>
  </si>
  <si>
    <r>
      <t>* Formula para el indicador general :</t>
    </r>
    <r>
      <rPr>
        <u/>
        <sz val="10"/>
        <rFont val="Arial"/>
        <family val="2"/>
      </rPr>
      <t xml:space="preserve">_(Sumatoria nivel satisfacción de todas las actividades  </t>
    </r>
    <r>
      <rPr>
        <b/>
        <u/>
        <sz val="10"/>
        <rFont val="Arial"/>
        <family val="2"/>
      </rPr>
      <t>ΣX</t>
    </r>
    <r>
      <rPr>
        <u/>
        <sz val="10"/>
        <rFont val="Arial"/>
        <family val="2"/>
      </rPr>
      <t xml:space="preserve"> )</t>
    </r>
  </si>
  <si>
    <t>Número de actividades  N2</t>
  </si>
  <si>
    <t xml:space="preserve">Sobre este indicador se espera adelantar las actividades de medición de nivel de satisfacción de las actividades que se desarrollen en el marco del contrato 455 de 2024 que tiene por objeto: PRESTACIÓN DE SERVICIOS PARA EL APOYO LOGÍSTICO Y OPERATIVO CON EL FIN DE DAR CUMPLIMIENTO A LAS OBLIGACIONES A CARGO DE LA UAERMV ESTABLECIDOS EN EL PLAN ANUAL DE ESTÍMULOS E INCENTIVOS VIGENCIA 2024, DESARROLLO DE ACTIVIDADES DE PROMOCIÓN Y PREVENCIÓN DE LA SALUD (SG-SST), DE LA CONVENCIÓN COLECTIVA SUSCRITA CON SINTRAUNIOBRAS Y DEMAS ACTIVIDADES TENDIENTES A FORTALECER LA CULTURA INSTITUCIONAL A PRECIOS UNITARIOS Y A MONTO AGOTABLE., el cual suscribió durante el mes de junio de 2024. En el momento se encuntran en etapa de validación de cotizaciones y ejecución de activiades ya aprobadas, las cuales no han finalizado para poder realizar la evaluación correspondiente. Se anexa como evidencia minuta del contrato </t>
  </si>
  <si>
    <t>1. Dia de la familia</t>
  </si>
  <si>
    <t>2. Practicas deportivas</t>
  </si>
  <si>
    <t>3. Actividad navideña</t>
  </si>
  <si>
    <t>4. Vacaciones recreativas</t>
  </si>
  <si>
    <t>Sumatoria de satisfacción de las dos actividades 4,86+9,58+9,83+9,73= 34 / 4 = 8,5 lo cual se encuentra en nivel apropiado.</t>
  </si>
  <si>
    <t>No se realizó medición durante el primer semestre de 2023, se espera adelantar durante el segundo semestre de la vigencia</t>
  </si>
  <si>
    <t>En la vigencia se adelanto  la medicion de satisfación para 4 actividades de capacitación programadas dentro del PIB, con un resultado apropiado</t>
  </si>
  <si>
    <t>PROCESO GESTIÓN DE TALENTO HUMANO</t>
  </si>
  <si>
    <t>Impacto actividades del Plan Institucional de Capacitación - PIC</t>
  </si>
  <si>
    <t>GTHU-IND-012</t>
  </si>
  <si>
    <t>Tener una diferencia positiva (de incremento) entre el Pre test  y Post test superior al 20%.</t>
  </si>
  <si>
    <t>Efectividad</t>
  </si>
  <si>
    <t>Este indicador tiene la finalidad de medir el impacto sobre las actividades que realizan los Servidores Públicos de la UAERMV en un determinado tema como efecto resultante de las capacitaciones realizadas en el marco del Plan de Capacitación – PIC.</t>
  </si>
  <si>
    <t xml:space="preserve">El presente indicador mide el conocimiento adquirido de los Servidores Públicos de la UAERMV, sobre un determinado tema, desarrollado en el marco del Plan de Capacitación – PIC. La importancia de esta medición radica en que permitirá al Proceso de Gestión de Talento humano conocer el nivel de conocimiento en diferentes temas vitales para la entidad y así priorizar la capacitación en las siguientes vigencias. </t>
  </si>
  <si>
    <t>Dciembre 2024</t>
  </si>
  <si>
    <t>Plan Institucional de Formación y Capacitación – PIC.</t>
  </si>
  <si>
    <r>
      <t>X</t>
    </r>
    <r>
      <rPr>
        <sz val="10"/>
        <rFont val="Arial"/>
        <family val="2"/>
      </rPr>
      <t>: Porcentaje de impacto de capacitación</t>
    </r>
  </si>
  <si>
    <r>
      <t xml:space="preserve">PC_PreTest </t>
    </r>
    <r>
      <rPr>
        <sz val="10"/>
        <rFont val="Arial"/>
        <family val="2"/>
      </rPr>
      <t>= PromedioΣ Promedio (Porcentaje Pre_Test) de cada actividad formativa desarrollada)</t>
    </r>
  </si>
  <si>
    <r>
      <t>PC_PostTest =</t>
    </r>
    <r>
      <rPr>
        <sz val="10"/>
        <rFont val="Arial"/>
        <family val="2"/>
      </rPr>
      <t xml:space="preserve"> PromedioΣ Promedio (Porcentaje Post_Test) de cada actividad formativa desarrollada)</t>
    </r>
  </si>
  <si>
    <t xml:space="preserve"> Formula para el indicador general:</t>
  </si>
  <si>
    <r>
      <t>X</t>
    </r>
    <r>
      <rPr>
        <sz val="10"/>
        <rFont val="Arial"/>
        <family val="2"/>
      </rPr>
      <t>:= (PC_PostTest)  - ( PC_PreTest )</t>
    </r>
  </si>
  <si>
    <t>PC_PreTest</t>
  </si>
  <si>
    <t>PC_PostTest</t>
  </si>
  <si>
    <t>Sobre este indicador se espera adelantar las actividades de medición de nivel de satisfacción de las actividades que se desarrollen en el marco del contrato 463 de 2024 que tiene por objeto: OBJETO DEL CONTRATO: PRESTACIÓN DE SERVICIOS EN EL DISEÑO Y EJECUCIÓN DE LAS ACTIVIDADES DE FORMACIÓN DE CONFORMIDAD CON EL PLAN INSTITUCIONAL CAPACITACIÓN (PIC) VIGENCIA 2024 DE LA UAERMV.., el cual suscribió durante el mes de julio de 2024. En el momento se encuentran en etapa de estructuración de las fichas para la ejecución de los cursos previsto dentro del contrato. Se anexa como evidencia minuta del contrato.</t>
  </si>
  <si>
    <t>Durante el 2do semestre 2024 se evaluó el impacto para cinco activiades de formación  cursos que se dictaron en el marco del contrato interadministrativo con la Universidad Militar, donde se evidencio un promedio pre test de las evaluaciones formativas realizadas de 63% y al finalizar la evaluación promedio 89% post test  tuvo un incremento porcentual de 26%, lo cual se encuentra en un rango de gestión apropiado.</t>
  </si>
  <si>
    <t>En la vigencia anterior no se presentaba medicion, se espera contar con resultados para el segundo semestre de 2024.</t>
  </si>
  <si>
    <t>Continuar adelantando actividades de medición para determinar el impacto de las capacitaciones recibidas por parte de los servidores públicos, en el marco del Plan Institucional de Capacitación-  PIC de la UAERMV.</t>
  </si>
  <si>
    <t xml:space="preserve"> Porcentaje de avance del PETH programado en el periodo</t>
  </si>
  <si>
    <t xml:space="preserve"> SEGUIMIENTO EVALUACIÓN DEL DESEMPEÑO Y EVALUACIÓN DE LA GESTIÓN DE EMPLEADOS PÚBLICOS - E.P. - UAERMV</t>
  </si>
  <si>
    <r>
      <rPr>
        <u/>
        <sz val="8.5"/>
        <rFont val="Arial"/>
        <family val="2"/>
      </rPr>
      <t xml:space="preserve">(E.P. de carrera administrativa y E.P provisionales que presentaron oportunamente la evaluación del desempeño y evaluación de la gestión) </t>
    </r>
    <r>
      <rPr>
        <sz val="8.5"/>
        <rFont val="Arial"/>
        <family val="2"/>
      </rPr>
      <t>* 100
                              Número total cargos de carrera administrativa</t>
    </r>
  </si>
  <si>
    <t xml:space="preserve"> Número total cargos de carrera administrativa</t>
  </si>
  <si>
    <r>
      <rPr>
        <b/>
        <sz val="10"/>
        <rFont val="Arial"/>
        <family val="2"/>
      </rPr>
      <t>Para cada Actividad:</t>
    </r>
    <r>
      <rPr>
        <sz val="10"/>
        <rFont val="Arial"/>
        <family val="2"/>
      </rPr>
      <t xml:space="preserve">
</t>
    </r>
    <r>
      <rPr>
        <b/>
        <sz val="10"/>
        <rFont val="Arial"/>
        <family val="2"/>
      </rPr>
      <t>X</t>
    </r>
    <r>
      <rPr>
        <sz val="10"/>
        <rFont val="Arial"/>
        <family val="2"/>
      </rPr>
      <t xml:space="preserve">: Nivel de satisfacción de cada actividad  
</t>
    </r>
    <r>
      <rPr>
        <b/>
        <sz val="10"/>
        <rFont val="Arial"/>
        <family val="2"/>
      </rPr>
      <t>SR</t>
    </r>
    <r>
      <rPr>
        <sz val="10"/>
        <rFont val="Arial"/>
        <family val="2"/>
      </rPr>
      <t xml:space="preserve">: Sumatoria de respuestas en escala Likert (1=Muy insatisfecho, 2 = Insatisfecho, 3=Neutral, 4= Satisfecho y 5=Muy Satisfecho.)
</t>
    </r>
    <r>
      <rPr>
        <b/>
        <sz val="10"/>
        <rFont val="Arial"/>
        <family val="2"/>
      </rPr>
      <t>N:</t>
    </r>
    <r>
      <rPr>
        <sz val="10"/>
        <rFont val="Arial"/>
        <family val="2"/>
      </rPr>
      <t xml:space="preserve"> Número de Servidores Públicos que respondieron la encuesta.
Formula: (</t>
    </r>
    <r>
      <rPr>
        <b/>
        <sz val="10"/>
        <rFont val="Arial"/>
        <family val="2"/>
      </rPr>
      <t>X = SR/N</t>
    </r>
    <r>
      <rPr>
        <sz val="10"/>
        <rFont val="Arial"/>
        <family val="2"/>
      </rPr>
      <t xml:space="preserve">)
</t>
    </r>
    <r>
      <rPr>
        <b/>
        <sz val="10"/>
        <rFont val="Arial"/>
        <family val="2"/>
      </rPr>
      <t>* Formula para el indicador general :</t>
    </r>
    <r>
      <rPr>
        <sz val="10"/>
        <rFont val="Arial"/>
        <family val="2"/>
      </rPr>
      <t>_</t>
    </r>
    <r>
      <rPr>
        <u/>
        <sz val="10"/>
        <rFont val="Arial"/>
        <family val="2"/>
      </rPr>
      <t xml:space="preserve">(Sumatoria nivel satisfacción de todas las actividades </t>
    </r>
    <r>
      <rPr>
        <b/>
        <u/>
        <sz val="10"/>
        <rFont val="Arial"/>
        <family val="2"/>
      </rPr>
      <t xml:space="preserve">ΣX </t>
    </r>
    <r>
      <rPr>
        <u/>
        <sz val="10"/>
        <rFont val="Arial"/>
        <family val="2"/>
      </rPr>
      <t xml:space="preserve"> )</t>
    </r>
    <r>
      <rPr>
        <sz val="10"/>
        <rFont val="Arial"/>
        <family val="2"/>
      </rPr>
      <t xml:space="preserve">
                                           ( Número de actividades </t>
    </r>
    <r>
      <rPr>
        <b/>
        <sz val="10"/>
        <rFont val="Arial"/>
        <family val="2"/>
      </rPr>
      <t>N2</t>
    </r>
    <r>
      <rPr>
        <sz val="10"/>
        <rFont val="Arial"/>
        <family val="2"/>
      </rPr>
      <t>)</t>
    </r>
  </si>
  <si>
    <t>Para el primer semestre de 2024 se cuenta con la medición de satisfacción de las siguientes actividades:
1.	Fundamentos básicos de gestión documental 26 asistentes contestaron la encuesta de satisfacción la cual tiene un valor de nivel de satisfacción (4,5)
2.	Tablas de retención documental 16 asistentes contestaron la encuesta de satisfacción la cual tiene un valor de nivel de satisfacción (4,7)
Sumatoria de satisfacción de las dos actividades (4,5 + 4,7) = 9,20 / 2  = 4,60 lo cual se encuentra en nivel apropiado.</t>
  </si>
  <si>
    <t xml:space="preserve">Para el segundo semestre de 2024 se cuenta con la medición de satisfacción de las siguientes actividades:
1.	 2024-07-03 📂SARLAFT
2.	2024-09-13y17 Curso Cultura y Política de servicio al Ciudadano
3.	2024-09-19 al 27 Curso Negociación Colectiva y Derechos Humanos-
4.	9-10-2024Construcción de Indicadores 
5.	 Octubre 16 y 18 de 2024Liderazgo transformacional y Comunicación Asertiva- 
6.	Dicie-2024 Diplomado en Estabilización de Taludes y Drenaje en Obras Viales
Sumatoria de satisfacción de las dos actividades 4,33+4,40+4,13+4,52+4,52+4,73= 27 / 26 = 4,50 lo cual se encuentra en nivel apropiado.
</t>
  </si>
  <si>
    <t xml:space="preserve">RESULTADOS
VIGENCIA ANTERIOR </t>
  </si>
  <si>
    <t xml:space="preserve">PRODUCCIÓN DE MEZCLA </t>
  </si>
  <si>
    <t>PRO-IND-002</t>
  </si>
  <si>
    <t>PRO</t>
  </si>
  <si>
    <t>PRO-IND-001</t>
  </si>
  <si>
    <t># Km carril de impacto programados</t>
  </si>
  <si>
    <t>Trimestre IV</t>
  </si>
  <si>
    <t>Trimestre VI</t>
  </si>
  <si>
    <t>Marzo 2024</t>
  </si>
  <si>
    <r>
      <t xml:space="preserve">El indicador mide el grado de cumplimiento con que se entregan los informes de ensayo,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t>
    </r>
    <r>
      <rPr>
        <b/>
        <sz val="9"/>
        <color theme="1" tint="0.34998626667073579"/>
        <rFont val="Arial"/>
        <family val="2"/>
      </rPr>
      <t>Nota:</t>
    </r>
    <r>
      <rPr>
        <sz val="9"/>
        <color theme="1" tint="0.34998626667073579"/>
        <rFont val="Arial"/>
        <family val="2"/>
      </rPr>
      <t xml:space="preserve"> Los tiempos de entrega de los informes de ensayo se encuentran establecidos en los acuerdos de servicio firmados entre el laboratorio y la gerencia de producción, Subdirección de intervención de la infraestructura y la subdirección de planificación y de conservación y cuando se trata de servicios adicionales en la solicitud o en la aprobación de dicha solicitud (correo, actas o en la orden de trabajo).</t>
    </r>
  </si>
  <si>
    <t>JULIO 2024</t>
  </si>
  <si>
    <t>El indicador mide el grado de cumplimiento de las solicitudes recibidas en el laboratorio, cuyos resultados son utilizados como herramienta para:
1. La realización de la evaluación y diseños de las estructuras de pavimento de los segmentos viales.
2. El control de calidad de las intervenciones realizadas por la UAERMV.</t>
  </si>
  <si>
    <t>DICIEMBRE 2023</t>
  </si>
  <si>
    <t>Consolidado de ensayos del mes
Trazabilidad de los servicios del laboratorio</t>
  </si>
  <si>
    <t xml:space="preserve"> CUMPLIR CON EL 95% DE LA CALIDAD DE LOS SERVICIOS DE ENSAYOS DEL LABORATORIO</t>
  </si>
  <si>
    <r>
      <t>Los resultados de los ensayos son utilizados como insumo en los procesos misionales para la toma de decisiones, por ende es indispensable verificar la calidad de los informes emitidos por el laboratorio, con el fin de garantizar la confiabilidad en los resultados de los ensayos realizados.</t>
    </r>
    <r>
      <rPr>
        <b/>
        <sz val="11"/>
        <rFont val="Arial"/>
        <family val="2"/>
      </rPr>
      <t/>
    </r>
  </si>
  <si>
    <r>
      <rPr>
        <b/>
        <sz val="9"/>
        <rFont val="Arial"/>
        <family val="2"/>
      </rPr>
      <t>Nota:</t>
    </r>
    <r>
      <rPr>
        <sz val="9"/>
        <rFont val="Arial"/>
        <family val="2"/>
      </rPr>
      <t xml:space="preserve"> La medición de este indicador será de la siguiente manera:
          * 1 Trimestre: octubre, noviembre y diciembre.
          * 2 Trimestre: enero, febrero y marzo.
          * 3 Trimestre: abril, mayo y junio.
          * 4 Trimestre: julio, agosto y septiembre.</t>
    </r>
  </si>
  <si>
    <t>COMUNICACIONES ESTRATÉGICAS</t>
  </si>
  <si>
    <t>PERCEPCIÓN  DE LOS CONTENIDOS PUBLICADOS EN CANALES DE COMUNICACIÓN DE LA ENTIDAD</t>
  </si>
  <si>
    <t>COM-IND-001</t>
  </si>
  <si>
    <t>LOGRAR EL 80% DE PERCEPCION POSITIVA DE LOS CONTENIDOS DIVULGADOS POR LOS CANALES DE COMUNICACIÓN DE LA ENTIDAD</t>
  </si>
  <si>
    <t xml:space="preserve">MEDIR LA PERCEPCIÓN DE LOS COLABORADORES DE LA ENTIDAD SOBRE LOS CONTENIDOS DIVULGADOS A TRAVÉS DE LOS CANALES DE COMUNICACIÓN DE LA ENTIDAD. </t>
  </si>
  <si>
    <t>DESCRIPCIÓN:</t>
  </si>
  <si>
    <t>EL INDICADOR BUSCA MEDIR EL PORCENTAJE DE COLABORADORES CON PERCEPCIÓN POSITIVA SOBRE LA INFORMACIÓN QUE SE PUBLICA A TRAVÉS DE LOS CANALES DE COMUNICACIÓN DE LA ENTIDAD</t>
  </si>
  <si>
    <t>ENCUESTA SEMESTRAL DE COMUNICACIONES</t>
  </si>
  <si>
    <t>DIRECCIÓN GENERAL</t>
  </si>
  <si>
    <t>(NÚMERO DE RESPUESTAS POSITIVAS (PREGUNTA 3-ENCUESTA)/NÚMERO DE ENCUESTADOS)*100</t>
  </si>
  <si>
    <t>Constante o Independiente</t>
  </si>
  <si>
    <t>NÚMERO DE RESPUESTAS POSITIVAS</t>
  </si>
  <si>
    <t>NÚMERO DE ENCUESTADOS</t>
  </si>
  <si>
    <t>Semestre 1</t>
  </si>
  <si>
    <t>ENERO 2024</t>
  </si>
  <si>
    <t xml:space="preserve">El indicador mide el porcentaje de informes verificados con el  fin de evaluar el cumplimiento  de las  frecuencias de ensayos  establecidas en el plan de inspección de la calidad técnica a las materias primas y  productos generados para las intervenciones misionales como lo son:
* Agregados pétreos
* Materiales bituminosos
* Materiales granulares
* Mezclas asfálticas 
* Concreto Hidráulico 
* Densidades
* Núcleos </t>
  </si>
  <si>
    <t xml:space="preserve">Consolidado de informes realizados 
Informes de resultados </t>
  </si>
  <si>
    <t xml:space="preserve">Gestión de laboratorio
Producción de mezcla 
Intervención de la infraestructura 
Monitoreo y seguimiento de la calidad técnica </t>
  </si>
  <si>
    <t>CUMPLIMIENTO 
DEL PLAN ANUAL DE AUDITORÍAS</t>
  </si>
  <si>
    <t>(Sumatoria de acciones correctivas cerradas en el trimestre / sumatoria de acciones correctivas
con fecha de cierre dentro del corte trimestral) x 100</t>
  </si>
  <si>
    <t xml:space="preserve">1,Continuar con el avance oportuno por parte de las areas en las acciones propuestas 
2.Continuar retroalimentando a los enlaces de los procesosel seguimiento producto del análisis realizado por la OCI. </t>
  </si>
  <si>
    <t>Sistema Bogotá Te Escucha - SDQS
Sistema de Gestión Documental Orfeo
Base de datos PQRSFD</t>
  </si>
  <si>
    <t>LOGRAR QUE EL TIEMPO DE ESPERA PROMEDIO SEA MENOR O IGUAL A 3 MINUTOS PARA LA ATENCIÓN EN EL CHAT VIRTUAL</t>
  </si>
  <si>
    <t>Medir el tiempo promedio de espera para la atención en el chat virtual que permita definir acciones encaminadas a mejorar los tiempos de respuesta.</t>
  </si>
  <si>
    <t>Este indicador mide el tiempo promedio de espera para la atención en el  chat virtual para cada ciudadano(a). Este tiempo se mide desde el momento que ingresa el usuario hasta que recibe la primera respuesta por parte del operador(a).</t>
  </si>
  <si>
    <t>Sumatoria del tiempo de espera del total de personas atendidas en el periodo / total de personas atendidas en el periodo.</t>
  </si>
  <si>
    <t>0:4:01 min</t>
  </si>
  <si>
    <t>sup 0:5:00 min</t>
  </si>
  <si>
    <t xml:space="preserve">	0:3:01 min</t>
  </si>
  <si>
    <t>0:4:00 min</t>
  </si>
  <si>
    <t>0:00:00 min</t>
  </si>
  <si>
    <t>3:00 min</t>
  </si>
  <si>
    <t>Sumatoria del tiempo de espera del total de personas atendidas en el periodo</t>
  </si>
  <si>
    <t xml:space="preserve">
total de personas atendidas en el periodo.</t>
  </si>
  <si>
    <t xml:space="preserve">
LOGRAR QUE EL TIEMPO PROMEDIO DE ATENCIÓN EN EL CHAT VIRTUAL SEA MÁXIMO 15 MINUTOS
</t>
  </si>
  <si>
    <t xml:space="preserve">NOMBRE DEL INDICADOR: </t>
  </si>
  <si>
    <t>Satisfacción de actividades de responsabilidad social en la entidad.</t>
  </si>
  <si>
    <t>SRPI-IND-005</t>
  </si>
  <si>
    <t>Alcanzar el 4.2 de calificaciones de las personas que participan en las actividades de responsabilidad social en la entidad.</t>
  </si>
  <si>
    <t>Evaluar la satisfacción que tienen las personas en temas de Responsabilidad Social, de acuerdo al desarrollo de la actividades ejecutadas.</t>
  </si>
  <si>
    <t>El indicador prentende medir  la satisfacción que tienen las personas en los temas de Responsabilidad Social. Se entenederá como calificación positiva aquella que supere los tres (3) puntos en una escala de 1 a 5.</t>
  </si>
  <si>
    <t>Noviembre 2023</t>
  </si>
  <si>
    <t>PROMEDIO</t>
  </si>
  <si>
    <t>Formato de Satisfacción de Actividades de Responsabilidad Social SRPI-FM-013</t>
  </si>
  <si>
    <t>OFICINA DE SERVICIO A LA CIUDADANIA Y SOSTENBILIDAD</t>
  </si>
  <si>
    <t xml:space="preserve">Sumatoria de las calificaciones obtenidas / Número de evaluaciones realizadas </t>
  </si>
  <si>
    <t>4.0%</t>
  </si>
  <si>
    <t>3.0</t>
  </si>
  <si>
    <t>4.19</t>
  </si>
  <si>
    <t xml:space="preserve">Sumatoria de Calificaciones obtenidas </t>
  </si>
  <si>
    <t xml:space="preserve">Número de evaluaciones realizadas </t>
  </si>
  <si>
    <t>Semestre  2</t>
  </si>
  <si>
    <t>Semestre  1</t>
  </si>
  <si>
    <t>en el caso del espacio del colegio</t>
  </si>
  <si>
    <t xml:space="preserve">FECHA DE APLICACIÓN:DICIEMBRE 2024 </t>
  </si>
  <si>
    <t>Satisfacción de espacios de participación ciudadana</t>
  </si>
  <si>
    <t>SRPI-IND-006</t>
  </si>
  <si>
    <t>Mantener en un 95% de satisfacción los espacios de participación ciudadana</t>
  </si>
  <si>
    <t>Calidad</t>
  </si>
  <si>
    <t>Medir el porcentaje de grupos de valor de la UAERMV que se encuentra satisfechos con los espacios de participación ciudadana</t>
  </si>
  <si>
    <t>Este indicador permite identificar el porcentaje de los ciudadanos o grupos de valor que se encuentran satisfechos con los espacios de participación ciudadana que realiza la UAERMV; el indicador se establece a partir de la aplicación de las encuestas a través del Formato (encuesta de evaluación de espacios de participación SRPI-FM-012), en la cual se plantea la pregunta de si el ciudadano se encuentra SI o NO satisfecho con el espacio de participación ciudadana realizado</t>
  </si>
  <si>
    <t>Diciembre  2024</t>
  </si>
  <si>
    <t>Encuestas de evaluación de espacios de participación ciudadana</t>
  </si>
  <si>
    <t>Jefe Oficina de Servicio a la Ciudadania y Sostenibilidad</t>
  </si>
  <si>
    <t>Número de personas satisfechas con el espacio de participación realizado/Número total de personas encuestadas * 100</t>
  </si>
  <si>
    <t># de personas satisfechas</t>
  </si>
  <si>
    <t xml:space="preserve"># Personas encuestadas </t>
  </si>
  <si>
    <t>% de personas satisfecha</t>
  </si>
  <si>
    <t>LOGISTICA Y MANEJO DE MAQUINARIA Y EQUIPO</t>
  </si>
  <si>
    <t>LMME-IND-01</t>
  </si>
  <si>
    <r>
      <rPr>
        <b/>
        <sz val="11"/>
        <rFont val="Arial"/>
        <family val="2"/>
      </rPr>
      <t>1.</t>
    </r>
    <r>
      <rPr>
        <sz val="11"/>
        <rFont val="Arial"/>
        <family val="2"/>
      </rPr>
      <t xml:space="preserve">Formato de generación diaria de residuos no peligrosos
</t>
    </r>
    <r>
      <rPr>
        <b/>
        <sz val="11"/>
        <rFont val="Arial"/>
        <family val="2"/>
      </rPr>
      <t>2.</t>
    </r>
    <r>
      <rPr>
        <sz val="11"/>
        <rFont val="Arial"/>
        <family val="2"/>
      </rPr>
      <t>Certificaciones de aprovechamiento por parte del gestor externo</t>
    </r>
  </si>
  <si>
    <t>Volver</t>
  </si>
  <si>
    <t>Disminuir en 1% el consumo de agua en comparación con el mismo semestre del año inmediatamente anterior.</t>
  </si>
  <si>
    <t>Este indicador se establece con el fin de controlar el impacto ambiental negativo que se pudiera generar  por el consumo de agua en las diferentes actividades realizadas en la UAERMV</t>
  </si>
  <si>
    <t>El consumo de agua se considera un  aspecto de  ambiental significativo, el cual puede generar impacto negativo de alta importancia,  por lo cual, es necesario medir su consumo en las actividades de la Entidad, establecer metas para realizar seguimientos y vigilar su comportamiento para tomar medidas de control.</t>
  </si>
  <si>
    <t>Octubre 2024</t>
  </si>
  <si>
    <t>PROCESO(S) GENERADOR(ES) DE LA INFORMACIÓN</t>
  </si>
  <si>
    <t>CONSUMO DE AGUA M3</t>
  </si>
  <si>
    <t>I SEMESTRE</t>
  </si>
  <si>
    <t>II SEMESTRE</t>
  </si>
  <si>
    <t>Eficiencia en el consumo de energia - Otras Unidades de trabajo</t>
  </si>
  <si>
    <r>
      <rPr>
        <b/>
        <sz val="11"/>
        <rFont val="Arial"/>
        <family val="2"/>
      </rPr>
      <t>1.</t>
    </r>
    <r>
      <rPr>
        <sz val="11"/>
        <rFont val="Arial"/>
        <family val="2"/>
      </rPr>
      <t xml:space="preserve">Facturación por la prestación del servicio
</t>
    </r>
    <r>
      <rPr>
        <b/>
        <sz val="11"/>
        <rFont val="Arial"/>
        <family val="2"/>
      </rPr>
      <t>2.</t>
    </r>
    <r>
      <rPr>
        <sz val="11"/>
        <rFont val="Arial"/>
        <family val="2"/>
      </rPr>
      <t>No. de PK</t>
    </r>
  </si>
  <si>
    <t>Contratos suscritos mediante proceso de selección con cláusulas de sostenibilidad</t>
  </si>
  <si>
    <t>GAM-IND-004</t>
  </si>
  <si>
    <t xml:space="preserve">Incluir cláusulas de sostenibilidad mínimo al 60% de los contratos suscritos mediante procesos de selección para la Adquisición de bienes y servicios </t>
  </si>
  <si>
    <t>Este indicador se establece con el fin de controlar impactos ambientales negativos generados por las adquisiciones de bienes o servicios en la Entidad.</t>
  </si>
  <si>
    <r>
      <t>De conformidad al objetivo No.12 de los Objetivos de Desarrollo Sostenible "</t>
    </r>
    <r>
      <rPr>
        <i/>
        <sz val="11"/>
        <rFont val="Arial"/>
        <family val="2"/>
      </rPr>
      <t>Producción y Consumo Responsable" 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t>
    </r>
    <r>
      <rPr>
        <sz val="11"/>
        <rFont val="Arial"/>
        <family val="2"/>
      </rPr>
      <t>.  Es por ello que se requiere medir el grado de compromiso con las normas y requisitos ambientales de nuestras partes interesadas (proveedores de bienes y servicios) que redunden en beneficios no solo para la Entidad si no para la Ciudad-Región.</t>
    </r>
  </si>
  <si>
    <t>FECUENCIA</t>
  </si>
  <si>
    <r>
      <rPr>
        <b/>
        <sz val="11"/>
        <rFont val="Arial"/>
        <family val="2"/>
      </rPr>
      <t>1.</t>
    </r>
    <r>
      <rPr>
        <sz val="11"/>
        <rFont val="Arial"/>
        <family val="2"/>
      </rPr>
      <t xml:space="preserve">Matriz de contratación 
</t>
    </r>
    <r>
      <rPr>
        <b/>
        <sz val="11"/>
        <rFont val="Arial"/>
        <family val="2"/>
      </rPr>
      <t>2.</t>
    </r>
    <r>
      <rPr>
        <sz val="11"/>
        <rFont val="Arial"/>
        <family val="2"/>
      </rPr>
      <t>SECOP</t>
    </r>
  </si>
  <si>
    <t>Gestión Ambiental -GAM
Gerencia de Contratación</t>
  </si>
  <si>
    <t>(No. total de Contratos suscritos mediante proceso de selección con cláusulas de sostenibilidad / No. total de contratos suscritos para adquisición de bienes y servicios)  *100</t>
  </si>
  <si>
    <t xml:space="preserve">NA </t>
  </si>
  <si>
    <t>No. TOTAL CONTRATOS CON CLAUSULA DE SOSTENIBILIDAD</t>
  </si>
  <si>
    <t>No. TOTAL CONTRATOS</t>
  </si>
  <si>
    <t>Eficiencia en el consumo de agua - Sede Administrativa</t>
  </si>
  <si>
    <t>GAM-IND-005</t>
  </si>
  <si>
    <t>m3/No. personas</t>
  </si>
  <si>
    <r>
      <rPr>
        <b/>
        <sz val="11"/>
        <rFont val="Arial"/>
        <family val="2"/>
      </rPr>
      <t>1-</t>
    </r>
    <r>
      <rPr>
        <sz val="11"/>
        <rFont val="Arial"/>
        <family val="2"/>
      </rPr>
      <t>Facturación por la prestación del servicio</t>
    </r>
  </si>
  <si>
    <t>Consumo total de agua m3 / No.total de personal en la sede en el semestre</t>
  </si>
  <si>
    <t>0,19 m3/No total personas</t>
  </si>
  <si>
    <t>No TOTAL PERSONAS</t>
  </si>
  <si>
    <t>Eficiencia en el consumo de energia - Sede Administrativa</t>
  </si>
  <si>
    <t>GAM-IND-006</t>
  </si>
  <si>
    <t>Kw/No. personas</t>
  </si>
  <si>
    <r>
      <rPr>
        <b/>
        <sz val="11"/>
        <rFont val="Arial"/>
        <family val="2"/>
      </rPr>
      <t>1.</t>
    </r>
    <r>
      <rPr>
        <sz val="11"/>
        <rFont val="Arial"/>
        <family val="2"/>
      </rPr>
      <t>Facturación por la prestación del servicio</t>
    </r>
  </si>
  <si>
    <t>108,34 Kw/No. total de personas</t>
  </si>
  <si>
    <t>EFICIENCIA EN EL CONSUMO DE ENERGIA- OTRAS UNIDADES DE TRABAJO</t>
  </si>
  <si>
    <t>EFICIENCIA EN EL CONSUMO DE ENERGIA-SEDE ADMINISTRATIVA</t>
  </si>
  <si>
    <t xml:space="preserve">(N° de expedientes tramitados con fecha de vencimiento en el trimestre a reportar) / (N° total de expedientes con fecha de vencimiento en el trimestre a reportar)*100   (activos)
</t>
  </si>
  <si>
    <t>LOGRAR EL AVANCE DE 220 PUNTOS EN PROYECTOS DE INNOVACIÓN MISIONALES EN EJECUCIÓN EN EL AÑO</t>
  </si>
  <si>
    <t>Realizar seguimiento a los proyectos de innovación para la misionalidad de la entidad.</t>
  </si>
  <si>
    <t>PORCENTAJE DE AVANCE DE ACUERDO A LOS PUNTOS PLANEADOS</t>
  </si>
  <si>
    <t>Desarrollo Misional y Comercialización</t>
  </si>
  <si>
    <t>SUMATORIA DE PUNTOS DE AVANCE EN LAS DIFERENTES ETAPAS DE LOS PROYECTOS EN EJECUCIÓN</t>
  </si>
  <si>
    <t>PUNTOS DE AVANCE PLANEADOS PARA EL TRIMESTRE</t>
  </si>
  <si>
    <t>% DE AVANCE DE ACUERDO A LOS PUNTOS PLANEADOS</t>
  </si>
  <si>
    <t>Se realizo el informe final, la divulgación y la socialización del proyecto de prefabricados de concreto + fresado, la socializacion y divulgacion del proyecto de bases no erodables, y las actas de constitución de los proyectos de mapeo movil, mejoradores de adherencia para MDC, mezclas tibias y optimización de MF + fresado, opteniendo 75 puntos en total que indican un cumplimiento de un 100% de acuerdo a lo planeado para este trimestre.</t>
  </si>
  <si>
    <t>No plantean acciones d e mejora debido a que el indicador cumple con la meta establecida para este trimestre.</t>
  </si>
  <si>
    <t>Marzo 2022</t>
  </si>
  <si>
    <t xml:space="preserve">En el primer trimestre de 2025 se ejecutó el 82,02% de la programación del PAC de reserva, observando un comportamiento de la ejecución del PAC de manera uniforme, alcanzando con la medición el rango de gestión apropiado, ya que para el cierre del trimestre la ejecución total del presupuesto asciende al 48% con un comportamiento positivo, ya que en este período se alcanzó la ejecución de cerca de la mitad del presupuesto de la reserva para esta vigencia. </t>
  </si>
  <si>
    <t>02/04/2025</t>
  </si>
  <si>
    <t>* GREF-FM-001 Formato de Movimientos de Almacén
* Formato Comprobante de Egreso de Elementos de Consumo del Aplicativo de Invenarios de Almacén</t>
  </si>
  <si>
    <t>Promedio tiempo de servicio = Suma días hábiles de cada solicitud atendida mendiante el formato GREF-FM-001 / número de egresos efectivos en el mes</t>
  </si>
  <si>
    <t>DÍAS HÁBILES</t>
  </si>
  <si>
    <t>SOLICITUDES</t>
  </si>
  <si>
    <t>TIEMPO DE RESPUESTA</t>
  </si>
  <si>
    <t>PRIMER TRIMESTRE 2025</t>
  </si>
  <si>
    <t>En el primer trimestre del año  2025, se recibió para tramite de egreso  993 solicitudes GREF-FM-001-V10, en los 61 días hábiles para los meses de Enero, Febrero y Marzo . Es importante aclarar  que en el primer trimestre fueron entregados  (Unidades) en cantidad de 2.020.757 unidades de elementos de consumo entregados . Adjunto base de datos de los meses antes indicados , donde se puede validar el número de solicitudes y elementos entregados en cada mensualidad.</t>
  </si>
  <si>
    <t xml:space="preserve">"El resultado del indicador para el trimestre de esta vigencia es apriopiado dado que se presenta una disminución aceptable en los tiempos de respuesta. 						</t>
  </si>
  <si>
    <t>Se realizará mesa de trabajo en la cual se solicitará erl apoyo de la Oficina Aasesora de Planeación, con el fin de revisar  la metodología  que pemita un efectivo cálculo de las variables del indicador</t>
  </si>
  <si>
    <t>Proceso(s) generador(es)  
de la información:</t>
  </si>
  <si>
    <t>Plan Anual de Adquisiciones
Base de datos contratación, propia del proceso GCON (que contiene los procesos contratuales en el SECOP y TVEC)</t>
  </si>
  <si>
    <t>La evolución del indicador para el primer trimestre de 2025, es apropiado, por lo cual se continuará con el seguimiento costante por parte de la Gerencia de Contración,mediante comunicación constante con las diferentes dependencias por medio de mesas interdiciplinarias, correos electrónicos y reuniones, permitiendo alcanzar el porcentaje de avance en este período.</t>
  </si>
  <si>
    <t>Abril 4 de 2025</t>
  </si>
  <si>
    <t>El indicador se mantiene en un rango de gestión apropiado atendiendo y gestionando  la solicitud de prestamos documentales en máximo 1 día.</t>
  </si>
  <si>
    <t>En comparación con los resultados de la vigencia anterior, el indicador permanece en un rango de gestión apropiado con un tiempo de respuesta a las solicitudes de máximo de 1 a 2 días hábiles para realizar el prestamo documental.</t>
  </si>
  <si>
    <t>Acorde a los resultados del indicador para este periodo, no se requiere adelantar acciones de mejora.</t>
  </si>
  <si>
    <t>Abril 4 2025</t>
  </si>
  <si>
    <t>El indicador se encuentra en un rango de gestión apropiado, cumpliendo con la meta establecida, es importante mencionar que el trámite de finalización de radicados en orfeo depende de cada usuario. Asi las cosas,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óptimos.</t>
  </si>
  <si>
    <t>De acuerdo a los resultados de la vigencia anterior, se denota que el indicador mejoro pasando de un rango de gestión mejorable a apropiado , cumpliendo con la meta establecida en relación a la finalización de trámites en Orfeo, como acciones de mejora se continua con el proceso de seguimiento a la finalización de trámites en orfeo por dependencias y los acompañamientos a todas las dependencias en el manejo funcional de Orfeo en especial en la finalización de los tramites en el aplicativo.</t>
  </si>
  <si>
    <t xml:space="preserve">Por parte del proceso de Gestión Documental se seguira brindando el acompañamiento y la capacitación necesaria para el buen funcionamiento de la herramienta, asi como los reportes mensuales de los radicados sin finalizar  que se envían a los usuarios y jefes de dependencias </t>
  </si>
  <si>
    <t>ABRIL 2025</t>
  </si>
  <si>
    <t>km/carril priorizados</t>
  </si>
  <si>
    <r>
      <t xml:space="preserve">Se priorizaron en el trimestre en malla Local (LO), Intermedia (IN) y Rural (RU) </t>
    </r>
    <r>
      <rPr>
        <b/>
        <sz val="11"/>
        <rFont val="Arial"/>
        <family val="2"/>
      </rPr>
      <t>593 PK</t>
    </r>
    <r>
      <rPr>
        <sz val="11"/>
        <rFont val="Arial"/>
        <family val="2"/>
      </rPr>
      <t xml:space="preserve"> en </t>
    </r>
    <r>
      <rPr>
        <b/>
        <sz val="11"/>
        <rFont val="Arial"/>
        <family val="2"/>
      </rPr>
      <t>579 CIV</t>
    </r>
    <r>
      <rPr>
        <sz val="11"/>
        <rFont val="Arial"/>
        <family val="2"/>
      </rPr>
      <t xml:space="preserve"> correspondientes a </t>
    </r>
    <r>
      <rPr>
        <b/>
        <sz val="11"/>
        <rFont val="Arial"/>
        <family val="2"/>
      </rPr>
      <t>84,71 Kilómetros-Carril definidos,</t>
    </r>
    <r>
      <rPr>
        <sz val="11"/>
        <rFont val="Arial"/>
        <family val="2"/>
      </rPr>
      <t xml:space="preserve"> adicionalmente se excluyeron 23 PK correspondientes a 1,75 Kilómetros carril definidos, así como la suspensión por parte de la Gerencia de Infraestructura Urbana (GIU) de 1 PK equivalente a 0,11 Kilómetros carril definidos, por otra parte la GIU incluyó por el Procedimiento IMVI-PR-012, 1,74 Kilómetros-Carril de intervención con 1 PK, por  lo cual se presenta una priorización efectiva correspondiente a </t>
    </r>
    <r>
      <rPr>
        <b/>
        <sz val="11"/>
        <rFont val="Arial"/>
        <family val="2"/>
      </rPr>
      <t>84,59 Kilómetros Carril definidos</t>
    </r>
    <r>
      <rPr>
        <sz val="11"/>
        <rFont val="Arial"/>
        <family val="2"/>
      </rPr>
      <t xml:space="preserve">, con el </t>
    </r>
    <r>
      <rPr>
        <b/>
        <sz val="11"/>
        <rFont val="Arial"/>
        <family val="2"/>
      </rPr>
      <t>27,7%</t>
    </r>
    <r>
      <rPr>
        <sz val="11"/>
        <rFont val="Arial"/>
        <family val="2"/>
      </rPr>
      <t xml:space="preserve"> de la meta anual programada y el </t>
    </r>
    <r>
      <rPr>
        <b/>
        <sz val="11"/>
        <rFont val="Arial"/>
        <family val="2"/>
      </rPr>
      <t>110%</t>
    </r>
    <r>
      <rPr>
        <sz val="11"/>
        <rFont val="Arial"/>
        <family val="2"/>
      </rPr>
      <t xml:space="preserve"> de la meta trimestral programada. Adicionalmente, se informa que de los segmentos priorizados en vigencias anteriores hay un rezago de segmentos que no fueron intervenidos en el 2024, en malla LO, IN y RU de 102,22 kilómetros-Carril definidos, lo cual garantiza que la UAERMV cuente con los segmentos requeridos para ejecutar y dar cumplimiento a la meta de intervención de la Entidad. Se informa, que conforme a lo definido por la SPC en reunión del 21/01/2025, se reportará para las actividades de PABA y CL el 50% del valor del Km carril de Impacto y para las actividades de RH, CC, FEM, SF, el 100% del valor del Km carril de impacto, dichas cifras se notifican como Km carril definido.</t>
    </r>
  </si>
  <si>
    <t>Se avanza en la priorización, conforme a la planificación</t>
  </si>
  <si>
    <t>No aplica.</t>
  </si>
  <si>
    <t>Se realizaron visitas de seguimiento a 803 elementos viales que corresponden al 37% de la meta anual programada y al 100% de la meta trimestral programada. El indicador se considera apropiado de acuerdo a la cantidad prevista en la etapa de planeación y los rangos de gestión establecidos.</t>
  </si>
  <si>
    <t>Las visitas de seguimiento se programan y se ejecutan teniendo en cuenta la fecha de ejecución de los segmentos viales, por tanto no existe una relación entre vigencias para analizar una desviación.</t>
  </si>
  <si>
    <r>
      <t xml:space="preserve">Se priorizaron </t>
    </r>
    <r>
      <rPr>
        <b/>
        <sz val="11"/>
        <rFont val="Arial"/>
        <family val="2"/>
      </rPr>
      <t xml:space="preserve">31 PK </t>
    </r>
    <r>
      <rPr>
        <sz val="11"/>
        <rFont val="Arial"/>
        <family val="2"/>
      </rPr>
      <t xml:space="preserve">con </t>
    </r>
    <r>
      <rPr>
        <b/>
        <sz val="11"/>
        <rFont val="Arial"/>
        <family val="2"/>
      </rPr>
      <t xml:space="preserve">29 CIV </t>
    </r>
    <r>
      <rPr>
        <sz val="11"/>
        <rFont val="Arial"/>
        <family val="2"/>
      </rPr>
      <t xml:space="preserve">equivalentes a </t>
    </r>
    <r>
      <rPr>
        <b/>
        <sz val="11"/>
        <rFont val="Arial"/>
        <family val="2"/>
      </rPr>
      <t>2,41 Kilómetros-Lineal,</t>
    </r>
    <r>
      <rPr>
        <sz val="11"/>
        <rFont val="Arial"/>
        <family val="2"/>
      </rPr>
      <t xml:space="preserve"> equivalentes al </t>
    </r>
    <r>
      <rPr>
        <b/>
        <sz val="11"/>
        <rFont val="Arial"/>
        <family val="2"/>
      </rPr>
      <t>17,2%</t>
    </r>
    <r>
      <rPr>
        <sz val="11"/>
        <rFont val="Arial"/>
        <family val="2"/>
      </rPr>
      <t xml:space="preserve"> de la meta anual programada y el </t>
    </r>
    <r>
      <rPr>
        <b/>
        <sz val="11"/>
        <rFont val="Arial"/>
        <family val="2"/>
      </rPr>
      <t>68,9%</t>
    </r>
    <r>
      <rPr>
        <sz val="11"/>
        <rFont val="Arial"/>
        <family val="2"/>
      </rPr>
      <t xml:space="preserve"> de la meta trimestral programada. Debido a la finalización de los contratos OPS de varios de los integrantes de la Subdirección de Conservación y de Mantenimiento (SPC), se vio una reducción en los segmentos priorizados en el mes de marzo.</t>
    </r>
  </si>
  <si>
    <t>Debido a la finalización de los contratos OPS de varios de los integrantes de la Subdirección de Conservación y de Mantenimiento (SPC), se vio una reducción en los segmentos priorizados en el mes de marzo.</t>
  </si>
  <si>
    <t>Con la nueva contratación de personal en el mes de abril, se espera aumentar la cifra de segmentos priorizados para el segundo trimestre.</t>
  </si>
  <si>
    <t>Se realizaron (05) reuniones de Asistencia Tcnica a Localidades con Profesionales y Funcionarios de las Alcaldías Locales y FDL que representan el 100% de las reuniones programadas para el 1er Trimestre de 2025 y el 25% de lo programado para la vigencia 2025.</t>
  </si>
  <si>
    <t>No se presentó desviación</t>
  </si>
  <si>
    <r>
      <t xml:space="preserve">Se realizó visitas de diagnóstico a </t>
    </r>
    <r>
      <rPr>
        <b/>
        <sz val="11"/>
        <rFont val="Arial"/>
        <family val="2"/>
      </rPr>
      <t>8.022 PK</t>
    </r>
    <r>
      <rPr>
        <sz val="11"/>
        <rFont val="Arial"/>
        <family val="2"/>
      </rPr>
      <t xml:space="preserve"> en </t>
    </r>
    <r>
      <rPr>
        <b/>
        <sz val="11"/>
        <rFont val="Arial"/>
        <family val="2"/>
      </rPr>
      <t>7.610 CIV</t>
    </r>
    <r>
      <rPr>
        <sz val="11"/>
        <rFont val="Arial"/>
        <family val="2"/>
      </rPr>
      <t xml:space="preserve"> equivalentes a </t>
    </r>
    <r>
      <rPr>
        <b/>
        <sz val="11"/>
        <rFont val="Arial"/>
        <family val="2"/>
      </rPr>
      <t>1.221,72 Kilómetros-Carril</t>
    </r>
    <r>
      <rPr>
        <sz val="11"/>
        <rFont val="Arial"/>
        <family val="2"/>
      </rPr>
      <t xml:space="preserve">, correspondiente al </t>
    </r>
    <r>
      <rPr>
        <b/>
        <sz val="11"/>
        <rFont val="Arial"/>
        <family val="2"/>
      </rPr>
      <t>28,7%</t>
    </r>
    <r>
      <rPr>
        <sz val="11"/>
        <rFont val="Arial"/>
        <family val="2"/>
      </rPr>
      <t xml:space="preserve"> de la meta anual programada y el </t>
    </r>
    <r>
      <rPr>
        <b/>
        <sz val="11"/>
        <rFont val="Arial"/>
        <family val="2"/>
      </rPr>
      <t>102,8%</t>
    </r>
    <r>
      <rPr>
        <sz val="11"/>
        <rFont val="Arial"/>
        <family val="2"/>
      </rPr>
      <t xml:space="preserve"> de la meta trimestral programada. Por otra parte es importante indicar que se están reportando todos los tipos elemento (calzada, bahía, andén, ciclorruta, etc.).</t>
    </r>
  </si>
  <si>
    <t>Se avanza en el diagnóstico, conforme a la planificación.</t>
  </si>
  <si>
    <t>No aplica</t>
  </si>
  <si>
    <t>En el primer trimestre se ejecutó un 67,68% de la programación de PAC, el comportamiento en el indicador alcanzó un rango de gestión mejorable, debido a que en gran medida en el primer trimestre se prioriza la ejecución del presupuesto de reserva.</t>
  </si>
  <si>
    <t>PRIMER TRIMESTRE</t>
  </si>
  <si>
    <t>Respecto al resultado de la vigencia actual contra la anterior, se presenta un incremento de 19.698 % en la ejecución de la programación de 2025 con relación a 2024, es decir que en la actual vigencia el cumplimiento fue más eficiente que la ejecución de la programación del PAC en la anterior vigencia, dado que la diferencia entre lo programado y lo ejecutado fue de 32,32%, en cambio para la anterior vigencia se presentó una diferencia de 52.00%, es decir que cerca del 48% de los pagos programados no se efectuaron.</t>
  </si>
  <si>
    <t>En esta vigencia se están estableciendo las alertas y compromisos en reuniones conjuntas de Tesorería con las dependencias que habiendo programado pagos, no los realizaron, informando las implicaciones que se originan al no haber efectuado estos pagos, resaltando la importancia del cumplimiento de los cronogramas para la radicación de cuentas y de la programación, en especial de los pagos que conformaban el 32,32% de la programación que no fue ejecutada, es decir, los equivalentes a los $ 5.993.169.526 pendientes por ejecutar del PAC.</t>
  </si>
  <si>
    <t xml:space="preserve">Para la vigencia actual se presentó un incremento en la ejecución del PAC de reserva de 1.18 % que la medición registrada en 2024, comparando podemos decir, que en el primer trimestre de la vigencia anterior no se ejecutaron el 19.16% de lo programado, para 2025 la desviación equivale al 17.98% con respecto a lo inicialmente programado, obteniendo así un mejor comportamiento en la medición de esta variable en los primeros tres meses de esta anualidad. </t>
  </si>
  <si>
    <t>En esta vigencia se están adelantando reuniones entre Tesorería y las dependencias para evidenciar las razones por las que no se ejecutaron los pagos con reservas e informar las afectaciones que se ocasionan por el incumplimiento de la programación e invitándolos a dar cumplimiento de los cronogramas para evitar inconvenientes o penalizaciones, en especial para las dependencias con cuentas programadas no pagadas en el trimestre, que conforman el 17.98%→ $ 8.005.915.090 pendientes por ejecutar del PAC programado en el primer trimestre de 2025.</t>
  </si>
  <si>
    <t xml:space="preserve">El plan Estratégico de talento humano para el primer trimestre de la vigencia 2025 presento la siguiente programación y avance de acuerdo a los siguientes planes o temas (obteniendo en el periodo un 100% de cumplimiento en el trimestre):
- Plan Acción actividades en el año programado 1T (0,33), Ejecutado (0,33); 
- Plan Anual de Seguridad y Salud en el Trabajo - PASST actividades en el año programado 1T  (0,18), Ejecutado  0,18; 
- Matriz Gestión Estratégica de Talento Humano - MGETH actividades en el año Programado 1T (0,14), Ejecutado 0,14; 
- Plan Anual de Estímulos e Incentivos - PAEI actividades en el año Programado 1T (0,00), Ejecutado 0,01 
- Plan Institucional de Capacitación – PIC actividades en el año Programado 1T (0,00), Ejecutado 0,00. 
</t>
  </si>
  <si>
    <t>Presenta un incremento porcentual significativo  comparados con el mismo periodo en la vigencia anterior, toda vez que el mayor % se asigno a partir del segundo trimestre de la vigencia, teniendo en cuenta la puesta en marcha del PETHU  en cada uno de sus componentes la cual se realizo en el primer trimestre</t>
  </si>
  <si>
    <t>Primer trimestre 2025</t>
  </si>
  <si>
    <t>Segundo trimestre 2025</t>
  </si>
  <si>
    <t>Tercer Trimestre 2025</t>
  </si>
  <si>
    <t>Cuarto trimestre 2025</t>
  </si>
  <si>
    <t>Primer trimestre  2025</t>
  </si>
  <si>
    <t>No se presenta desviación, sin embargo respecto a la vigencia anterior ( primer triimestre de la vigencia 2024),  se mantiene un cumplimiento del 100%  respecto al mismo perido, sin embargo  se recomienda continuar  con el  fortalecimiento del proceso en  busca de mejora continua.</t>
  </si>
  <si>
    <r>
      <t xml:space="preserve">Se realizaron 9 de los 9 productos programados para el primer trimestre de la vigencia 2025, Dentro de los productos cumplidos por el proceso DES se encuentran evidencias consolidadas en </t>
    </r>
    <r>
      <rPr>
        <sz val="8"/>
        <color rgb="FF0070C0"/>
        <rFont val="Arial"/>
        <family val="2"/>
      </rPr>
      <t xml:space="preserve">https://uaermv.sharepoint.com/:f:/s/ProcesoDESI/Eq_9QKZHRJpHi2opL2rm-mMBKbtY7T73mIVjTAKYUB55XA?e=Y8oejQ </t>
    </r>
    <r>
      <rPr>
        <sz val="8"/>
        <rFont val="Arial"/>
        <family val="2"/>
      </rPr>
      <t xml:space="preserve">: 
1.Se elaboró y público el informe consolidado de la batería de indicadores UAERMV para el periodo del IV trimestre 2024.
</t>
    </r>
    <r>
      <rPr>
        <sz val="8"/>
        <color rgb="FF0070C0"/>
        <rFont val="Arial"/>
        <family val="2"/>
      </rPr>
      <t>https://www.umv.gov.co/portal/wp-content/uploads/2025/01/Informe-Indicadores-de-Gestion-4to-Trimestre-2024-2.docx</t>
    </r>
    <r>
      <rPr>
        <sz val="8"/>
        <rFont val="Arial"/>
        <family val="2"/>
      </rPr>
      <t xml:space="preserve">
2. Informe plan de acción  IV trimestre 2024 publicado,Asi mismo, en el mes de enero se consolido el plan de acción institucional para la vigencia 2025, el cual fue aprobado en comité de gestión y desempeño y su consulta se puede realizar en la página web de la Entidad.
</t>
    </r>
    <r>
      <rPr>
        <sz val="8"/>
        <color rgb="FF0070C0"/>
        <rFont val="Arial"/>
        <family val="2"/>
      </rPr>
      <t>https://www.umv.gov.co/portal/wp-content/uploads/2025/02/Seguimiento-Plan-Estategico-2024.docx</t>
    </r>
    <r>
      <rPr>
        <sz val="8"/>
        <rFont val="Arial"/>
        <family val="2"/>
      </rPr>
      <t xml:space="preserve">
3- Se consolidó la información sobre las políticas de gestión, generando el 4.º Informe de Avance de Políticas de Gestión MIPG 2024, el cual fue remitido al jefe de la OAP el 23 de febrero.
</t>
    </r>
    <r>
      <rPr>
        <sz val="8"/>
        <color rgb="FF0070C0"/>
        <rFont val="Arial"/>
        <family val="2"/>
      </rPr>
      <t>https://uaermv.sharepoint.com/:w:/s/ProcesoDESI/EXXYhu3IxxdLqyiteLbuupEB93GqXl9Me6WCmwbv63wPIg?e=D2Ijcs</t>
    </r>
    <r>
      <rPr>
        <sz val="8"/>
        <rFont val="Arial"/>
        <family val="2"/>
      </rPr>
      <t xml:space="preserve">
4- Se realizó el seguimiento al Plan de Adecuación MIPG correspondiente al cuarto trimestre de 2024. Los resultados fueron remitidos a cada líder de política y, adicionalmente, presentados en el Comité Institucional de Gestión y Desempeño
</t>
    </r>
    <r>
      <rPr>
        <sz val="8"/>
        <color rgb="FF0070C0"/>
        <rFont val="Arial"/>
        <family val="2"/>
      </rPr>
      <t>https://uaermv.sharepoint.com/:f:/s/ProcesoDESI/Evh0HB7QG2tJpEgvN3nuQdIBTQ-Og_H1nmYA5iENZcPZ4w?e=Tl5xtV</t>
    </r>
    <r>
      <rPr>
        <sz val="8"/>
        <rFont val="Arial"/>
        <family val="2"/>
      </rPr>
      <t xml:space="preserve">
5-Reporte oficial Plataforma Integrada de Inversión Pública - PIIP  , Se adelantó el proceso de actualización y seguimiento en la plataforma PIIP de los proyectos de inversión a cargo de la UMV
</t>
    </r>
    <r>
      <rPr>
        <sz val="8"/>
        <color rgb="FF0070C0"/>
        <rFont val="Arial"/>
        <family val="2"/>
      </rPr>
      <t xml:space="preserve">https://uaermv.sharepoint.com/:f:/s/ProcesoDESI/Ev6aSb-RhINEsR7uyc5CMnwBnsBWzzcfXSSmn4Ihu4PZCg?e=LPyPJU </t>
    </r>
    <r>
      <rPr>
        <sz val="8"/>
        <rFont val="Arial"/>
        <family val="2"/>
      </rPr>
      <t xml:space="preserve">
6-Reportes oficial SEGPLAN  2 –Se realizo el seguimiento a los proyectos de inversión PDD UNCSAB y PDD BCS a corte 31 de diciembre de 2024 de acuerdo a los lineamientos de la SDP. Así mismo, se adelantó el proceso de reprogramación para la vigencia 2025 de los proyectos de inversión de la UMV en el aplicativo SEGPLAN 2.0
</t>
    </r>
    <r>
      <rPr>
        <sz val="8"/>
        <color rgb="FF0070C0"/>
        <rFont val="Arial"/>
        <family val="2"/>
      </rPr>
      <t>https://uaermv.sharepoint.com/:f:/s/ProcesoDESI/Ei56aZTB-EFLi1S6I7WuQXEBfEY4V2lC7OHwJeQon0XNWg?e=WScSra</t>
    </r>
    <r>
      <rPr>
        <sz val="8"/>
        <rFont val="Arial"/>
        <family val="2"/>
      </rPr>
      <t xml:space="preserve">
7-Se elaboraron los informes de seguimiento a proyectos de inversión de los meses diciembre 2024, enero 2025 y febrero 2025. Estos informes incluyen el estado de ejecución presupuestal y de avance en el cumplimiento de metas
</t>
    </r>
    <r>
      <rPr>
        <sz val="8"/>
        <color rgb="FF0070C0"/>
        <rFont val="Arial"/>
        <family val="2"/>
      </rPr>
      <t xml:space="preserve">
https://uaermv.sharepoint.com/:f:/s/ProcesoDESI/Eq_9QKZHRJpHi2opL2rm-mMBKbtY7T73mIVjTAKYUB55XA?e=KjSYpM</t>
    </r>
    <r>
      <rPr>
        <sz val="8"/>
        <rFont val="Arial"/>
        <family val="2"/>
      </rPr>
      <t xml:space="preserve">
8. Se consolido y público Informes de gestión y resultados cierre   vigencia 2024   (avance, logros, resultados, beneficios)
</t>
    </r>
    <r>
      <rPr>
        <sz val="8"/>
        <color rgb="FF0070C0"/>
        <rFont val="Arial"/>
        <family val="2"/>
      </rPr>
      <t>https://www.umv.gov.co/portal/wp-content/uploads/2025/02/CBN-1090-Informe-de-gestion-y-resultados-2024-UMV-1.docx</t>
    </r>
    <r>
      <rPr>
        <sz val="8"/>
        <rFont val="Arial"/>
        <family val="2"/>
      </rPr>
      <t xml:space="preserve">
9. Informe de Rendición de cuentas- RdC del Nodo Sector Movilidad 2024 , Se realizo la rención de cuentas 2024 en el marco de la Circular 004 de 2024 de la Veeduría Distrital Literal (g) "Las entidades distritales que realizan la rendición de cuentas bajo la figura de nodo sectorial están exentas de adelantar sus audiencias públicas anuales, siempre y cuando, en el marco de esta audiencia, presenten los resultados detallados de su gestión.” .” (Subrayado, cursiva y negrilla son nuestras) Tal y como lo realizo al UAERMV en la audiencia pública de RdC el pasado 28 de febrero bajo la figura de "Nodo Sector Movilidad"
</t>
    </r>
    <r>
      <rPr>
        <sz val="8"/>
        <color rgb="FF0070C0"/>
        <rFont val="Arial"/>
        <family val="2"/>
      </rPr>
      <t xml:space="preserve">https://www.umv.gov.co/portal/wp-content/uploads/2025/02/Informe-de-Gestion-de-Rendicion-de-Cuentas-Enero-Dic-2024-DEFINITIVO-1.pdf 
</t>
    </r>
  </si>
  <si>
    <t>Respecto al total de las peticiones respondidas fuera de términos se encuentra que para este trimestre se reportaron 4, lo que permite evidenciar que el indicador se encuentra en el rango apropiado con un 0% para las PQRSFD con términos de respuesta de 15 días  hábiles. 
Por otra parte se realizó revisión con corte a 01/04/2025 encontrando que estas 4 peticiones ya se encuentran respondidas, de las cuales dos presentan acuse de recibo extemporáneo bajo los siguientes radicados: 20251120006832, 20251120012152, 20251120031432, 20251120031942. Es pertinente tener en cuenta que el componente de Servicio al Ciudadano durante el período realizó seguimiento a través de los correos de alerta preventiva para evitar el vencimiento de las peticiones.</t>
  </si>
  <si>
    <t xml:space="preserve">Se evidencia que con respecto al trimestre de la vigencia anterior,se presenta una constante del 0%   frente a las respuestas emitidas fuera  de los términos de ley, ya que para esta vigencia se reportaron 4 peticiones vencidas. Se sugiere a las dependencias de:  Talento Humano y Subdirección de Planificación y Conservación que implementen las acciones de mejoramiento frente a los criterios que legalmente deben se característicos de las respuestas definitivas: Coherencia, claridad, calidez y oportunidad.
</t>
  </si>
  <si>
    <t>Continuar realizando el monitoreo  permanente  de correos de alerta preventiva, para el cumplimiento de las respuestas a los requerimientos dentro de los términos de ley.
Durante el primer trimestre de 2025 el componente de Servicio al Ciudadano en articulación con el área de comunicaciones de la Entidad, realizó campaña del ranking de respuestas oportunas a las PQRSFD II Semestre 2024, resultado que fue publicado  a través de la intranet, pantallas de tv de la entidad y correo laumvteinforma, destacando a las dependencias que respondieron las peticiones con oportunidad, e invitando a las demás dependencias a hacer parte del podium de respuestas oportunas. 
Adicionalmente, el 20/02/2025 el componente de Servicio al Ciudadano realizó sensibilización sobre el tramite y gestión de los derechos de petición, dirigida al personal de las dependencias responsables de administrar y generar la respuesta a los requerimientos.</t>
  </si>
  <si>
    <t xml:space="preserve">Durante este trimestre, se presenta un cumplimiento del 100% en los plazos de respuesta para las PQRSFD con términos de 10 días hábiles, lo que representa una mejora continua con respecto al trimestre anterior, permitiendo evidenciar que el indicador se encuentra en el rango de mejorable con un 0%.
Es pertinente tener en cuenta que el componente de Servicio a la Ciudadanía durante el período realizó seguimiento a través de los correos de alerta preventiva para evitar el vencimiento de las peticiones.			 			</t>
  </si>
  <si>
    <t xml:space="preserve">Se evidencia que con respecto al primer trimestre de la vigencia anterior, se disminuyó en cuatro puntos porcentuales las respuestas emitidas fuera  de los términos de ley, logrando una mejora significativa en la gestión de las peticiones.
  </t>
  </si>
  <si>
    <t xml:space="preserve">Continuar realizando el monitoreo  permanente  de correos de alerta preventiva, para el cumplimiento de las respuestas a los requerimientos dentro de los términos de ley.
El  20/02/2025 el componente de Servicio a la Ciudadanía realizó sensibilización sobre el tramite y gestión de los derechos de petición, dirigida al personal de las dependencias responsables de administrar y generar la respuesta a los requerimientos. 
Durante el primer trimestre de 2025 el componente de Servicio al Ciudadano en articulación con el área de comunicaciones de la Entidad, realizó campaña del ranking de respuestas oportunas a las PQRSFD II Semestre 2024, resultado que fue publicado  a través de la intranet, pantallas de tv de la entidad y correo laumvteinforma, destacando a las dependencias que respondieron las peticiones con oportunidad, e invitando a las demás dependencias a hacer parte del podium de respuestas oportunas. 
</t>
  </si>
  <si>
    <t>1 MINUTO - 08 SEGUNDOS</t>
  </si>
  <si>
    <t>1 Trimestre 2025</t>
  </si>
  <si>
    <t xml:space="preserve">De acuerdo con el resultado se puede evidenciar que el tiempo de espera promedio de primera respuesta en el chat virtual es de 1 minuto 14 segundos por chat, tiempo que se encuentra en el rango apropiado, de acuerdo con los parámetros establecidos en dicho indicador. Por otro lado, es importante mencionar que el número de personas atendidas en el periodo (enero a marzo) corresponde a 112, las cuales se atendieron en un total de 1 hora 07 minutos, equivalentes a 67 minutos. Cabe anotar, que el componente de Servicio a la Ciudadanía está trabajando para mantener el rango apropiado e intentar que dichos tiempos cada día mejoren y que la experiencia ciudadana en términos de espera sea menor.
</t>
  </si>
  <si>
    <t>1 min, 21 segundos</t>
  </si>
  <si>
    <t>1 min,14 segundos</t>
  </si>
  <si>
    <t xml:space="preserve">Se evidencia que con respecto al primer trimestre de la vigencia anterior  el tiempo promedio de espera para la atención en el chat virtual  disminuyó en 7 segundos </t>
  </si>
  <si>
    <t xml:space="preserve">
Se recomienda continuar manteniendo este promedio de primera respuesta a través de este canal con el objetivo de mostrar la efectividad del mismo hacia la ciudadanía.
</t>
  </si>
  <si>
    <t>8 minutos 16 segundos</t>
  </si>
  <si>
    <t>1 TRIMESTRE 2025</t>
  </si>
  <si>
    <t xml:space="preserve">
De acuerdo con el resultado, se puede evidenciar que el tiempo promedio de atención es de 8:09 ocho minutos, nueve segundos por chat, el cual se encuentra en el rango apropiado, de acuerdo con los parámetros establecidos en dicho indicador. Por otro lado, mencionar que el número de personas atendidas en el periodo (enero a marzo) corresponde a 112, que se atendieron en un total de 15 horas con 13 minutos, equivalentes a 913 minutos. Cabe anotar, que el componente de Servicio a la Ciudadanía está trabajando  para disminuir dichos tiempos y que la experiencia de la ciudadana  durante la espera para  la  atención sea menor.
														</t>
  </si>
  <si>
    <t>9 minutos con 
37 segundos</t>
  </si>
  <si>
    <t>8 minutos con 09 segundos</t>
  </si>
  <si>
    <t>Se evidencia que con respecto al primer trimestre de la vigencia anterior, hay una disminución de 1 minuto 28 segundos en el tiempo promedio de atención en el chat virtual.</t>
  </si>
  <si>
    <t xml:space="preserve">
Se recomienda continuar manteniendo y/o disminuyendo el promedio de atención a través de este canal con el objetivo de mostrar la efectividad del mismo hacia la ciudadanía.
</t>
  </si>
  <si>
    <t>Hacer seguimiento a la ejecución de los ensayos solicitados por los clientes (gerencia de producción, Subdirección de intervencion de la infraestructura y la subdirección de planificación y de conservación), como lo son:
1. La exploración geotécnica, cuyos resultados son utilizados como insumo para la realización de la evaluación y diseños de las estructuras de pavimento de los segmentos viales.
2. Los ensayos para el control de calidad de las materias primas utilizadas en la producción de mezcla asfáltica y de concreto hidráulica y para la conformación de las capas de la estructura de pavimento durante el proceso constructivo.
3. Para las mezclas producidas (en frio, caliente e hidráulica), y el producto terminado (densidades de campo y núcleos).
Con el fin de medir el grado de cumplimiento de la solicitudes recibidas en el laboratorio.</t>
  </si>
  <si>
    <t>En el mes de enero se ensayaron 386 muestras de las materias primas recibidas para la ejecución de las intervenciones, las mezclas producidas, las capas de la estructura de pavimento y de la exploración geotécnica (apiques), a las cuales se le realizaron 1602 ensayos de los 1602 solicitados, obteniendo un porcentaje de cumplimiento del 100% de los servicios solicitados.</t>
  </si>
  <si>
    <t>En el mes de febrero se ensayaron 359 muestras de las materias primas recibidas para la ejecución de las intervenciones, las mezclas producidas, las capas de la estructura de pavimento y de la exploración geotécnica (apiques), a las cuales se le realizaron 1489 ensayos de los 1489 solicitados, obteniendo un porcentaje de cumplimiento del 100% de los servicios solicitados.</t>
  </si>
  <si>
    <t>En el mes de marzo se ensayaron 555 muestras de las materias primas recibidas para la ejecución de las intervenciones, las mezclas producidas, las capas de la estructura de pavimento y de la exploración geotécnica (apiques), a las cuales se le realizaron 1917 ensayos de los 1917 solicitados, obteniendo un porcentaje de cumplimiento del 100% de los servicios solicitados.</t>
  </si>
  <si>
    <t>No se encuentra desviaciones en la obtención de resultados de este indicador</t>
  </si>
  <si>
    <t>No se proponen acciones de mejora, para este mes, debido a que la medición del indicador esta dentro del rango apropiado para este.</t>
  </si>
  <si>
    <t>En los meses de octubre, noviembre y diciembre del 2024 se entregaron un total de 1387 informes de ensayo de los cuales 1354 se entregaron sin necesidad de correcciones lo que da un porcentaje de cumplimiento del 97,6 %.</t>
  </si>
  <si>
    <t>Las desviaciones encontradas respecto al año 2024 no son significativas.</t>
  </si>
  <si>
    <t>No se proponen acciones de mejora, para este trimestre, debido a que la medición del indicador esta dentro del rango apropiado para este.</t>
  </si>
  <si>
    <t>En los meses de enero, febrero y marzo se entregaron un total de 1327 informes de ensayo de los cuales 1327 se entregaron oportunamente lo que da un porcentaje de cumplimiento del 100 %.</t>
  </si>
  <si>
    <t>Se encuentra una mejora del 0,2% de cumplimiento, respecto al 2024, la cual NO es una desviasion significativa, lograndose un cumplimiento del 100% para este indicador.</t>
  </si>
  <si>
    <t>CUMPLIMIENTO DE PARAMETROS DE PRODUCCIÓN  DE MEZCLA ASFALTICA Y CONCRETOS.</t>
  </si>
  <si>
    <t xml:space="preserve">Trimestre 1 </t>
  </si>
  <si>
    <t>Se evidencia una falta de finosen los tamices No. 80 y No. 200, por otra parte, debido a las pruebas industriales llevadas a cabo para  la inclusión de los nuevos aditivos suministrados por el contrato 224 de 2025</t>
  </si>
  <si>
    <t>Se está evaluando la posibilidad de incluir filler al proceso con el fin de mitigar la falta de finos en la mezcla. Por otro lado, con las verificaciones de las fórmulas de trabajose espera estabilizar la manejabilidad de los concretos hidráulicos</t>
  </si>
  <si>
    <t>Enero 2025</t>
  </si>
  <si>
    <r>
      <rPr>
        <b/>
        <sz val="10"/>
        <color rgb="FF000000"/>
        <rFont val="Arial"/>
        <family val="2"/>
      </rPr>
      <t>Variable 1</t>
    </r>
    <r>
      <rPr>
        <sz val="10"/>
        <color rgb="FF000000"/>
        <rFont val="Arial"/>
        <family val="2"/>
      </rPr>
      <t xml:space="preserve">: (Porcentaje de cumplimiento porcentaje Asfalto+Porcentaje de cumplimiento Granulometria+ Porcentaje de cumplimiento asentamiento)/ 3                                                                                                                                        
</t>
    </r>
    <r>
      <rPr>
        <b/>
        <sz val="10"/>
        <color rgb="FF000000"/>
        <rFont val="Arial"/>
        <family val="2"/>
      </rPr>
      <t xml:space="preserve">Variable 2: </t>
    </r>
    <r>
      <rPr>
        <sz val="10"/>
        <color rgb="FF000000"/>
        <rFont val="Arial"/>
        <family val="2"/>
      </rPr>
      <t>Porcentaje esperado de cumplimiento
Para el indicador se tiene en cuenta tres (3) parámetros (Granulometria, contenido de asfalto y asentamiento concreto).</t>
    </r>
  </si>
  <si>
    <t>El indicador de cumplimiento se ve afectado por la fracción fina en la granulometría, al evaluar los resultados individuales de la gradación se evidencia falta de finos en la mezcla, por ello, la Gerencia de producción inició pruebas con la inclusión del filler, el cual es un material fino que la misma planta en caliente retira del proceso. Sin embargo, en dado caso que la prueba arroje resultados positivos, se necesitará una adecuación en la planta para volverlos a incluir en el proceso. 
Por otro lado, también se evidenció un porcentaje de cumplimiento bajo en el cumplimiento de los asentamientos del concreto hidráulico, se identificó que esto fue debido a las pruebas industriales llevadas a cabo para la inclusión y cambio de los nuevos aditivos suministrados por el contrato 224 de 2024, por lo cual ya con las fórmulas de trabajo, este indicador se estabilizará.</t>
  </si>
  <si>
    <t>CUMPLIMIENTO DE ENTREGAS DE MEZCLAS AUTORIZADAS</t>
  </si>
  <si>
    <t>Medir el cumplimiento de las necesidades de mezcla asfaltica en frio, caliente y concreto hidraulico suministradas por la Gerencia de Producción a las intervenciones de la UMV.</t>
  </si>
  <si>
    <t xml:space="preserve">Durante el primer trimestre del año 2025 se brindó un cumplimiento satisfactorio para mezcla hidraulica y aslfatica en caliente  
Por otra parte un factor determinante  y de reiteradas novedades para el despacho de material hace referencia a la baja disponibilidad de vehiculos en sede produccion para respectivos cumplimientos en las programaciones de fresado estabilizada y RAP  lo que repercute de manera directa en el cumplimiento global del indicador. </t>
  </si>
  <si>
    <t xml:space="preserve">Se presenta una menor  desviación en los resultados obtenidos en la mezcla en caliente y mezcla en concreto ya que los valores de lo programado y lo despachado presentan un porcentaje de cumplimiento alto; sin embargo la desviacion se alta se presenta en los resultados obtenidos para el cumplimiento de  despacho de fresado estabilizado alejandose lo programado de los despachado. </t>
  </si>
  <si>
    <t>Contar la disponibilidad de la maquinaria en frentes de obra y  de vehiculos para el despacho del fresado estabilizado.</t>
  </si>
  <si>
    <r>
      <t xml:space="preserve">Hacer seguimiento a los avances de los proyectos de innovación misional, atraves de los soportes de la ejecución de las diferentes etapas en desarrollo, las cuales se describen a continuación:
</t>
    </r>
    <r>
      <rPr>
        <b/>
        <sz val="9"/>
        <color theme="1"/>
        <rFont val="Arial"/>
        <family val="2"/>
      </rPr>
      <t xml:space="preserve">Fase 1. Planeación (10 puntos): </t>
    </r>
    <r>
      <rPr>
        <sz val="9"/>
        <color theme="1"/>
        <rFont val="Arial"/>
        <family val="2"/>
      </rPr>
      <t xml:space="preserve">Se define el titulo, el objetivo y el equipo de trabajo del proyecto </t>
    </r>
    <r>
      <rPr>
        <u/>
        <sz val="9"/>
        <color theme="1"/>
        <rFont val="Arial"/>
        <family val="2"/>
      </rPr>
      <t>(Acta de constitución con el titulo, objetivo e integrantes firmada).</t>
    </r>
    <r>
      <rPr>
        <sz val="9"/>
        <color theme="1"/>
        <rFont val="Arial"/>
        <family val="2"/>
      </rPr>
      <t xml:space="preserve">
</t>
    </r>
    <r>
      <rPr>
        <b/>
        <sz val="9"/>
        <color theme="1"/>
        <rFont val="Arial"/>
        <family val="2"/>
      </rPr>
      <t xml:space="preserve">Fase 2. Investigación y Estructuración (20 puntos): </t>
    </r>
    <r>
      <rPr>
        <sz val="9"/>
        <color theme="1"/>
        <rFont val="Arial"/>
        <family val="2"/>
      </rPr>
      <t xml:space="preserve">Se elabora el plan de inspección de ensayos para cumplir con el resultado esperado, incluyendo los recursos, el cronograma </t>
    </r>
    <r>
      <rPr>
        <u/>
        <sz val="9"/>
        <color theme="1"/>
        <rFont val="Arial"/>
        <family val="2"/>
      </rPr>
      <t>(plan de inspección de ensayos o pruebas a realizar para el proyecto).</t>
    </r>
    <r>
      <rPr>
        <sz val="9"/>
        <color theme="1"/>
        <rFont val="Arial"/>
        <family val="2"/>
      </rPr>
      <t xml:space="preserve">
</t>
    </r>
    <r>
      <rPr>
        <b/>
        <sz val="9"/>
        <color theme="1"/>
        <rFont val="Arial"/>
        <family val="2"/>
      </rPr>
      <t xml:space="preserve">Fase 3. Experimental e Informe final (15 puntos): </t>
    </r>
    <r>
      <rPr>
        <sz val="9"/>
        <color theme="1"/>
        <rFont val="Arial"/>
        <family val="2"/>
      </rPr>
      <t xml:space="preserve">Se llevan a cabo las actividades planificadas pruebas y/o ensayos de laboratorio  y se elabora el informe final, se evalúa el cumplimiento de los objetivos </t>
    </r>
    <r>
      <rPr>
        <u/>
        <sz val="9"/>
        <color theme="1"/>
        <rFont val="Arial"/>
        <family val="2"/>
      </rPr>
      <t>(Resultados de las pruebas y/o resultados del laboratorio e Informe final del proyecto).</t>
    </r>
    <r>
      <rPr>
        <sz val="9"/>
        <color theme="1"/>
        <rFont val="Arial"/>
        <family val="2"/>
      </rPr>
      <t xml:space="preserve">
</t>
    </r>
    <r>
      <rPr>
        <b/>
        <sz val="9"/>
        <color theme="1"/>
        <rFont val="Arial"/>
        <family val="2"/>
      </rPr>
      <t xml:space="preserve">Fase 4. Divulgación y socialización (10 puntos): </t>
    </r>
    <r>
      <rPr>
        <sz val="9"/>
        <color theme="1"/>
        <rFont val="Arial"/>
        <family val="2"/>
      </rPr>
      <t>Se realiza la publicación en la pagina web de la entidad y el acta de socialización</t>
    </r>
    <r>
      <rPr>
        <u/>
        <sz val="9"/>
        <color theme="1"/>
        <rFont val="Arial"/>
        <family val="2"/>
      </rPr>
      <t xml:space="preserve"> (publicación en la pagina web y acta de socialización).
</t>
    </r>
    <r>
      <rPr>
        <b/>
        <sz val="9"/>
        <color theme="1"/>
        <rFont val="Arial"/>
        <family val="2"/>
      </rPr>
      <t xml:space="preserve">
Puntos planeados por trimestre:</t>
    </r>
    <r>
      <rPr>
        <u/>
        <sz val="9"/>
        <color theme="1"/>
        <rFont val="Arial"/>
        <family val="2"/>
      </rPr>
      <t xml:space="preserve">
</t>
    </r>
    <r>
      <rPr>
        <sz val="9"/>
        <color theme="1"/>
        <rFont val="Arial"/>
        <family val="2"/>
      </rPr>
      <t>1er Trimestre: 75puntos
2do Trimestre: 45puntos
3er Trimestre: 60puntos
4to Trimestre: 40puntos</t>
    </r>
  </si>
  <si>
    <t>Marzo 2025</t>
  </si>
  <si>
    <t>Acta de constitución de proyecto
Resultados experimentales de los proyectos                                                 Informe final por proyecto
Divulgación y socialización de los proyectos</t>
  </si>
  <si>
    <t>Marzo de 2025</t>
  </si>
  <si>
    <t xml:space="preserve">Una sentencia judicial no es favorable para la entidad, corresponde a la proferida por el Tribunal Administrativo de Cundinamarca, dentro del proceso judicial con radicado 2021-00212. La providencia en mención se produce como consecuencia de un recurso de apelación en el marco de una acción popular. </t>
  </si>
  <si>
    <t>01-01-2025 a 31-03-2025</t>
  </si>
  <si>
    <t>100% Favorables</t>
  </si>
  <si>
    <t>75% favorable</t>
  </si>
  <si>
    <t>No es necesaria acción de mejora porque el porcentaje está dentro del rango de favorabilidad  apropiado</t>
  </si>
  <si>
    <t>01-04-2025 a 30-06-2025</t>
  </si>
  <si>
    <t xml:space="preserve">Aprovechamiento de residuos no peligrosos generados </t>
  </si>
  <si>
    <t xml:space="preserve">Aprovechar minimo el 60% del total de residuos no peligrosos generados por la Entidad </t>
  </si>
  <si>
    <t>Controlar el impacto ambiental negativo producto de la generación de residuos no peligrosos.</t>
  </si>
  <si>
    <t>Febrero 2025</t>
  </si>
  <si>
    <t>Durante el primer trimestre de 2025, la gestión del indicador de aprovechamiento de residuos generados arrojó un rango de gestión apropiado.</t>
  </si>
  <si>
    <t>Durante el primer trimestre de 2025, el rango de gestión del indicador de aprovechamiento de residuos generados obtuvo un resultado apropiado.</t>
  </si>
  <si>
    <t>El grupo de gestión ambiental llevará a cabo un seguimiento periódico del indicador de aprovechamiento de residuos generados, con el objetivo de asegurar que se mantenga dentro del rango de gestión apropiado.</t>
  </si>
  <si>
    <t>Durante el I trimestre de 2025 el indicador Eficiencia en el consumo de energia presento un rango de gestion deficiente.</t>
  </si>
  <si>
    <t>Convocar una mesa de trabajo con las áreas involucradas para optimizar el uso eficiente del recurso energético en la sede de producción y la sede operativa, con el propósito de mejorar el desempeño del indicador, medido en función de los puntos kilométricos (PK) intervenidos durante el trimestre.</t>
  </si>
  <si>
    <t>Consumo de energía Kw total / No.total de personal en la sede</t>
  </si>
  <si>
    <t>Durante el primer trimestre de 2025, el indicador de eficiencia en el consumo de energía se mantuvo dentro de un rango de gestión apropiado.</t>
  </si>
  <si>
    <t>El grupo de gestión ambiental continuará con el seguimiento periódico del indicador de eficiencia en el consumo de energía para verificar que se mantenga dentro del rango de gestión apropiado.</t>
  </si>
  <si>
    <t xml:space="preserve">Para el primer trimestre de 2025, se programaron 20 procesos, los cuales fueron publicados en su totalidad; por otra parte, se presentaron dos (2) procesos declarados desiertos, quedando siete (7) procesos en estado de publicación en cumplimiento a los respectivos cronogramas. Finalmente se suscribieron once (11) procesos incluyendo las 6 líneas correspondientes a las Bolsas de los contratos de prestación de servicios profesionales y de apoyo a la gestión previstos en los proyectos de inversión, regalías y funcionamiento. </t>
  </si>
  <si>
    <t xml:space="preserve">El indicador se mantiene en un rango de gestión  apropiado, se destaca que desde el proceso de Gestión Documental se realizan periodicamente sensibilizaciones dirigidas a todos los colaboradores de la entidad sobre las buenas practicas de Orfeo con el fin de evitar la anulación de radicados y que estos se lleven a cabo unicamente cuando es estrictamente necesario, lo cual se refleja en los resultados del presente indicador para el periodo. </t>
  </si>
  <si>
    <t>0.5%</t>
  </si>
  <si>
    <t xml:space="preserve">El indicador se mantiene en un rango de gestión apropiado, por lo cual no es necesario establecer una acción de mejora durante este periodo </t>
  </si>
  <si>
    <t>En los meses de enero y febrero del 2025 se verificaron los informes emitidos en los meses de octubre, noviembre y diciembre del 2024 y enero del 2025 como se presentan en la siguiente tabla:
Se verificaron 245 de los 245 informes de ensayo emitidos dando un cumplimiento del 100% de informes verificados, los cuales obedecen a la frecuencia de ensayos establecidos en el plan de inspecion de ensayos para la materias primas y los productos generados.</t>
  </si>
  <si>
    <t>No se presentan desviasiones</t>
  </si>
  <si>
    <t>En el mes de enero se realizaron 97 visitas de las 99 programadas, dando un cumplimiento del 98% a los diferentes tipos de intervención ejecutados durante este mes, en las cuales se evaluó el cumplimiento a la calidad técnica de acuerdo a las especificaciones técnicas, como se muestra en la siguiente tabla:</t>
  </si>
  <si>
    <t>En el mes de febrero se realizaron 84 visitas de las 84 programadas, dando un cumplimiento del 100% a los diferentes tipos de intervención ejecutados durante este mes, en las cuales se evaluó el cumplimiento a la calidad técnica de acuerdo a las especificaciones técnicas, como se muestra en la siguiente tabla:</t>
  </si>
  <si>
    <t>En el mes de marzo se realizaron 14 visitas de las 14 programadas, dando un cumplimiento del 100% a los diferentes tipos de intervención ejecutados durante este mes, en las cuales se evaluó el cumplimiento a la calidad técnica de acuerdo a las especificaciones técnicas, como se muestra en la siguiente tabla:</t>
  </si>
  <si>
    <t>Se evidencia una mejora de un 1% respecto a el año 2024</t>
  </si>
  <si>
    <r>
      <t>Variable 1</t>
    </r>
    <r>
      <rPr>
        <sz val="8"/>
        <rFont val="Arial"/>
        <family val="2"/>
      </rPr>
      <t xml:space="preserve">  </t>
    </r>
  </si>
  <si>
    <r>
      <t>Variable 2</t>
    </r>
    <r>
      <rPr>
        <sz val="8"/>
        <rFont val="Arial"/>
        <family val="2"/>
      </rPr>
      <t xml:space="preserve">  </t>
    </r>
  </si>
  <si>
    <t>MARZO 2025</t>
  </si>
  <si>
    <t xml:space="preserve">Se tramitaron los procesos disciplinarios conforme la planeación mensual y el vencimiento de la etapa procesal, asi como tambien se evaluarón  las quejas e informes que ingresaron en el periodo reportado y se adoptó dentro del término,  la decisión que en derecho correspondía.  </t>
  </si>
  <si>
    <t xml:space="preserve">Se tramitaron los procesos que se programaron de forma mensual, los cuales tenian fecha de vencimiento en el trimestre reportado y se evaluaron las quejas e informes que ingresaron durante el trimestre dentro del tèrmino procesal, adoptando la decisiòn que en derecho correspondìa. </t>
  </si>
  <si>
    <t xml:space="preserve"> Continuar tramitando los expedientes dentro de los términos legales.</t>
  </si>
  <si>
    <t>CEI -Control y Evaluación Instituacional</t>
  </si>
  <si>
    <t xml:space="preserve">De un total de 98 actividades programadas  ajustadas para la vigencia, en el PAA-Plan Anual de Auditorías V-2 aprobada  su modificación en el CICCI del 29 de enero 2025 se han ejecutado 25 para una ejecución acumulada del 24%.
Para el primer trimestre se tenian programadas 28 actividades de las cuales se ejecutaron 25 para un total del 89%
Las actividades que se encuentran en ejecución son 3 
Arqueo Caja menor
Inspección Regalias Sumapaz 
Seguimiento rendición de cuentas ( actividad que se apllazo para el mes de abril) 
 Estas actividades finalzian en el mes de abril 
De igual manera estas actividades aun no ha finalizado debido a el proceso de contratación de los profesionales de la Oficina de Control Interno  
</t>
  </si>
  <si>
    <t xml:space="preserve">Afectaron aspectos como la contratación del equipo auditor de la Oficina incidieron en la finalización de los trabajaos en ejecución </t>
  </si>
  <si>
    <t xml:space="preserve">Fortalecer a ejecución oportuna  de las actividades planeadas y reporte respectivo al CICCI de las modificaciones </t>
  </si>
  <si>
    <t xml:space="preserve">Abril 2025 </t>
  </si>
  <si>
    <r>
      <rPr>
        <b/>
        <i/>
        <u/>
        <sz val="9"/>
        <rFont val="Arial"/>
        <family val="2"/>
      </rPr>
      <t>1. ACCIONES PROGRAMADAS PARA CUMPLIR</t>
    </r>
    <r>
      <rPr>
        <b/>
        <u/>
        <sz val="9"/>
        <rFont val="Arial"/>
        <family val="2"/>
      </rPr>
      <t>:</t>
    </r>
    <r>
      <rPr>
        <u/>
        <sz val="9"/>
        <rFont val="Arial"/>
        <family val="2"/>
      </rPr>
      <t xml:space="preserve"> 34</t>
    </r>
    <r>
      <rPr>
        <sz val="9"/>
        <rFont val="Arial"/>
        <family val="2"/>
      </rPr>
      <t xml:space="preserve"> acciones en las siguientes dependencias 
Control Disciplinario Interno-Oficina de Control Disciplinario Interno:1
Subdirección de Producción y Apoyo Logistico:1
Oficina de Servicio a la Cudadania y Sostenibilidad: 8 
Oficina de Tecnologías de la Información:6
Gerencia de Producción; 4
Subdirección de la Intervención y de la Infraestructura:1
Gerencia de Maquinaria y Equipo: 3
Subdirección de la Planificación y Conservación:2
Oficina Juridica: 5
Secretaría General:2
</t>
    </r>
    <r>
      <rPr>
        <b/>
        <sz val="9"/>
        <rFont val="Arial"/>
        <family val="2"/>
      </rPr>
      <t>1.1 ACCIONES CUMPLIDAS</t>
    </r>
    <r>
      <rPr>
        <b/>
        <sz val="9"/>
        <color rgb="FF00B050"/>
        <rFont val="Arial"/>
        <family val="2"/>
      </rPr>
      <t>:</t>
    </r>
    <r>
      <rPr>
        <sz val="9"/>
        <rFont val="Arial"/>
        <family val="2"/>
      </rPr>
      <t xml:space="preserve"> se cumplieron 28 acciones (85%)
Control Disciplinario Interno-Oficina de Control Disciplinario Interno:1
Subdirección de Producción y Apoyo Logistico:1
Oficina de Servicio a la Cudadania y Sostenibilidad: 8 
Oficina de Tecnologías de la Información:1 
Gerencia de Producción; 4
Subdirección de la Intervención y de la Infraestructura:1
Gerencia de Maquinaria y Equipo: 3
Subdirección de la Planificación y Conservación:2
Oficina Juridica: 5
Secretaría General:2
1.2</t>
    </r>
    <r>
      <rPr>
        <b/>
        <sz val="9"/>
        <rFont val="Arial"/>
        <family val="2"/>
      </rPr>
      <t xml:space="preserve"> ACCIONES PROGRAMADAS QUE SE VENCIERON DURANTE EL PERIODO</t>
    </r>
    <r>
      <rPr>
        <sz val="9"/>
        <rFont val="Arial"/>
        <family val="2"/>
      </rPr>
      <t xml:space="preserve">: 1 acciones de la OTI
</t>
    </r>
    <r>
      <rPr>
        <b/>
        <i/>
        <u/>
        <sz val="9"/>
        <rFont val="Arial"/>
        <family val="2"/>
      </rPr>
      <t>2. ACCIONES VENCIDAS DE PERIODOS ANTERIORES AL 31 DE DICIEMBRE DE 2024 CON SEGUIMIENTO QUE NO APORTAN AL INDICADOR.</t>
    </r>
    <r>
      <rPr>
        <sz val="9"/>
        <rFont val="Arial"/>
        <family val="2"/>
      </rPr>
      <t xml:space="preserve">  5 acciones OTI 
</t>
    </r>
    <r>
      <rPr>
        <b/>
        <i/>
        <u/>
        <sz val="9"/>
        <rFont val="Arial"/>
        <family val="2"/>
      </rPr>
      <t>3. TOTAL DE ACCIONES VENCIDAS AL 31 DE MARZO DE 2025</t>
    </r>
    <r>
      <rPr>
        <sz val="9"/>
        <rFont val="Arial"/>
        <family val="2"/>
      </rPr>
      <t xml:space="preserve">: 6 vencidas correspondientes a Gestión de Tecnologías de la Información  </t>
    </r>
  </si>
  <si>
    <t>Para la actual vigencia se programaron 33 acciones y se cumplieron 28 situación que explica la diferencia</t>
  </si>
  <si>
    <t>enero 2025</t>
  </si>
  <si>
    <t>Durante el mes de enero el grupo con la disponibilidad mas baja presentada fue la de maquinaria con 54,4% .
Durante el mes de febrero el grupo con la disponibilidad mas baja presentada fue la de vehiculo pesado con 58,38% .
Durante el mes de marzo el grupo con la disponibilidad mas baja presentada fue la de maquinaria pesado con 53,13% .
para el primer trimestre de 2025 se obtiene una disponibilidad del 56,6% de la disponibilidad, logrando un rango de gestión apropiado.</t>
  </si>
  <si>
    <t>apropiado</t>
  </si>
  <si>
    <t>Se continua con el seguiento a los planes de mantenimiento en la mesa de trabajo de parque automotor.</t>
  </si>
  <si>
    <t>LOGISTICA Y MANEJO DE MAQUINARIA Y EQUIPOS</t>
  </si>
  <si>
    <t>LMME-IND-002</t>
  </si>
  <si>
    <t>ENERO DE 2025</t>
  </si>
  <si>
    <t xml:space="preserve">bitacora de asignacion de equipos </t>
  </si>
  <si>
    <t xml:space="preserve">En enero del año 2025, se recibieron 53 solicitudes que requerían un total de 53 vehículos. Con éxito, logramos cumplir con la entrega de 47 de estos vehículos, lo que se traduce en un índice de cumplimiento del 88.68% en las actividades relacionadas con las solicitudes realizadas. Las que no se pudieron cumplir fueron por falta de disponibilidad presentada durante el periodo revisado fueron 4 peticiones, adicionalmente de 2 solicitudes que fueron canceladas por el solicitante.                                                                                                                          En febrero del año 2025, se recibieron 53 solicitudes que requerían un total de 54 vehículos. Con éxito, logramos cumplir con la entrega de 47 de estos vehículos, lo que se traduce en un índice de cumplimiento del 88.04% en las actividades relacionadas con las solicitudes realizadas. Las que no se pudieron cumplir fueron por falta de disponibilidad presentada durante el periodo revisado fueron 4 peticiones, adicionalmente de 2 solicitudes que fueron canceladas por el solicitante.                                                                                                                   En marzo del año 2025, se recibieron 16 solicitudes que requerían un total de 16 vehículos. Con éxito, logramos cumplir con la entrega de 14 de estos vehículos, lo que se traduce en un índice de cumplimiento del 87.50% en las actividades relacionadas con las solicitudes realizadas. Las que no se pudieron cumplir fueron por falta de disponibilidad presentada durante el periodo revisado fueron 2 peticiones.                                                                                                                 </t>
  </si>
  <si>
    <t xml:space="preserve">disminución del comportamiento								</t>
  </si>
  <si>
    <t>La disponibilidad disminuyo en el periodo. Se cuenta  que con la compra de maquinaria mejore el porcentaje de cumplimiento.</t>
  </si>
  <si>
    <r>
      <t xml:space="preserve">El avance de ejecución en el </t>
    </r>
    <r>
      <rPr>
        <b/>
        <sz val="10"/>
        <color theme="1"/>
        <rFont val="Arial"/>
        <family val="2"/>
      </rPr>
      <t>primer trimestre</t>
    </r>
    <r>
      <rPr>
        <sz val="10"/>
        <color theme="1"/>
        <rFont val="Arial"/>
        <family val="2"/>
      </rPr>
      <t xml:space="preserve"> con corte al 31 de marzo del 2025, fue de 43,47 Km/Carril de los 49,78 Km/Carril programados; lo que representa un avance del 87,32% en el primer trimestre de lo proyectado, para un acumulado del 43,47 Km/carril  de los 300,62 Km/carril de la meta misional de la Entidad para el año 2025 representado en un avance del 14,46%.
Con respecto a la ejecución de meta por tipo de intervención, se tiene el siguiente avance en el trimestre:
• Km/carril ejecutado PA:  9,72 de 12,00                 81% de lo proyectado
• Km/carril ejecutado CC: 2,13 de 2,50                   85% de lo proyectado
• Km/carril ejecutado RHF: 0,00 de 0,00                   0% de lo proyectado
• Km/carril ejecutado RHR: 0,24 de 0,20               120% de lo proyectado
• Km/carril ejecutado CL: 0,06 de 0,10                   60% de lo proyectado
• Km/carril ejecutado FE: 3,38 de 4,48                   75% de lo proyectado   
• Km/carril ejecutado SF: 26,20 de 30,50               86% de lo proyectado
• Km/carril ejecutado MR: 0,00 de 0,00                     0% de lo proyectado
• Km/carril ejecutado AD: 1,74 de 0,00                      0% de lo proyectado
                                                                                                                                                                                                                                                                                                                                                                                                                                                                                                                                                                                        </t>
    </r>
  </si>
  <si>
    <t>Febrero</t>
  </si>
  <si>
    <t>Meta Misional de la Entidad</t>
  </si>
  <si>
    <t xml:space="preserve">En el primer trimestre no se conto con la maquinaria requerida para dar cumplimiento con la programación que se tenia proyectada, generando restrasos en las actividades de parcheo, sello de fisuras fresados estabilizados y rehabilitaciones. </t>
  </si>
  <si>
    <t>,</t>
  </si>
  <si>
    <t xml:space="preserve">Oficina de servicio a la ciudadania y sostenibilidad
Oficina Asesora de Planeación </t>
  </si>
  <si>
    <t xml:space="preserve">∑ Calificaciones de los encuestados
# Total de encuestados </t>
  </si>
  <si>
    <t>En el primer trimestre  de la vigencia  2025; se encuestaron en campo 295 ciudadanos usuarios/beneficiarios directos de las obras a través del formato INFRA-FM-018  "Formato de Encuesta de Satisfaccion a grupos de valor"en donde:
*La calificación máxima es 5.
*Se obtuvo un promedio de calificación de 4,39  por lo cual se evidencia que se logro la meta propuesta para el indicador, respecto a la buena y excelente calificacion que le otorgan los ciudadanos a las intervenciones que ejecuta la Entidad.</t>
  </si>
  <si>
    <t>Primer Trimestre 2024
4.4</t>
  </si>
  <si>
    <t>Primer Trimestre 2025
4.3</t>
  </si>
  <si>
    <t xml:space="preserve">De la vigencia 2024 a la vigencia 2025 para el periodo de medicion , el indicador  descendio 1 decimal. </t>
  </si>
  <si>
    <t xml:space="preserve">El indicador continua cumpliendo el rango de gestion, para el presente periodo de medicion de la vigencia cumpliendo con la meta del mismo; sin embargo se deben serguir buscando oprotunidades de mejora para elevar la calificación. </t>
  </si>
  <si>
    <r>
      <t xml:space="preserve">El avance de ejecución en el </t>
    </r>
    <r>
      <rPr>
        <b/>
        <sz val="10"/>
        <rFont val="Arial"/>
        <family val="2"/>
      </rPr>
      <t>primer trimestre</t>
    </r>
    <r>
      <rPr>
        <sz val="10"/>
        <rFont val="Arial"/>
        <family val="2"/>
      </rPr>
      <t xml:space="preserve"> para el cumplimiento de metas de Ciclorutas, con corte al 31 de marzo del 2025, fue de 1,24 Km/Carril Lineal de los</t>
    </r>
    <r>
      <rPr>
        <sz val="10"/>
        <color theme="1"/>
        <rFont val="Arial"/>
        <family val="2"/>
      </rPr>
      <t xml:space="preserve"> 0,80 </t>
    </r>
    <r>
      <rPr>
        <sz val="10"/>
        <rFont val="Arial"/>
        <family val="2"/>
      </rPr>
      <t>Km/Carril Lineal programados; lo que representa un avance del 155</t>
    </r>
    <r>
      <rPr>
        <sz val="10"/>
        <color theme="1"/>
        <rFont val="Arial"/>
        <family val="2"/>
      </rPr>
      <t>%</t>
    </r>
    <r>
      <rPr>
        <sz val="10"/>
        <rFont val="Arial"/>
        <family val="2"/>
      </rPr>
      <t xml:space="preserve"> en el primer trimestre de lo proyectado de la meta de 14,00 Km/Carril Lineal de Ciclorutas de la Entidad para el año 2025, representando un avance del 8,86%.
Con respecto a la ejecución de meta por mes, se tiene el siguiente avance en el primer trimestre:
 </t>
    </r>
    <r>
      <rPr>
        <sz val="10"/>
        <color rgb="FFFF0000"/>
        <rFont val="Arial"/>
        <family val="2"/>
      </rPr>
      <t xml:space="preserve">
</t>
    </r>
    <r>
      <rPr>
        <sz val="10"/>
        <color theme="1"/>
        <rFont val="Arial"/>
        <family val="2"/>
      </rPr>
      <t>ENERO        • Km/carri Lineal ejecutado: 0,12     • Segmentos ejecutados: 1
FEBRERO    • Km/carri Lineal ejecutado: 0,00     • Segmentos ejecutados:0
MARZO       • Km/carri Lineal ejecutado: 1,12     • Segmentos ejecutados: 20</t>
    </r>
    <r>
      <rPr>
        <sz val="10"/>
        <color rgb="FFFF0000"/>
        <rFont val="Arial"/>
        <family val="2"/>
      </rPr>
      <t xml:space="preserve">
                                            </t>
    </r>
    <r>
      <rPr>
        <sz val="10"/>
        <rFont val="Arial"/>
        <family val="2"/>
      </rPr>
      <t xml:space="preserve">
                                                                                                                                                                                                                                                                                                                                                                                                                                                                                                                    </t>
    </r>
  </si>
  <si>
    <t>Se cumplio con la meta del primer trimestre proyectada en las actividades de cicloinfraestructura Se seguiran con las solicitudes de PMT ante la SDM, de los segmentos que se tienen priorizados para avanzar con la meta de la misionalidad por parte de la entidad.</t>
  </si>
  <si>
    <r>
      <t xml:space="preserve">                                                                                  
El avance de ejecución en el </t>
    </r>
    <r>
      <rPr>
        <b/>
        <sz val="10"/>
        <rFont val="Arial"/>
        <family val="2"/>
      </rPr>
      <t>primer</t>
    </r>
    <r>
      <rPr>
        <sz val="10"/>
        <rFont val="Arial"/>
        <family val="2"/>
      </rPr>
      <t xml:space="preserve"> trimestre para el cumplimiento de metas de Espacio Público con corte al 31 de marzo del 2025, fue de 2.598,04 M2 de los 2.700 M2 programados; lo que representa un avance del 96,22% en el primer trimestre de lo proyectado de la meta de Espacio Publico de la Entidad para el año 2025.
Con respecto a la ejecución de meta por mes, se tiene el siguiente avance en el primer trimestre:
</t>
    </r>
    <r>
      <rPr>
        <sz val="10"/>
        <color theme="1"/>
        <rFont val="Arial"/>
        <family val="2"/>
      </rPr>
      <t xml:space="preserve">
ENERO         • M2 representado: 804,58        • Segmentos ejecutados: 4
FEBRERO    • M2 representado: 609,74        • Segmentos ejecutados: 2
MARZO        • M2 representado: 1.183,72      • Segmentos ejecutados: 4</t>
    </r>
    <r>
      <rPr>
        <sz val="10"/>
        <rFont val="Arial"/>
        <family val="2"/>
      </rPr>
      <t xml:space="preserve">
   </t>
    </r>
  </si>
  <si>
    <t>Aunque se avanzo en la programación del primer trimestre, no se llego al cumplimiento del 100% por falta de maquinaria solicitada y por la atención de emergencias con las unidades ejecutoras asignadas en Espacio Público. 
Se continuan con las ejecuciones y solicitudes del PMT, de acuerdo a priorizaciones.</t>
  </si>
  <si>
    <t>-</t>
  </si>
  <si>
    <t>Septiembre 2023</t>
  </si>
  <si>
    <t>Reportes sistema Aranda Proporcionado por la mesa de ayuda</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</si>
  <si>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</si>
  <si>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 xml:space="preserve">Durante el primer trimestre de 2025, se resolvieron un total de 4450 casos. De estos, el 93,24% (4149 casos) se atendieron dentro de los tiempos establecidos en los Acuerdos de Niveles de Servicio (ANS).
De los 301 casos que fueron atendidos fuera de los tiempos de ANS, el 1,49% (4 casos) fueron incidentes que requerían atención inmediata, mientras que el 98,51% correspondieron a requerimientos como solicitudes de desarrollo en diferentes sistemas o ajustes que no afectaron la operación de la Entidad. </t>
  </si>
  <si>
    <t>No Aplica</t>
  </si>
  <si>
    <t>Durante el primer trimestre, los proyectos tecnológicos PROY_SIS_02 (ORFEO), PROY_SIS_15 (SIGMA – Programación general de producción) y PROY_SIS_20 (SIGMA – Evolución maquinaria y equipo) presentan un avance del 14%, correspondiente al 0,82% del avance total del Plan Estratégico de Tecnologías de la Información (PETI), los cuales estaban planificados iniciar en este trimestre. Todos iniciaron con actividades estructurales clave como definición de alcance, acta de constitución, kickoff, cronograma, EDT, matrices de riesgo, RACI y plan de comunicaciones, así como el levantamiento de requerimientos del primer paquete y el inicio de desarrollos funcionales específicos. No se reportan retrasos ni alertas técnicas, pero un riesgo común a los tres proyectos es la terminación de contratos del equipo en febrero, lo cual podría comprometer la continuidad y el cumplimiento de metas en los siguientes trimestres.</t>
  </si>
  <si>
    <t>NIVEL DE EJECUCIÓN DEL PLAN ESTRATÉGICO DE TECNOLOGÍAS DE LA INFORMACIÓN</t>
  </si>
  <si>
    <t>Resultado I trimestre 2025</t>
  </si>
  <si>
    <t>LMME-IND-001</t>
  </si>
  <si>
    <t>Indicador general Procesos Estratégicos</t>
  </si>
  <si>
    <t>mejorable</t>
  </si>
  <si>
    <t>deficiente</t>
  </si>
  <si>
    <r>
      <t>Resultado I trimestre 2025</t>
    </r>
    <r>
      <rPr>
        <sz val="8"/>
        <rFont val="Arial"/>
        <family val="2"/>
      </rPr>
      <t> </t>
    </r>
  </si>
  <si>
    <t>Resultado acumulado</t>
  </si>
  <si>
    <t xml:space="preserve"> 0:5:00 min</t>
  </si>
  <si>
    <t>0:3:01 min</t>
  </si>
  <si>
    <t>5.01</t>
  </si>
  <si>
    <t>7.00</t>
  </si>
  <si>
    <t>0.01</t>
  </si>
  <si>
    <t>0.00</t>
  </si>
  <si>
    <t>104.01</t>
  </si>
  <si>
    <t>104.02</t>
  </si>
  <si>
    <t>114.85</t>
  </si>
  <si>
    <t>114.86</t>
  </si>
  <si>
    <t>136.53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</si>
</sst>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_-;\-* #,##0_-;_-* &quot;-&quot;_-;_-@_-"/>
    <numFmt numFmtId="44" formatCode="_-&quot;$&quot;\ * #,##0.00_-;\-&quot;$&quot;\ * #,##0.00_-;_-&quot;$&quot;\ *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_-&quot;$&quot;* #,##0_-;\-&quot;$&quot;* #,##0_-;_-&quot;$&quot;* &quot;-&quot;??_-;_-@_-"/>
    <numFmt numFmtId="170" formatCode="[$-C0A]mmm\-yy"/>
    <numFmt numFmtId="171" formatCode="0.0"/>
    <numFmt numFmtId="172" formatCode="0.000"/>
    <numFmt numFmtId="173" formatCode="_(* #,##0.000_);_(* \(#,##0.000\);_(* &quot;-&quot;??_);_(@_)"/>
    <numFmt numFmtId="174" formatCode="_-* #,##0_-;\-* #,##0_-;_-* &quot;-&quot;??_-;_-@_-"/>
    <numFmt numFmtId="175" formatCode="0.0000"/>
    <numFmt numFmtId="176" formatCode="0.000%"/>
    <numFmt numFmtId="177" formatCode="0.00000"/>
    <numFmt numFmtId="178" formatCode="_([$€]* #,##0.00_);_([$€]* \(#,##0.00\);_([$€]* &quot;-&quot;??_);_(@_)"/>
  </numFmts>
  <fonts count="90"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b/>
      <sz val="10"/>
      <name val="Arial"/>
      <family val="2"/>
    </font>
    <font>
      <sz val="8"/>
      <name val="Arial"/>
      <family val="2"/>
    </font>
    <font>
      <b/>
      <sz val="8"/>
      <name val="Arial"/>
      <family val="2"/>
    </font>
    <font>
      <b/>
      <sz val="12"/>
      <name val="Calibri"/>
      <family val="2"/>
      <scheme val="minor"/>
    </font>
    <font>
      <b/>
      <sz val="9"/>
      <color indexed="81"/>
      <name val="Tahoma"/>
      <family val="2"/>
    </font>
    <font>
      <sz val="9"/>
      <color indexed="81"/>
      <name val="Tahoma"/>
      <family val="2"/>
    </font>
    <font>
      <i/>
      <sz val="10"/>
      <name val="Arial"/>
      <family val="2"/>
    </font>
    <font>
      <b/>
      <sz val="10"/>
      <name val="Calibri"/>
      <family val="2"/>
      <scheme val="minor"/>
    </font>
    <font>
      <sz val="9"/>
      <name val="Arial"/>
      <family val="2"/>
    </font>
    <font>
      <b/>
      <sz val="9"/>
      <name val="Arial"/>
      <family val="2"/>
    </font>
    <font>
      <i/>
      <sz val="9"/>
      <name val="Arial"/>
      <family val="2"/>
    </font>
    <font>
      <b/>
      <sz val="9"/>
      <name val="Calibri"/>
      <family val="2"/>
      <scheme val="minor"/>
    </font>
    <font>
      <sz val="11"/>
      <color rgb="FF000000"/>
      <name val="Arial"/>
      <family val="2"/>
    </font>
    <font>
      <i/>
      <u/>
      <sz val="11"/>
      <name val="Arial"/>
      <family val="2"/>
    </font>
    <font>
      <i/>
      <sz val="11"/>
      <color rgb="FF000000"/>
      <name val="Arial"/>
      <family val="2"/>
    </font>
    <font>
      <b/>
      <sz val="11"/>
      <color rgb="FF000000"/>
      <name val="Arial"/>
      <family val="2"/>
    </font>
    <font>
      <sz val="16"/>
      <name val="Arial"/>
      <family val="2"/>
    </font>
    <font>
      <sz val="10.5"/>
      <name val="Arial"/>
      <family val="2"/>
    </font>
    <font>
      <b/>
      <sz val="16"/>
      <name val="Arial"/>
      <family val="2"/>
    </font>
    <font>
      <b/>
      <u/>
      <sz val="10"/>
      <name val="Arial"/>
      <family val="2"/>
    </font>
    <font>
      <sz val="8"/>
      <color rgb="FF000000"/>
      <name val="Arial"/>
      <family val="2"/>
    </font>
    <font>
      <sz val="9"/>
      <color rgb="FF000000"/>
      <name val="Arial"/>
      <family val="2"/>
    </font>
    <font>
      <i/>
      <sz val="8"/>
      <name val="Arial"/>
      <family val="2"/>
    </font>
    <font>
      <b/>
      <sz val="8"/>
      <name val="Calibri"/>
      <family val="2"/>
      <scheme val="minor"/>
    </font>
    <font>
      <b/>
      <sz val="9"/>
      <color rgb="FF000000"/>
      <name val="Arial"/>
      <family val="2"/>
    </font>
    <font>
      <sz val="10"/>
      <color rgb="FF000000"/>
      <name val="Arial"/>
      <family val="2"/>
    </font>
    <font>
      <b/>
      <sz val="10"/>
      <color rgb="FF000000"/>
      <name val="Arial"/>
      <family val="2"/>
    </font>
    <font>
      <sz val="10"/>
      <color rgb="FFFF0000"/>
      <name val="Arial"/>
      <family val="2"/>
    </font>
    <font>
      <b/>
      <sz val="14"/>
      <name val="Arial"/>
      <family val="2"/>
    </font>
    <font>
      <b/>
      <i/>
      <u/>
      <sz val="9"/>
      <name val="Arial"/>
      <family val="2"/>
    </font>
    <font>
      <b/>
      <u/>
      <sz val="9"/>
      <name val="Arial"/>
      <family val="2"/>
    </font>
    <font>
      <u/>
      <sz val="9"/>
      <name val="Arial"/>
      <family val="2"/>
    </font>
    <font>
      <b/>
      <sz val="9"/>
      <color rgb="FF00B050"/>
      <name val="Arial"/>
      <family val="2"/>
    </font>
    <font>
      <sz val="9"/>
      <color rgb="FFFF0000"/>
      <name val="Arial"/>
      <family val="2"/>
    </font>
    <font>
      <i/>
      <sz val="9"/>
      <color rgb="FF000000"/>
      <name val="Arial"/>
      <family val="2"/>
    </font>
    <font>
      <i/>
      <sz val="10"/>
      <color rgb="FF000000"/>
      <name val="Arial"/>
      <family val="2"/>
    </font>
    <font>
      <sz val="8"/>
      <color theme="1"/>
      <name val="Arial"/>
      <family val="2"/>
    </font>
    <font>
      <sz val="11"/>
      <color rgb="FFFF0000"/>
      <name val="Arial"/>
      <family val="2"/>
    </font>
    <font>
      <b/>
      <sz val="11"/>
      <color theme="1"/>
      <name val="Arial"/>
      <family val="2"/>
    </font>
    <font>
      <b/>
      <sz val="9"/>
      <color theme="1"/>
      <name val="Arial"/>
      <family val="2"/>
    </font>
    <font>
      <i/>
      <sz val="9"/>
      <color theme="1"/>
      <name val="Arial"/>
      <family val="2"/>
    </font>
    <font>
      <sz val="9"/>
      <color theme="1"/>
      <name val="Arial"/>
      <family val="2"/>
    </font>
    <font>
      <i/>
      <sz val="11"/>
      <color theme="1"/>
      <name val="Arial"/>
      <family val="2"/>
    </font>
    <font>
      <b/>
      <sz val="12"/>
      <color theme="1"/>
      <name val="Arial"/>
      <family val="2"/>
    </font>
    <font>
      <sz val="11"/>
      <color theme="1"/>
      <name val="Arial"/>
      <family val="2"/>
    </font>
    <font>
      <b/>
      <sz val="10"/>
      <color theme="1"/>
      <name val="Arial"/>
      <family val="2"/>
    </font>
    <font>
      <sz val="10"/>
      <color theme="1"/>
      <name val="Arial"/>
      <family val="2"/>
    </font>
    <font>
      <b/>
      <sz val="9"/>
      <color theme="1"/>
      <name val="Calibri"/>
      <family val="2"/>
    </font>
    <font>
      <b/>
      <sz val="12"/>
      <color theme="1"/>
      <name val="Calibri"/>
      <family val="2"/>
    </font>
    <font>
      <sz val="8.5"/>
      <name val="Arial"/>
      <family val="2"/>
    </font>
    <font>
      <u/>
      <sz val="8.5"/>
      <name val="Arial"/>
      <family val="2"/>
    </font>
    <font>
      <u/>
      <sz val="10"/>
      <name val="Arial"/>
      <family val="2"/>
    </font>
    <font>
      <u/>
      <sz val="11"/>
      <color theme="10"/>
      <name val="Calibri"/>
      <family val="2"/>
      <scheme val="minor"/>
    </font>
    <font>
      <b/>
      <sz val="9"/>
      <color rgb="FF000000"/>
      <name val="Tahoma"/>
      <family val="2"/>
    </font>
    <font>
      <sz val="9"/>
      <color rgb="FF000000"/>
      <name val="Tahoma"/>
      <family val="2"/>
    </font>
    <font>
      <sz val="9"/>
      <color theme="0" tint="-0.14999847407452621"/>
      <name val="Arial"/>
      <family val="2"/>
    </font>
    <font>
      <sz val="8"/>
      <color theme="0" tint="-0.14999847407452621"/>
      <name val="Arial"/>
      <family val="2"/>
    </font>
    <font>
      <sz val="10"/>
      <color theme="1"/>
      <name val="Segoe UI"/>
      <family val="2"/>
    </font>
    <font>
      <b/>
      <sz val="9"/>
      <color theme="1" tint="0.34998626667073579"/>
      <name val="Arial"/>
      <family val="2"/>
    </font>
    <font>
      <sz val="9"/>
      <color theme="1" tint="0.34998626667073579"/>
      <name val="Arial"/>
      <family val="2"/>
    </font>
    <font>
      <b/>
      <sz val="9"/>
      <color rgb="FFFF0000"/>
      <name val="Arial"/>
      <family val="2"/>
    </font>
    <font>
      <i/>
      <sz val="11"/>
      <color rgb="FFFF0000"/>
      <name val="Arial"/>
      <family val="2"/>
    </font>
    <font>
      <sz val="8"/>
      <color rgb="FF0070C0"/>
      <name val="Arial"/>
      <family val="2"/>
    </font>
    <font>
      <sz val="11"/>
      <color rgb="FF0070C0"/>
      <name val="Arial"/>
      <family val="2"/>
    </font>
    <font>
      <sz val="10"/>
      <color rgb="FF000000"/>
      <name val="Arial"/>
      <family val="2"/>
    </font>
    <font>
      <sz val="11"/>
      <color theme="1"/>
      <name val="Arial"/>
      <family val="2"/>
    </font>
    <font>
      <sz val="12"/>
      <name val="Arial"/>
      <family val="2"/>
    </font>
    <font>
      <u/>
      <sz val="8.5"/>
      <color indexed="12"/>
      <name val="Times New Roman"/>
      <family val="1"/>
    </font>
    <font>
      <u/>
      <sz val="11"/>
      <color theme="10"/>
      <name val="Calibri"/>
      <family val="2"/>
    </font>
    <font>
      <u/>
      <sz val="11"/>
      <color theme="10"/>
      <name val="Arial"/>
      <family val="2"/>
    </font>
    <font>
      <u/>
      <sz val="10"/>
      <color indexed="12"/>
      <name val="Arial"/>
      <family val="2"/>
    </font>
    <font>
      <sz val="12"/>
      <name val="Times New Roman"/>
      <family val="1"/>
    </font>
    <font>
      <sz val="10"/>
      <name val="Arial Rounded MT Bold"/>
      <family val="2"/>
    </font>
    <font>
      <sz val="10"/>
      <color rgb="FF000000"/>
      <name val="Times New Roman"/>
      <family val="1"/>
    </font>
    <font>
      <i/>
      <sz val="8"/>
      <color theme="1"/>
      <name val="Arial"/>
      <family val="2"/>
    </font>
    <font>
      <b/>
      <i/>
      <sz val="11"/>
      <color theme="1"/>
      <name val="Arial"/>
      <family val="2"/>
    </font>
    <font>
      <b/>
      <sz val="11"/>
      <color rgb="FF000000"/>
      <name val="Arial"/>
      <family val="2"/>
    </font>
    <font>
      <u/>
      <sz val="9"/>
      <color theme="1"/>
      <name val="Arial"/>
      <family val="2"/>
    </font>
    <font>
      <sz val="9"/>
      <color rgb="FF000000"/>
      <name val="Arial"/>
      <family val="2"/>
    </font>
    <font>
      <sz val="9"/>
      <color rgb="FF000000"/>
      <name val="Arial"/>
      <family val="2"/>
    </font>
    <font>
      <sz val="11"/>
      <color rgb="FF000000"/>
      <name val="Calibri"/>
      <family val="2"/>
      <charset val="1"/>
    </font>
    <font>
      <b/>
      <sz val="40"/>
      <color theme="0"/>
      <name val="Calibri"/>
      <family val="2"/>
      <scheme val="minor"/>
    </font>
    <font>
      <b/>
      <sz val="16"/>
      <color theme="1"/>
      <name val="Calibri"/>
      <family val="2"/>
      <scheme val="minor"/>
    </font>
  </fonts>
  <fills count="28">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E7E6E6"/>
        <bgColor rgb="FF000000"/>
      </patternFill>
    </fill>
    <fill>
      <patternFill patternType="solid">
        <fgColor rgb="FFFFFFFF"/>
        <bgColor rgb="FF000000"/>
      </patternFill>
    </fill>
    <fill>
      <patternFill patternType="solid">
        <fgColor rgb="FFD9D9D9"/>
        <bgColor rgb="FF000000"/>
      </patternFill>
    </fill>
    <fill>
      <patternFill patternType="solid">
        <fgColor rgb="FFFF0000"/>
        <bgColor rgb="FF000000"/>
      </patternFill>
    </fill>
    <fill>
      <patternFill patternType="solid">
        <fgColor rgb="FFFFFF00"/>
        <bgColor rgb="FF000000"/>
      </patternFill>
    </fill>
    <fill>
      <patternFill patternType="solid">
        <fgColor rgb="FF92D050"/>
        <bgColor rgb="FF000000"/>
      </patternFill>
    </fill>
    <fill>
      <patternFill patternType="solid">
        <fgColor rgb="FFE7E6E6"/>
        <bgColor rgb="FFE7E6E6"/>
      </patternFill>
    </fill>
    <fill>
      <patternFill patternType="solid">
        <fgColor rgb="FFD8D8D8"/>
        <bgColor rgb="FFD8D8D8"/>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D9D9D9"/>
        <bgColor indexed="64"/>
      </patternFill>
    </fill>
    <fill>
      <patternFill patternType="solid">
        <fgColor indexed="9"/>
        <bgColor indexed="64"/>
      </patternFill>
    </fill>
    <fill>
      <patternFill patternType="solid">
        <fgColor theme="0"/>
        <bgColor rgb="FF000000"/>
      </patternFill>
    </fill>
    <fill>
      <patternFill patternType="solid">
        <fgColor theme="0"/>
        <bgColor theme="0"/>
      </patternFill>
    </fill>
    <fill>
      <patternFill patternType="solid">
        <fgColor theme="0" tint="-4.9989318521683403E-2"/>
        <bgColor indexed="64"/>
      </patternFill>
    </fill>
    <fill>
      <patternFill patternType="solid">
        <fgColor rgb="FFE7E6E6"/>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FFFF"/>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thin">
        <color auto="1"/>
      </left>
      <right/>
      <top style="medium">
        <color auto="1"/>
      </top>
      <bottom style="medium">
        <color auto="1"/>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style="medium">
        <color indexed="64"/>
      </left>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medium">
        <color rgb="FF000000"/>
      </top>
      <bottom/>
      <diagonal/>
    </border>
    <border>
      <left style="medium">
        <color rgb="FF000000"/>
      </left>
      <right/>
      <top/>
      <bottom style="thin">
        <color rgb="FF000000"/>
      </bottom>
      <diagonal/>
    </border>
    <border>
      <left/>
      <right/>
      <top/>
      <bottom style="thin">
        <color rgb="FF000000"/>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medium">
        <color rgb="FF000000"/>
      </left>
      <right/>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style="thin">
        <color rgb="FF000000"/>
      </top>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indexed="64"/>
      </bottom>
      <diagonal/>
    </border>
    <border>
      <left/>
      <right style="medium">
        <color rgb="FF000000"/>
      </right>
      <top/>
      <bottom style="medium">
        <color indexed="64"/>
      </bottom>
      <diagonal/>
    </border>
    <border>
      <left/>
      <right style="medium">
        <color indexed="64"/>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medium">
        <color indexed="64"/>
      </left>
      <right/>
      <top style="thin">
        <color rgb="FF000000"/>
      </top>
      <bottom style="thin">
        <color rgb="FF000000"/>
      </bottom>
      <diagonal/>
    </border>
    <border>
      <left/>
      <right style="thin">
        <color rgb="FF000000"/>
      </right>
      <top style="medium">
        <color rgb="FF000000"/>
      </top>
      <bottom style="medium">
        <color rgb="FF000000"/>
      </bottom>
      <diagonal/>
    </border>
    <border>
      <left style="medium">
        <color rgb="FF000000"/>
      </left>
      <right/>
      <top style="medium">
        <color indexed="64"/>
      </top>
      <bottom/>
      <diagonal/>
    </border>
    <border>
      <left/>
      <right style="medium">
        <color rgb="FF000000"/>
      </right>
      <top style="medium">
        <color indexed="64"/>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right style="thin">
        <color rgb="FF000000"/>
      </right>
      <top/>
      <bottom style="medium">
        <color rgb="FF000000"/>
      </bottom>
      <diagonal/>
    </border>
    <border>
      <left style="thin">
        <color indexed="64"/>
      </left>
      <right style="thin">
        <color indexed="64"/>
      </right>
      <top style="thin">
        <color rgb="FF000000"/>
      </top>
      <bottom style="medium">
        <color rgb="FF000000"/>
      </bottom>
      <diagonal/>
    </border>
    <border>
      <left style="medium">
        <color auto="1"/>
      </left>
      <right style="thin">
        <color auto="1"/>
      </right>
      <top style="thin">
        <color auto="1"/>
      </top>
      <bottom/>
      <diagonal/>
    </border>
    <border>
      <left/>
      <right style="medium">
        <color rgb="FF000000"/>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medium">
        <color indexed="64"/>
      </top>
      <bottom style="thin">
        <color rgb="FF000000"/>
      </bottom>
      <diagonal/>
    </border>
    <border>
      <left/>
      <right style="medium">
        <color indexed="64"/>
      </right>
      <top style="thin">
        <color rgb="FF000000"/>
      </top>
      <bottom style="medium">
        <color indexed="64"/>
      </bottom>
      <diagonal/>
    </border>
    <border>
      <left style="thin">
        <color rgb="FF000000"/>
      </left>
      <right/>
      <top style="medium">
        <color rgb="FF000000"/>
      </top>
      <bottom/>
      <diagonal/>
    </border>
  </borders>
  <cellStyleXfs count="168">
    <xf numFmtId="0" fontId="0" fillId="0" borderId="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9" fillId="0" borderId="0" applyNumberFormat="0" applyFill="0" applyBorder="0" applyAlignment="0" applyProtection="0"/>
    <xf numFmtId="0" fontId="51" fillId="0" borderId="0"/>
    <xf numFmtId="0" fontId="64" fillId="0" borderId="0"/>
    <xf numFmtId="0" fontId="64" fillId="0" borderId="0"/>
    <xf numFmtId="9" fontId="51" fillId="0" borderId="0" applyFont="0" applyFill="0" applyBorder="0" applyAlignment="0" applyProtection="0"/>
    <xf numFmtId="9" fontId="51" fillId="0" borderId="0" applyFont="0" applyFill="0" applyBorder="0" applyAlignment="0" applyProtection="0"/>
    <xf numFmtId="0" fontId="1" fillId="0" borderId="0"/>
    <xf numFmtId="165" fontId="1" fillId="0" borderId="0" applyFont="0" applyFill="0" applyBorder="0" applyAlignment="0" applyProtection="0"/>
    <xf numFmtId="0" fontId="5" fillId="0" borderId="0"/>
    <xf numFmtId="0" fontId="5" fillId="0" borderId="0"/>
    <xf numFmtId="0" fontId="5" fillId="0" borderId="0"/>
    <xf numFmtId="0" fontId="1" fillId="0" borderId="0"/>
    <xf numFmtId="0" fontId="59" fillId="0" borderId="0" applyNumberFormat="0" applyFill="0" applyBorder="0" applyAlignment="0" applyProtection="0"/>
    <xf numFmtId="0" fontId="5" fillId="0" borderId="0"/>
    <xf numFmtId="41" fontId="1" fillId="0" borderId="0" applyFont="0" applyFill="0" applyBorder="0" applyAlignment="0" applyProtection="0"/>
    <xf numFmtId="43" fontId="1" fillId="0" borderId="0" applyFont="0" applyFill="0" applyBorder="0" applyAlignment="0" applyProtection="0"/>
    <xf numFmtId="0" fontId="72" fillId="0" borderId="0"/>
    <xf numFmtId="0" fontId="1" fillId="0" borderId="0"/>
    <xf numFmtId="0" fontId="5" fillId="0" borderId="0"/>
    <xf numFmtId="178" fontId="73" fillId="0" borderId="0" applyFont="0" applyFill="0" applyBorder="0" applyAlignment="0" applyProtection="0"/>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1" fillId="0" borderId="0"/>
    <xf numFmtId="0" fontId="5" fillId="0" borderId="0"/>
    <xf numFmtId="0" fontId="5"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79" fillId="0" borderId="0"/>
    <xf numFmtId="0" fontId="5" fillId="0" borderId="0"/>
    <xf numFmtId="0" fontId="73" fillId="0" borderId="0"/>
    <xf numFmtId="0" fontId="79" fillId="0" borderId="0"/>
    <xf numFmtId="0" fontId="79" fillId="0" borderId="0"/>
    <xf numFmtId="0" fontId="73"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0" fontId="72" fillId="0" borderId="0"/>
  </cellStyleXfs>
  <cellXfs count="4232">
    <xf numFmtId="0" fontId="0" fillId="0" borderId="0" xfId="0"/>
    <xf numFmtId="0" fontId="2" fillId="0" borderId="0" xfId="2" applyFont="1" applyAlignment="1">
      <alignment horizontal="center"/>
    </xf>
    <xf numFmtId="0" fontId="2" fillId="0" borderId="0" xfId="2" applyFont="1" applyAlignment="1">
      <alignment horizontal="center" vertical="center" wrapText="1"/>
    </xf>
    <xf numFmtId="2" fontId="2" fillId="0" borderId="0" xfId="2" applyNumberFormat="1" applyFont="1" applyAlignment="1">
      <alignment horizontal="center"/>
    </xf>
    <xf numFmtId="0" fontId="2"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horizontal="center" vertical="center"/>
    </xf>
    <xf numFmtId="0" fontId="6" fillId="0" borderId="0" xfId="0" applyFont="1" applyAlignment="1">
      <alignment horizontal="center"/>
    </xf>
    <xf numFmtId="0" fontId="8" fillId="0" borderId="38" xfId="0" applyFont="1" applyBorder="1" applyAlignment="1">
      <alignment horizontal="center" vertical="center" wrapText="1"/>
    </xf>
    <xf numFmtId="0" fontId="9" fillId="9" borderId="38" xfId="0" applyFont="1" applyFill="1" applyBorder="1" applyAlignment="1">
      <alignment horizontal="center" vertical="center" wrapText="1"/>
    </xf>
    <xf numFmtId="0" fontId="6" fillId="0" borderId="38" xfId="0" applyFont="1" applyBorder="1" applyAlignment="1">
      <alignment vertical="center" wrapText="1"/>
    </xf>
    <xf numFmtId="0" fontId="6" fillId="8" borderId="38" xfId="0" applyFont="1" applyFill="1" applyBorder="1" applyAlignment="1">
      <alignment horizontal="center"/>
    </xf>
    <xf numFmtId="0" fontId="2" fillId="0" borderId="5" xfId="0" applyFont="1" applyBorder="1"/>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7" xfId="0" applyFont="1" applyBorder="1" applyAlignment="1">
      <alignment horizontal="center" vertical="center"/>
    </xf>
    <xf numFmtId="0" fontId="6" fillId="0" borderId="13" xfId="0" applyFont="1" applyBorder="1" applyAlignment="1">
      <alignment horizontal="center"/>
    </xf>
    <xf numFmtId="0" fontId="6" fillId="0" borderId="49" xfId="0" applyFont="1" applyBorder="1" applyAlignment="1">
      <alignment horizontal="center"/>
    </xf>
    <xf numFmtId="0" fontId="6" fillId="0" borderId="46" xfId="0" applyFont="1" applyBorder="1" applyAlignment="1">
      <alignment horizontal="center"/>
    </xf>
    <xf numFmtId="0" fontId="6" fillId="0" borderId="10" xfId="0" applyFont="1" applyBorder="1" applyAlignment="1">
      <alignment horizontal="center"/>
    </xf>
    <xf numFmtId="0" fontId="6" fillId="0" borderId="12" xfId="0" applyFont="1" applyBorder="1" applyAlignment="1">
      <alignment horizontal="center"/>
    </xf>
    <xf numFmtId="0" fontId="10" fillId="9" borderId="13" xfId="0" applyFont="1" applyFill="1" applyBorder="1" applyAlignment="1">
      <alignment vertical="center" wrapText="1"/>
    </xf>
    <xf numFmtId="0" fontId="2" fillId="0" borderId="49" xfId="0" applyFont="1" applyBorder="1" applyAlignment="1">
      <alignment horizontal="center"/>
    </xf>
    <xf numFmtId="0" fontId="4" fillId="8" borderId="41" xfId="0" applyFont="1" applyFill="1" applyBorder="1" applyAlignment="1">
      <alignment horizontal="center" vertical="center" wrapText="1"/>
    </xf>
    <xf numFmtId="0" fontId="2" fillId="0" borderId="11" xfId="0" applyFont="1" applyBorder="1" applyAlignment="1">
      <alignment horizontal="center"/>
    </xf>
    <xf numFmtId="4" fontId="8" fillId="0" borderId="5" xfId="0" applyNumberFormat="1" applyFont="1" applyBorder="1" applyAlignment="1">
      <alignment horizontal="center" vertical="center" wrapText="1"/>
    </xf>
    <xf numFmtId="9" fontId="43" fillId="7" borderId="5" xfId="0" applyNumberFormat="1" applyFont="1" applyFill="1" applyBorder="1" applyAlignment="1" applyProtection="1">
      <alignment horizontal="center" vertical="center" wrapText="1"/>
      <protection locked="0"/>
    </xf>
    <xf numFmtId="1" fontId="8" fillId="0" borderId="5" xfId="4" applyNumberFormat="1" applyFont="1" applyFill="1" applyBorder="1" applyAlignment="1">
      <alignment horizontal="center" vertical="center" wrapText="1"/>
    </xf>
    <xf numFmtId="0" fontId="8" fillId="0" borderId="5" xfId="0" applyFont="1" applyBorder="1" applyAlignment="1">
      <alignment horizontal="center" vertical="center" wrapText="1"/>
    </xf>
    <xf numFmtId="9" fontId="8" fillId="6" borderId="5" xfId="0" applyNumberFormat="1" applyFont="1" applyFill="1" applyBorder="1" applyAlignment="1">
      <alignment horizontal="center" vertical="center" wrapText="1"/>
    </xf>
    <xf numFmtId="20" fontId="43" fillId="7" borderId="5" xfId="1" applyNumberFormat="1" applyFont="1" applyFill="1" applyBorder="1" applyAlignment="1" applyProtection="1">
      <alignment horizontal="center" vertical="center" wrapText="1"/>
      <protection locked="0"/>
    </xf>
    <xf numFmtId="10" fontId="8" fillId="0" borderId="5" xfId="1" applyNumberFormat="1" applyFont="1" applyFill="1" applyBorder="1" applyAlignment="1">
      <alignment horizontal="center" vertical="center" wrapText="1"/>
    </xf>
    <xf numFmtId="3" fontId="8" fillId="21" borderId="5" xfId="0" applyNumberFormat="1" applyFont="1" applyFill="1" applyBorder="1" applyAlignment="1">
      <alignment horizontal="center" vertical="center" wrapText="1"/>
    </xf>
    <xf numFmtId="9" fontId="43" fillId="20" borderId="5" xfId="0" applyNumberFormat="1"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43" fillId="0" borderId="5" xfId="0" applyFont="1" applyBorder="1" applyAlignment="1" applyProtection="1">
      <alignment horizontal="center" vertical="center" wrapText="1"/>
      <protection locked="0"/>
    </xf>
    <xf numFmtId="3" fontId="43" fillId="0" borderId="5" xfId="0" applyNumberFormat="1" applyFont="1" applyBorder="1" applyAlignment="1" applyProtection="1">
      <alignment horizontal="center" vertical="center" wrapText="1"/>
      <protection locked="0"/>
    </xf>
    <xf numFmtId="3" fontId="8" fillId="0" borderId="5" xfId="0" applyNumberFormat="1" applyFont="1" applyBorder="1" applyAlignment="1">
      <alignment horizontal="center" vertical="center" wrapText="1"/>
    </xf>
    <xf numFmtId="9" fontId="8" fillId="7" borderId="5" xfId="0" applyNumberFormat="1" applyFont="1" applyFill="1" applyBorder="1" applyAlignment="1">
      <alignment horizontal="center" vertical="center" wrapText="1"/>
    </xf>
    <xf numFmtId="0" fontId="8" fillId="0" borderId="5" xfId="0" applyFont="1" applyBorder="1" applyAlignment="1" applyProtection="1">
      <alignment horizontal="center" vertical="center" wrapText="1"/>
      <protection locked="0"/>
    </xf>
    <xf numFmtId="0" fontId="43" fillId="20" borderId="5" xfId="0" applyFont="1" applyFill="1" applyBorder="1" applyAlignment="1" applyProtection="1">
      <alignment horizontal="center" vertical="center" wrapText="1"/>
      <protection locked="0"/>
    </xf>
    <xf numFmtId="1" fontId="43" fillId="0" borderId="5" xfId="4" applyNumberFormat="1" applyFont="1" applyFill="1" applyBorder="1" applyAlignment="1">
      <alignment horizontal="center" vertical="center" wrapText="1"/>
    </xf>
    <xf numFmtId="2" fontId="8" fillId="0" borderId="5" xfId="1" applyNumberFormat="1" applyFont="1" applyFill="1" applyBorder="1" applyAlignment="1">
      <alignment horizontal="center" vertical="center" wrapText="1"/>
    </xf>
    <xf numFmtId="0" fontId="43" fillId="7" borderId="5" xfId="0" applyFont="1" applyFill="1" applyBorder="1" applyAlignment="1" applyProtection="1">
      <alignment horizontal="center" vertical="center" wrapText="1"/>
      <protection locked="0"/>
    </xf>
    <xf numFmtId="9" fontId="8" fillId="7" borderId="5" xfId="1" applyFont="1" applyFill="1" applyBorder="1" applyAlignment="1">
      <alignment horizontal="center" vertical="center" wrapText="1"/>
    </xf>
    <xf numFmtId="0" fontId="8" fillId="9" borderId="5" xfId="0" applyFont="1" applyFill="1" applyBorder="1" applyAlignment="1">
      <alignment horizontal="center" vertical="center" wrapText="1"/>
    </xf>
    <xf numFmtId="10" fontId="8" fillId="13" borderId="5" xfId="0" applyNumberFormat="1" applyFont="1" applyFill="1" applyBorder="1" applyAlignment="1">
      <alignment horizontal="center" vertical="center" wrapText="1"/>
    </xf>
    <xf numFmtId="43" fontId="2" fillId="0" borderId="0" xfId="2" applyNumberFormat="1" applyFont="1" applyAlignment="1">
      <alignment horizontal="center"/>
    </xf>
    <xf numFmtId="0" fontId="17" fillId="0" borderId="5" xfId="0" applyFont="1" applyBorder="1" applyAlignment="1">
      <alignment horizontal="center" vertical="center"/>
    </xf>
    <xf numFmtId="10" fontId="8" fillId="7" borderId="5" xfId="0" applyNumberFormat="1" applyFont="1" applyFill="1" applyBorder="1" applyAlignment="1">
      <alignment horizontal="center" vertical="center" wrapText="1"/>
    </xf>
    <xf numFmtId="2" fontId="8" fillId="7" borderId="5" xfId="1" applyNumberFormat="1" applyFont="1" applyFill="1" applyBorder="1" applyAlignment="1">
      <alignment horizontal="center" vertical="center" wrapText="1"/>
    </xf>
    <xf numFmtId="169" fontId="8" fillId="0" borderId="5" xfId="5" applyNumberFormat="1" applyFont="1" applyBorder="1" applyAlignment="1">
      <alignment horizontal="right" vertical="center" wrapText="1"/>
    </xf>
    <xf numFmtId="0" fontId="43" fillId="0" borderId="5" xfId="0" applyFont="1" applyBorder="1" applyAlignment="1" applyProtection="1">
      <alignment horizontal="left" vertical="center" wrapText="1"/>
      <protection locked="0"/>
    </xf>
    <xf numFmtId="0" fontId="43" fillId="20" borderId="5" xfId="0" applyFont="1" applyFill="1" applyBorder="1" applyAlignment="1" applyProtection="1">
      <alignment horizontal="left" vertical="center" wrapText="1"/>
      <protection locked="0"/>
    </xf>
    <xf numFmtId="0" fontId="0" fillId="0" borderId="0" xfId="0" applyAlignment="1">
      <alignment horizontal="left"/>
    </xf>
    <xf numFmtId="10" fontId="8" fillId="7" borderId="5" xfId="1" applyNumberFormat="1" applyFont="1" applyFill="1" applyBorder="1" applyAlignment="1">
      <alignment horizontal="center" vertical="center" wrapText="1"/>
    </xf>
    <xf numFmtId="0" fontId="8" fillId="13" borderId="5" xfId="0" applyFont="1" applyFill="1" applyBorder="1" applyAlignment="1">
      <alignment horizontal="center" vertical="center" wrapText="1"/>
    </xf>
    <xf numFmtId="9" fontId="8" fillId="6" borderId="6" xfId="0" applyNumberFormat="1" applyFont="1" applyFill="1" applyBorder="1" applyAlignment="1">
      <alignment horizontal="center" vertical="center" wrapText="1"/>
    </xf>
    <xf numFmtId="0" fontId="43" fillId="0" borderId="4" xfId="0" applyFont="1" applyBorder="1" applyAlignment="1">
      <alignment horizontal="center" vertical="center"/>
    </xf>
    <xf numFmtId="9" fontId="43" fillId="6" borderId="6" xfId="0" applyNumberFormat="1" applyFont="1" applyFill="1" applyBorder="1" applyAlignment="1" applyProtection="1">
      <alignment horizontal="center" vertical="center" wrapText="1"/>
      <protection locked="0"/>
    </xf>
    <xf numFmtId="0" fontId="43" fillId="20" borderId="8" xfId="0" applyFont="1" applyFill="1" applyBorder="1" applyAlignment="1" applyProtection="1">
      <alignment horizontal="left" vertical="center" wrapText="1"/>
      <protection locked="0"/>
    </xf>
    <xf numFmtId="0" fontId="43" fillId="20" borderId="8" xfId="0" applyFont="1" applyFill="1" applyBorder="1" applyAlignment="1" applyProtection="1">
      <alignment horizontal="center" vertical="center" wrapText="1"/>
      <protection locked="0"/>
    </xf>
    <xf numFmtId="9" fontId="43" fillId="7" borderId="8" xfId="0" applyNumberFormat="1" applyFont="1" applyFill="1" applyBorder="1" applyAlignment="1" applyProtection="1">
      <alignment horizontal="center" vertical="center" wrapText="1"/>
      <protection locked="0"/>
    </xf>
    <xf numFmtId="0" fontId="43" fillId="0" borderId="5" xfId="0" applyFont="1" applyBorder="1" applyAlignment="1">
      <alignment horizontal="center" vertical="center"/>
    </xf>
    <xf numFmtId="0" fontId="43" fillId="0" borderId="5" xfId="0" applyFont="1" applyBorder="1" applyAlignment="1" applyProtection="1">
      <alignment vertical="center" wrapText="1"/>
      <protection locked="0"/>
    </xf>
    <xf numFmtId="9" fontId="43" fillId="0" borderId="5" xfId="0" applyNumberFormat="1" applyFont="1" applyBorder="1" applyAlignment="1" applyProtection="1">
      <alignment horizontal="center" vertical="center" wrapText="1"/>
      <protection locked="0"/>
    </xf>
    <xf numFmtId="10" fontId="43" fillId="0" borderId="5" xfId="0" applyNumberFormat="1" applyFont="1" applyBorder="1" applyAlignment="1" applyProtection="1">
      <alignment horizontal="center" vertical="center" wrapText="1"/>
      <protection locked="0"/>
    </xf>
    <xf numFmtId="10" fontId="8" fillId="0" borderId="5" xfId="0" applyNumberFormat="1" applyFont="1" applyBorder="1" applyAlignment="1">
      <alignment horizontal="center" vertical="center" wrapText="1"/>
    </xf>
    <xf numFmtId="9" fontId="8" fillId="0" borderId="5" xfId="0" applyNumberFormat="1" applyFont="1" applyBorder="1" applyAlignment="1">
      <alignment horizontal="center" vertical="center" wrapText="1"/>
    </xf>
    <xf numFmtId="169" fontId="8" fillId="0" borderId="5" xfId="5" applyNumberFormat="1" applyFont="1" applyFill="1" applyBorder="1" applyAlignment="1">
      <alignment horizontal="center" vertical="center" wrapText="1"/>
    </xf>
    <xf numFmtId="2" fontId="43" fillId="0" borderId="5" xfId="0" applyNumberFormat="1" applyFont="1" applyBorder="1" applyAlignment="1" applyProtection="1">
      <alignment horizontal="center" vertical="center" wrapText="1"/>
      <protection locked="0"/>
    </xf>
    <xf numFmtId="0" fontId="2" fillId="0" borderId="0" xfId="0" applyFont="1" applyAlignment="1">
      <alignment horizontal="center"/>
    </xf>
    <xf numFmtId="0" fontId="2" fillId="0" borderId="0" xfId="0" applyFont="1" applyAlignment="1">
      <alignment horizontal="center" wrapText="1"/>
    </xf>
    <xf numFmtId="0" fontId="6" fillId="9" borderId="45"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167" fontId="15" fillId="0" borderId="0" xfId="1" applyNumberFormat="1" applyFont="1" applyFill="1" applyBorder="1" applyAlignment="1">
      <alignment horizontal="center"/>
    </xf>
    <xf numFmtId="0" fontId="0" fillId="0" borderId="97" xfId="0" applyBorder="1"/>
    <xf numFmtId="0" fontId="0" fillId="0" borderId="97" xfId="0" applyBorder="1" applyAlignment="1">
      <alignment horizontal="center"/>
    </xf>
    <xf numFmtId="0" fontId="49" fillId="0" borderId="0" xfId="0" applyFont="1" applyAlignment="1">
      <alignment horizontal="center"/>
    </xf>
    <xf numFmtId="0" fontId="49" fillId="0" borderId="0" xfId="0" applyFont="1"/>
    <xf numFmtId="0" fontId="45" fillId="0" borderId="0" xfId="0" applyFont="1" applyAlignment="1">
      <alignment horizontal="left" vertical="center" wrapText="1"/>
    </xf>
    <xf numFmtId="0" fontId="45" fillId="0" borderId="94" xfId="0" applyFont="1" applyBorder="1" applyAlignment="1">
      <alignment horizontal="center" vertical="center"/>
    </xf>
    <xf numFmtId="0" fontId="45" fillId="0" borderId="95" xfId="0" applyFont="1" applyBorder="1" applyAlignment="1">
      <alignment horizontal="center" vertical="center"/>
    </xf>
    <xf numFmtId="0" fontId="45" fillId="0" borderId="95" xfId="0" applyFont="1" applyBorder="1" applyAlignment="1">
      <alignment horizontal="center" vertical="center" wrapText="1"/>
    </xf>
    <xf numFmtId="0" fontId="45" fillId="0" borderId="96" xfId="0" applyFont="1" applyBorder="1" applyAlignment="1">
      <alignment horizontal="center" vertical="center"/>
    </xf>
    <xf numFmtId="0" fontId="45" fillId="0" borderId="97" xfId="0" applyFont="1" applyBorder="1" applyAlignment="1">
      <alignment horizontal="center" vertical="center"/>
    </xf>
    <xf numFmtId="0" fontId="45" fillId="0" borderId="98" xfId="0" applyFont="1" applyBorder="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vertical="center" wrapText="1"/>
    </xf>
    <xf numFmtId="0" fontId="0" fillId="0" borderId="98" xfId="0" applyBorder="1" applyAlignment="1">
      <alignment horizontal="center"/>
    </xf>
    <xf numFmtId="0" fontId="43" fillId="0" borderId="71" xfId="0" applyFont="1" applyBorder="1" applyAlignment="1">
      <alignment vertical="center" wrapText="1"/>
    </xf>
    <xf numFmtId="0" fontId="53" fillId="22" borderId="71" xfId="0" applyFont="1" applyFill="1" applyBorder="1" applyAlignment="1">
      <alignment horizontal="center" vertical="center" wrapText="1"/>
    </xf>
    <xf numFmtId="0" fontId="0" fillId="0" borderId="71" xfId="0" applyBorder="1" applyAlignment="1">
      <alignment vertical="center" wrapText="1"/>
    </xf>
    <xf numFmtId="0" fontId="43" fillId="0" borderId="0" xfId="0" applyFont="1" applyAlignment="1">
      <alignment horizontal="center" vertical="center" wrapText="1"/>
    </xf>
    <xf numFmtId="0" fontId="43" fillId="0" borderId="0" xfId="0" applyFont="1" applyBorder="1" applyAlignment="1">
      <alignment horizontal="center" vertical="center" wrapText="1"/>
    </xf>
    <xf numFmtId="168" fontId="48" fillId="0" borderId="106" xfId="0" applyNumberFormat="1" applyFont="1" applyBorder="1" applyAlignment="1">
      <alignment horizontal="center" vertical="center" wrapText="1"/>
    </xf>
    <xf numFmtId="9" fontId="48" fillId="0" borderId="106" xfId="0" applyNumberFormat="1" applyFont="1" applyBorder="1" applyAlignment="1">
      <alignment horizontal="center" vertical="center" wrapText="1"/>
    </xf>
    <xf numFmtId="166" fontId="48" fillId="14" borderId="71" xfId="0" applyNumberFormat="1" applyFont="1" applyFill="1" applyBorder="1" applyAlignment="1">
      <alignment horizontal="center"/>
    </xf>
    <xf numFmtId="167" fontId="48" fillId="14" borderId="71" xfId="0" applyNumberFormat="1" applyFont="1" applyFill="1" applyBorder="1" applyAlignment="1">
      <alignment horizontal="center"/>
    </xf>
    <xf numFmtId="0" fontId="48" fillId="0" borderId="0" xfId="0" applyFont="1" applyAlignment="1">
      <alignment horizontal="center"/>
    </xf>
    <xf numFmtId="166" fontId="48" fillId="0" borderId="0" xfId="0" applyNumberFormat="1" applyFont="1" applyAlignment="1">
      <alignment horizontal="center"/>
    </xf>
    <xf numFmtId="167" fontId="48" fillId="0" borderId="0" xfId="0" applyNumberFormat="1" applyFont="1" applyAlignment="1">
      <alignment horizontal="center"/>
    </xf>
    <xf numFmtId="0" fontId="0" fillId="0" borderId="107" xfId="0" applyBorder="1" applyAlignment="1">
      <alignment horizontal="center"/>
    </xf>
    <xf numFmtId="0" fontId="47" fillId="0" borderId="82" xfId="0" applyFont="1" applyBorder="1" applyAlignment="1">
      <alignment horizontal="center"/>
    </xf>
    <xf numFmtId="0" fontId="0" fillId="0" borderId="108" xfId="0" applyBorder="1" applyAlignment="1">
      <alignment horizontal="center"/>
    </xf>
    <xf numFmtId="0" fontId="0" fillId="0" borderId="94" xfId="0" applyBorder="1" applyAlignment="1">
      <alignment horizontal="center"/>
    </xf>
    <xf numFmtId="0" fontId="47" fillId="0" borderId="95" xfId="0" applyFont="1" applyBorder="1" applyAlignment="1">
      <alignment horizontal="center"/>
    </xf>
    <xf numFmtId="0" fontId="0" fillId="0" borderId="96" xfId="0" applyBorder="1" applyAlignment="1">
      <alignment horizontal="center"/>
    </xf>
    <xf numFmtId="0" fontId="49" fillId="0" borderId="97" xfId="0" applyFont="1" applyBorder="1" applyAlignment="1">
      <alignment horizontal="center"/>
    </xf>
    <xf numFmtId="0" fontId="55" fillId="22" borderId="98" xfId="0" applyFont="1" applyFill="1" applyBorder="1" applyAlignment="1">
      <alignment vertical="center" wrapText="1"/>
    </xf>
    <xf numFmtId="0" fontId="55" fillId="22" borderId="97" xfId="0" applyFont="1" applyFill="1" applyBorder="1" applyAlignment="1">
      <alignment vertical="center" wrapText="1"/>
    </xf>
    <xf numFmtId="0" fontId="49" fillId="0" borderId="98" xfId="0" applyFont="1" applyBorder="1" applyAlignment="1">
      <alignment horizontal="center"/>
    </xf>
    <xf numFmtId="0" fontId="49" fillId="0" borderId="107" xfId="0" applyFont="1" applyBorder="1" applyAlignment="1">
      <alignment horizontal="center"/>
    </xf>
    <xf numFmtId="0" fontId="49" fillId="0" borderId="108" xfId="0" applyFont="1" applyBorder="1" applyAlignment="1">
      <alignment horizontal="center"/>
    </xf>
    <xf numFmtId="0" fontId="47" fillId="0" borderId="0" xfId="0" applyFont="1" applyAlignment="1">
      <alignment horizontal="center"/>
    </xf>
    <xf numFmtId="0" fontId="4" fillId="0" borderId="0" xfId="0" applyFont="1" applyAlignment="1">
      <alignment horizontal="center" vertical="center" wrapText="1"/>
    </xf>
    <xf numFmtId="20" fontId="8" fillId="0" borderId="5" xfId="0" applyNumberFormat="1" applyFont="1" applyBorder="1" applyAlignment="1">
      <alignment horizontal="center" vertical="center" wrapText="1"/>
    </xf>
    <xf numFmtId="9" fontId="43" fillId="6" borderId="5" xfId="0" applyNumberFormat="1" applyFont="1" applyFill="1" applyBorder="1" applyAlignment="1" applyProtection="1">
      <alignment horizontal="center" vertical="center" wrapText="1"/>
      <protection locked="0"/>
    </xf>
    <xf numFmtId="9" fontId="8" fillId="7" borderId="5" xfId="1" applyNumberFormat="1" applyFont="1" applyFill="1" applyBorder="1" applyAlignment="1">
      <alignment horizontal="center" vertical="center" wrapText="1"/>
    </xf>
    <xf numFmtId="9" fontId="8" fillId="0" borderId="5" xfId="0" applyNumberFormat="1" applyFont="1" applyFill="1" applyBorder="1" applyAlignment="1">
      <alignment horizontal="center" vertical="center" wrapText="1"/>
    </xf>
    <xf numFmtId="0" fontId="0" fillId="0" borderId="0" xfId="0" applyFill="1"/>
    <xf numFmtId="9" fontId="43" fillId="0" borderId="6" xfId="0" applyNumberFormat="1" applyFont="1" applyFill="1" applyBorder="1" applyAlignment="1" applyProtection="1">
      <alignment horizontal="center" vertical="center" wrapText="1"/>
      <protection locked="0"/>
    </xf>
    <xf numFmtId="10" fontId="43" fillId="0" borderId="6" xfId="0" applyNumberFormat="1" applyFont="1" applyFill="1" applyBorder="1" applyAlignment="1" applyProtection="1">
      <alignment horizontal="center" vertical="center" wrapText="1"/>
      <protection locked="0"/>
    </xf>
    <xf numFmtId="10" fontId="8" fillId="0" borderId="5" xfId="0" applyNumberFormat="1" applyFont="1" applyFill="1" applyBorder="1" applyAlignment="1">
      <alignment horizontal="center" vertical="center" wrapText="1"/>
    </xf>
    <xf numFmtId="0" fontId="6" fillId="0" borderId="17" xfId="0" applyFont="1" applyBorder="1" applyAlignment="1">
      <alignment horizontal="center"/>
    </xf>
    <xf numFmtId="0" fontId="6" fillId="0" borderId="13" xfId="0" applyFont="1" applyBorder="1"/>
    <xf numFmtId="0" fontId="2" fillId="0" borderId="17" xfId="0" applyFont="1" applyBorder="1" applyAlignment="1">
      <alignment horizontal="center"/>
    </xf>
    <xf numFmtId="0" fontId="2" fillId="0" borderId="50" xfId="0" applyFont="1" applyBorder="1" applyAlignment="1">
      <alignment horizontal="center"/>
    </xf>
    <xf numFmtId="0" fontId="2" fillId="0" borderId="46" xfId="0" applyFont="1" applyBorder="1" applyAlignment="1">
      <alignment horizontal="center"/>
    </xf>
    <xf numFmtId="0" fontId="2" fillId="0" borderId="13" xfId="0" applyFont="1" applyBorder="1" applyAlignment="1">
      <alignment horizontal="center"/>
    </xf>
    <xf numFmtId="0" fontId="6" fillId="0" borderId="0" xfId="0" applyFont="1" applyAlignment="1">
      <alignment horizontal="center" vertical="center" wrapText="1"/>
    </xf>
    <xf numFmtId="0" fontId="6" fillId="0" borderId="59" xfId="0" applyFont="1" applyBorder="1" applyAlignment="1">
      <alignment horizontal="center" vertical="center" wrapText="1"/>
    </xf>
    <xf numFmtId="0" fontId="6" fillId="0" borderId="45" xfId="0" applyFont="1" applyBorder="1" applyAlignment="1">
      <alignment horizontal="center" vertical="center" wrapText="1"/>
    </xf>
    <xf numFmtId="9" fontId="6" fillId="0" borderId="45" xfId="0" applyNumberFormat="1" applyFont="1" applyBorder="1" applyAlignment="1">
      <alignment horizontal="center" vertical="center" wrapText="1"/>
    </xf>
    <xf numFmtId="0" fontId="2" fillId="0" borderId="0" xfId="0" applyFont="1"/>
    <xf numFmtId="0" fontId="17" fillId="0" borderId="0" xfId="0" applyFont="1"/>
    <xf numFmtId="0" fontId="17" fillId="0" borderId="0" xfId="0" applyFont="1" applyAlignment="1">
      <alignment horizontal="center"/>
    </xf>
    <xf numFmtId="0" fontId="2" fillId="0" borderId="0" xfId="0" applyFont="1" applyAlignment="1">
      <alignment horizontal="center"/>
    </xf>
    <xf numFmtId="0" fontId="4" fillId="0" borderId="11" xfId="0" applyFont="1" applyBorder="1" applyAlignment="1">
      <alignment horizontal="center" vertical="center" wrapText="1"/>
    </xf>
    <xf numFmtId="0" fontId="10" fillId="9" borderId="17" xfId="0" applyFont="1" applyFill="1" applyBorder="1" applyAlignment="1">
      <alignment vertical="center" wrapText="1"/>
    </xf>
    <xf numFmtId="0" fontId="2" fillId="0" borderId="0" xfId="0" applyFont="1" applyAlignment="1">
      <alignment horizontal="center" vertical="center"/>
    </xf>
    <xf numFmtId="9" fontId="8" fillId="5" borderId="5" xfId="1" applyNumberFormat="1" applyFont="1" applyFill="1" applyBorder="1" applyAlignment="1">
      <alignment horizontal="center" vertical="center" wrapText="1"/>
    </xf>
    <xf numFmtId="0" fontId="4" fillId="8" borderId="5" xfId="0" applyFont="1" applyFill="1" applyBorder="1" applyAlignment="1">
      <alignment horizontal="center" vertical="center" wrapText="1"/>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8" fillId="0" borderId="38" xfId="3" applyFont="1" applyBorder="1" applyAlignment="1">
      <alignment horizontal="center" vertical="center" wrapText="1"/>
    </xf>
    <xf numFmtId="0" fontId="9" fillId="3" borderId="38" xfId="3" applyFont="1" applyFill="1" applyBorder="1" applyAlignment="1">
      <alignment horizontal="center" vertical="center" wrapText="1"/>
    </xf>
    <xf numFmtId="0" fontId="6" fillId="0" borderId="38" xfId="3" applyFont="1" applyBorder="1" applyAlignment="1">
      <alignment vertical="center" wrapText="1"/>
    </xf>
    <xf numFmtId="168" fontId="5" fillId="3" borderId="45" xfId="4" applyNumberFormat="1" applyFont="1" applyFill="1" applyBorder="1" applyAlignment="1">
      <alignment horizontal="center" vertical="center" wrapText="1"/>
    </xf>
    <xf numFmtId="9" fontId="5" fillId="2" borderId="38" xfId="1" applyFont="1" applyFill="1" applyBorder="1" applyAlignment="1">
      <alignment horizontal="center" vertical="center" wrapText="1"/>
    </xf>
    <xf numFmtId="9" fontId="5" fillId="0" borderId="0" xfId="1" applyFont="1" applyFill="1" applyBorder="1" applyAlignment="1">
      <alignment horizontal="center"/>
    </xf>
    <xf numFmtId="167" fontId="5" fillId="0" borderId="0" xfId="1" applyNumberFormat="1" applyFont="1" applyFill="1" applyBorder="1" applyAlignment="1">
      <alignment horizontal="center"/>
    </xf>
    <xf numFmtId="0" fontId="6" fillId="0" borderId="49"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49" xfId="2" applyFont="1" applyBorder="1" applyAlignment="1">
      <alignment horizontal="center"/>
    </xf>
    <xf numFmtId="0" fontId="2" fillId="0" borderId="46" xfId="2" applyFont="1" applyBorder="1" applyAlignment="1">
      <alignment horizontal="center"/>
    </xf>
    <xf numFmtId="9" fontId="13" fillId="0" borderId="0" xfId="2" applyNumberFormat="1" applyFont="1" applyAlignment="1">
      <alignment horizontal="center"/>
    </xf>
    <xf numFmtId="0" fontId="6" fillId="0" borderId="38" xfId="3" applyFont="1" applyBorder="1" applyAlignment="1">
      <alignment horizontal="center" vertical="center" wrapText="1"/>
    </xf>
    <xf numFmtId="0" fontId="4" fillId="2" borderId="41" xfId="0" applyFont="1" applyFill="1" applyBorder="1" applyAlignment="1">
      <alignment horizontal="center" vertical="center" wrapText="1"/>
    </xf>
    <xf numFmtId="1" fontId="6" fillId="0" borderId="45" xfId="4" applyNumberFormat="1" applyFont="1" applyFill="1" applyBorder="1" applyAlignment="1">
      <alignment horizontal="center" vertical="center" wrapText="1"/>
    </xf>
    <xf numFmtId="9" fontId="6" fillId="0" borderId="45" xfId="1" applyFont="1" applyFill="1" applyBorder="1" applyAlignment="1">
      <alignment horizontal="center" vertical="center" wrapText="1"/>
    </xf>
    <xf numFmtId="166" fontId="4" fillId="2" borderId="38" xfId="2" applyNumberFormat="1" applyFont="1" applyFill="1" applyBorder="1" applyAlignment="1">
      <alignment vertical="center"/>
    </xf>
    <xf numFmtId="10" fontId="4" fillId="2" borderId="38" xfId="1" applyNumberFormat="1" applyFont="1" applyFill="1" applyBorder="1" applyAlignment="1">
      <alignment horizontal="center" vertical="center"/>
    </xf>
    <xf numFmtId="166" fontId="6" fillId="0" borderId="0" xfId="2" applyNumberFormat="1" applyFont="1" applyAlignment="1">
      <alignment horizontal="center"/>
    </xf>
    <xf numFmtId="167" fontId="6" fillId="0" borderId="0" xfId="1" applyNumberFormat="1" applyFont="1" applyFill="1" applyBorder="1" applyAlignment="1">
      <alignment horizontal="center"/>
    </xf>
    <xf numFmtId="0" fontId="2" fillId="0" borderId="50" xfId="2" applyFont="1" applyBorder="1" applyAlignment="1">
      <alignment horizontal="center"/>
    </xf>
    <xf numFmtId="0" fontId="2" fillId="0" borderId="11" xfId="2" applyFont="1" applyBorder="1" applyAlignment="1">
      <alignment horizontal="center"/>
    </xf>
    <xf numFmtId="0" fontId="2" fillId="0" borderId="17" xfId="2" applyFont="1" applyBorder="1" applyAlignment="1">
      <alignment horizontal="center"/>
    </xf>
    <xf numFmtId="2" fontId="6" fillId="3" borderId="45" xfId="4" applyNumberFormat="1" applyFont="1" applyFill="1" applyBorder="1" applyAlignment="1">
      <alignment horizontal="center" vertical="center" wrapText="1"/>
    </xf>
    <xf numFmtId="1" fontId="6" fillId="3" borderId="45" xfId="4" applyNumberFormat="1" applyFont="1" applyFill="1" applyBorder="1" applyAlignment="1">
      <alignment horizontal="center" vertical="center" wrapText="1"/>
    </xf>
    <xf numFmtId="2" fontId="6" fillId="0" borderId="45" xfId="1" applyNumberFormat="1" applyFont="1" applyFill="1" applyBorder="1" applyAlignment="1">
      <alignment horizontal="center" vertical="center" wrapText="1"/>
    </xf>
    <xf numFmtId="2" fontId="6" fillId="3" borderId="47" xfId="4" applyNumberFormat="1" applyFont="1" applyFill="1" applyBorder="1" applyAlignment="1">
      <alignment horizontal="center" vertical="center" wrapText="1"/>
    </xf>
    <xf numFmtId="1" fontId="6" fillId="3" borderId="47" xfId="4" applyNumberFormat="1" applyFont="1" applyFill="1" applyBorder="1" applyAlignment="1">
      <alignment horizontal="center" vertical="center" wrapText="1"/>
    </xf>
    <xf numFmtId="1" fontId="6" fillId="0" borderId="59" xfId="4" applyNumberFormat="1" applyFont="1" applyFill="1" applyBorder="1" applyAlignment="1">
      <alignment horizontal="center" vertical="center" wrapText="1"/>
    </xf>
    <xf numFmtId="166" fontId="6" fillId="2" borderId="38" xfId="2" applyNumberFormat="1" applyFont="1" applyFill="1" applyBorder="1" applyAlignment="1">
      <alignment horizontal="center"/>
    </xf>
    <xf numFmtId="167" fontId="6" fillId="2" borderId="38" xfId="1" applyNumberFormat="1" applyFont="1" applyFill="1" applyBorder="1" applyAlignment="1">
      <alignment horizontal="center"/>
    </xf>
    <xf numFmtId="0" fontId="2" fillId="0" borderId="0" xfId="2" applyFont="1" applyAlignment="1">
      <alignment horizontal="center"/>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6" fillId="0" borderId="38" xfId="3" applyFont="1" applyBorder="1" applyAlignment="1">
      <alignment vertical="center" wrapText="1"/>
    </xf>
    <xf numFmtId="0" fontId="9" fillId="3" borderId="38" xfId="3" applyFont="1" applyFill="1" applyBorder="1" applyAlignment="1">
      <alignment horizontal="center" vertical="center" wrapText="1"/>
    </xf>
    <xf numFmtId="0" fontId="8" fillId="0" borderId="0" xfId="2" applyFont="1" applyAlignment="1">
      <alignment horizontal="center"/>
    </xf>
    <xf numFmtId="166" fontId="8" fillId="0" borderId="0" xfId="2" applyNumberFormat="1" applyFont="1" applyAlignment="1">
      <alignment horizontal="center"/>
    </xf>
    <xf numFmtId="0" fontId="29" fillId="0" borderId="50" xfId="2" applyFont="1" applyBorder="1" applyAlignment="1">
      <alignment horizontal="center"/>
    </xf>
    <xf numFmtId="0" fontId="29" fillId="0" borderId="11" xfId="2" applyFont="1" applyBorder="1" applyAlignment="1">
      <alignment horizontal="center"/>
    </xf>
    <xf numFmtId="0" fontId="16" fillId="2" borderId="41" xfId="0" applyFont="1" applyFill="1" applyBorder="1" applyAlignment="1">
      <alignment horizontal="center" vertical="center" wrapText="1"/>
    </xf>
    <xf numFmtId="166" fontId="8" fillId="2" borderId="38" xfId="2" applyNumberFormat="1" applyFont="1" applyFill="1" applyBorder="1"/>
    <xf numFmtId="9" fontId="28" fillId="24" borderId="45" xfId="1" applyFont="1" applyFill="1" applyBorder="1" applyAlignment="1">
      <alignment horizontal="center" vertical="center" wrapText="1"/>
    </xf>
    <xf numFmtId="0" fontId="6" fillId="0" borderId="13" xfId="0" applyFont="1" applyBorder="1" applyProtection="1">
      <protection locked="0"/>
    </xf>
    <xf numFmtId="0" fontId="6" fillId="0" borderId="17" xfId="2" applyFont="1" applyBorder="1" applyAlignment="1" applyProtection="1">
      <alignment horizontal="center"/>
      <protection locked="0"/>
    </xf>
    <xf numFmtId="0" fontId="2" fillId="0" borderId="0" xfId="0" applyFont="1" applyProtection="1">
      <protection locked="0"/>
    </xf>
    <xf numFmtId="167" fontId="8" fillId="0" borderId="0" xfId="1" applyNumberFormat="1" applyFont="1" applyFill="1" applyBorder="1" applyAlignment="1">
      <alignment horizontal="center"/>
    </xf>
    <xf numFmtId="0" fontId="17" fillId="0" borderId="0" xfId="2" applyFont="1" applyAlignment="1">
      <alignment horizontal="center"/>
    </xf>
    <xf numFmtId="0" fontId="15" fillId="0" borderId="13" xfId="2" applyFont="1" applyBorder="1" applyAlignment="1">
      <alignment horizontal="center"/>
    </xf>
    <xf numFmtId="0" fontId="15" fillId="0" borderId="0" xfId="2" applyFont="1" applyAlignment="1">
      <alignment horizontal="center"/>
    </xf>
    <xf numFmtId="0" fontId="15" fillId="0" borderId="17" xfId="2" applyFont="1" applyBorder="1" applyAlignment="1">
      <alignment horizontal="center"/>
    </xf>
    <xf numFmtId="0" fontId="15" fillId="0" borderId="13" xfId="0" applyFont="1" applyBorder="1"/>
    <xf numFmtId="0" fontId="17" fillId="0" borderId="0" xfId="0" applyFont="1"/>
    <xf numFmtId="166" fontId="15" fillId="0" borderId="0" xfId="2" applyNumberFormat="1" applyFont="1" applyAlignment="1">
      <alignment horizontal="center"/>
    </xf>
    <xf numFmtId="0" fontId="15" fillId="0" borderId="49" xfId="2" applyFont="1" applyBorder="1" applyAlignment="1">
      <alignment horizontal="center"/>
    </xf>
    <xf numFmtId="0" fontId="17" fillId="0" borderId="50" xfId="2" applyFont="1" applyBorder="1" applyAlignment="1">
      <alignment horizontal="center"/>
    </xf>
    <xf numFmtId="0" fontId="15" fillId="0" borderId="46" xfId="2" applyFont="1" applyBorder="1" applyAlignment="1">
      <alignment horizontal="center"/>
    </xf>
    <xf numFmtId="0" fontId="15" fillId="0" borderId="10" xfId="2" applyFont="1" applyBorder="1" applyAlignment="1">
      <alignment horizontal="center"/>
    </xf>
    <xf numFmtId="0" fontId="17" fillId="0" borderId="11" xfId="2" applyFont="1" applyBorder="1" applyAlignment="1">
      <alignment horizontal="center"/>
    </xf>
    <xf numFmtId="0" fontId="15" fillId="0" borderId="12" xfId="2" applyFont="1" applyBorder="1" applyAlignment="1">
      <alignment horizontal="center"/>
    </xf>
    <xf numFmtId="0" fontId="17" fillId="0" borderId="13" xfId="2" applyFont="1" applyBorder="1" applyAlignment="1">
      <alignment horizontal="center"/>
    </xf>
    <xf numFmtId="0" fontId="18" fillId="3" borderId="17" xfId="0" applyFont="1" applyFill="1" applyBorder="1" applyAlignment="1">
      <alignment vertical="center" wrapText="1"/>
    </xf>
    <xf numFmtId="0" fontId="18" fillId="3" borderId="13" xfId="0" applyFont="1" applyFill="1" applyBorder="1" applyAlignment="1">
      <alignment vertical="center" wrapText="1"/>
    </xf>
    <xf numFmtId="0" fontId="17" fillId="0" borderId="17" xfId="2" applyFont="1" applyBorder="1" applyAlignment="1">
      <alignment horizontal="center"/>
    </xf>
    <xf numFmtId="0" fontId="17" fillId="0" borderId="49" xfId="2" applyFont="1" applyBorder="1" applyAlignment="1">
      <alignment horizontal="center"/>
    </xf>
    <xf numFmtId="0" fontId="17" fillId="0" borderId="46" xfId="2" applyFont="1" applyBorder="1" applyAlignment="1">
      <alignment horizontal="center"/>
    </xf>
    <xf numFmtId="0" fontId="17" fillId="0" borderId="0" xfId="2" applyFont="1" applyFill="1" applyBorder="1" applyAlignment="1">
      <alignment horizontal="center"/>
    </xf>
    <xf numFmtId="0" fontId="17" fillId="0" borderId="0" xfId="2" applyFont="1" applyFill="1" applyBorder="1" applyAlignment="1"/>
    <xf numFmtId="0" fontId="17" fillId="0" borderId="0" xfId="2" applyFont="1" applyFill="1" applyAlignment="1">
      <alignment horizontal="center"/>
    </xf>
    <xf numFmtId="0" fontId="17" fillId="0" borderId="13" xfId="2" applyFont="1" applyFill="1" applyBorder="1" applyAlignment="1">
      <alignment horizontal="center"/>
    </xf>
    <xf numFmtId="0" fontId="16" fillId="0" borderId="0" xfId="2" applyFont="1" applyFill="1" applyBorder="1" applyAlignment="1">
      <alignment horizontal="left" vertical="center" wrapText="1"/>
    </xf>
    <xf numFmtId="0" fontId="16" fillId="0" borderId="17" xfId="2" applyFont="1" applyFill="1" applyBorder="1" applyAlignment="1">
      <alignment horizontal="left" vertical="center" wrapText="1"/>
    </xf>
    <xf numFmtId="0" fontId="16" fillId="0" borderId="10" xfId="2" applyFont="1" applyFill="1" applyBorder="1" applyAlignment="1">
      <alignment horizontal="center" vertical="center"/>
    </xf>
    <xf numFmtId="0" fontId="16" fillId="0" borderId="11" xfId="2" applyFont="1" applyFill="1" applyBorder="1" applyAlignment="1">
      <alignment horizontal="center" vertical="center"/>
    </xf>
    <xf numFmtId="0" fontId="16" fillId="0" borderId="11" xfId="3" applyFont="1" applyFill="1" applyBorder="1" applyAlignment="1">
      <alignment horizontal="center" vertical="center" wrapText="1"/>
    </xf>
    <xf numFmtId="0" fontId="16" fillId="0" borderId="11" xfId="2" applyFont="1" applyFill="1" applyBorder="1" applyAlignment="1">
      <alignment horizontal="center" vertical="center" wrapText="1"/>
    </xf>
    <xf numFmtId="0" fontId="16" fillId="0" borderId="12" xfId="2" applyFont="1" applyFill="1" applyBorder="1" applyAlignment="1">
      <alignment horizontal="center" vertical="center"/>
    </xf>
    <xf numFmtId="0" fontId="16" fillId="0" borderId="13" xfId="2" applyFont="1" applyFill="1" applyBorder="1" applyAlignment="1">
      <alignment horizontal="center" vertical="center"/>
    </xf>
    <xf numFmtId="0" fontId="16" fillId="0" borderId="17" xfId="2" applyFont="1" applyFill="1" applyBorder="1" applyAlignment="1">
      <alignment horizontal="center" vertical="center"/>
    </xf>
    <xf numFmtId="0" fontId="16" fillId="0" borderId="0" xfId="2" applyFont="1" applyFill="1" applyBorder="1" applyAlignment="1">
      <alignment horizontal="center" vertical="center"/>
    </xf>
    <xf numFmtId="0" fontId="16" fillId="0" borderId="0" xfId="3" applyFont="1" applyFill="1" applyBorder="1" applyAlignment="1">
      <alignment horizontal="center" vertical="center" wrapText="1"/>
    </xf>
    <xf numFmtId="0" fontId="16" fillId="0" borderId="0" xfId="2" applyFont="1" applyFill="1" applyBorder="1" applyAlignment="1">
      <alignment horizontal="center" vertical="center" wrapText="1"/>
    </xf>
    <xf numFmtId="0" fontId="15" fillId="0" borderId="13" xfId="2" applyFont="1" applyFill="1" applyBorder="1" applyAlignment="1">
      <alignment horizontal="center"/>
    </xf>
    <xf numFmtId="0" fontId="15" fillId="0" borderId="0" xfId="2" applyFont="1" applyFill="1" applyBorder="1" applyAlignment="1">
      <alignment horizontal="center"/>
    </xf>
    <xf numFmtId="0" fontId="15" fillId="0" borderId="17" xfId="2" applyFont="1" applyFill="1" applyBorder="1" applyAlignment="1">
      <alignment horizontal="center"/>
    </xf>
    <xf numFmtId="0" fontId="48" fillId="0" borderId="0" xfId="3" applyFont="1" applyFill="1" applyBorder="1" applyAlignment="1">
      <alignment horizontal="center" vertical="center" wrapText="1"/>
    </xf>
    <xf numFmtId="0" fontId="15" fillId="0" borderId="0" xfId="3" applyFont="1" applyFill="1" applyBorder="1" applyAlignment="1">
      <alignment horizontal="center" vertical="center" wrapText="1"/>
    </xf>
    <xf numFmtId="0" fontId="17" fillId="0" borderId="38" xfId="2" applyFont="1" applyFill="1" applyBorder="1" applyAlignment="1">
      <alignment horizontal="center" vertical="center"/>
    </xf>
    <xf numFmtId="0" fontId="15" fillId="0" borderId="38" xfId="3" applyFont="1" applyFill="1" applyBorder="1" applyAlignment="1">
      <alignment horizontal="center" vertical="center" wrapText="1"/>
    </xf>
    <xf numFmtId="0" fontId="17" fillId="0" borderId="0" xfId="0" applyFont="1" applyFill="1"/>
    <xf numFmtId="0" fontId="15" fillId="0" borderId="13" xfId="0" applyFont="1" applyFill="1" applyBorder="1"/>
    <xf numFmtId="1" fontId="15" fillId="0" borderId="45" xfId="4" applyNumberFormat="1" applyFont="1" applyFill="1" applyBorder="1" applyAlignment="1">
      <alignment horizontal="center" vertical="center" wrapText="1"/>
    </xf>
    <xf numFmtId="168" fontId="15" fillId="0" borderId="45" xfId="1" applyNumberFormat="1" applyFont="1" applyFill="1" applyBorder="1" applyAlignment="1">
      <alignment horizontal="center" vertical="center" wrapText="1"/>
    </xf>
    <xf numFmtId="1" fontId="15" fillId="0" borderId="47" xfId="4" applyNumberFormat="1" applyFont="1" applyFill="1" applyBorder="1" applyAlignment="1">
      <alignment horizontal="center" vertical="center" wrapText="1"/>
    </xf>
    <xf numFmtId="166" fontId="15" fillId="2" borderId="38" xfId="2" applyNumberFormat="1" applyFont="1" applyFill="1" applyBorder="1" applyAlignment="1">
      <alignment horizontal="center" vertical="center" wrapText="1"/>
    </xf>
    <xf numFmtId="166" fontId="15" fillId="2" borderId="38" xfId="2" applyNumberFormat="1" applyFont="1" applyFill="1" applyBorder="1" applyAlignment="1">
      <alignment horizontal="center" vertical="center"/>
    </xf>
    <xf numFmtId="10" fontId="15" fillId="2" borderId="38" xfId="2" applyNumberFormat="1" applyFont="1" applyFill="1" applyBorder="1" applyAlignment="1">
      <alignment horizontal="center" vertical="center"/>
    </xf>
    <xf numFmtId="166" fontId="15" fillId="0" borderId="0" xfId="2" applyNumberFormat="1" applyFont="1" applyFill="1" applyBorder="1" applyAlignment="1">
      <alignment horizontal="center"/>
    </xf>
    <xf numFmtId="0" fontId="15" fillId="0" borderId="49" xfId="2" applyFont="1" applyFill="1" applyBorder="1" applyAlignment="1">
      <alignment horizontal="center"/>
    </xf>
    <xf numFmtId="0" fontId="17" fillId="0" borderId="50" xfId="2" applyFont="1" applyFill="1" applyBorder="1" applyAlignment="1">
      <alignment horizontal="center"/>
    </xf>
    <xf numFmtId="0" fontId="15" fillId="0" borderId="46" xfId="2" applyFont="1" applyFill="1" applyBorder="1" applyAlignment="1">
      <alignment horizontal="center"/>
    </xf>
    <xf numFmtId="0" fontId="15" fillId="0" borderId="10" xfId="2" applyFont="1" applyFill="1" applyBorder="1" applyAlignment="1">
      <alignment horizontal="center"/>
    </xf>
    <xf numFmtId="0" fontId="17" fillId="0" borderId="11" xfId="2" applyFont="1" applyFill="1" applyBorder="1" applyAlignment="1">
      <alignment horizontal="center"/>
    </xf>
    <xf numFmtId="0" fontId="15" fillId="0" borderId="12" xfId="2" applyFont="1" applyFill="1" applyBorder="1" applyAlignment="1">
      <alignment horizontal="center"/>
    </xf>
    <xf numFmtId="0" fontId="16" fillId="3" borderId="17" xfId="0" applyFont="1" applyFill="1" applyBorder="1" applyAlignment="1">
      <alignment vertical="center" wrapText="1"/>
    </xf>
    <xf numFmtId="0" fontId="16" fillId="3" borderId="13" xfId="0" applyFont="1" applyFill="1" applyBorder="1" applyAlignment="1">
      <alignment vertical="center" wrapText="1"/>
    </xf>
    <xf numFmtId="0" fontId="17" fillId="0" borderId="17" xfId="2" applyFont="1" applyFill="1" applyBorder="1" applyAlignment="1">
      <alignment horizontal="center"/>
    </xf>
    <xf numFmtId="0" fontId="17" fillId="0" borderId="49" xfId="2" applyFont="1" applyFill="1" applyBorder="1" applyAlignment="1">
      <alignment horizontal="center"/>
    </xf>
    <xf numFmtId="0" fontId="17" fillId="0" borderId="46" xfId="2" applyFont="1" applyFill="1" applyBorder="1" applyAlignment="1">
      <alignment horizontal="center"/>
    </xf>
    <xf numFmtId="0" fontId="15" fillId="0" borderId="23" xfId="3" applyFont="1" applyBorder="1" applyAlignment="1">
      <alignment vertical="center" wrapText="1"/>
    </xf>
    <xf numFmtId="9" fontId="15" fillId="2" borderId="72" xfId="1" applyFont="1" applyFill="1" applyBorder="1" applyAlignment="1">
      <alignment horizontal="center" vertical="center" wrapText="1"/>
    </xf>
    <xf numFmtId="0" fontId="16" fillId="3" borderId="38" xfId="2" applyFont="1" applyFill="1" applyBorder="1" applyAlignment="1">
      <alignment horizontal="center" vertical="center" wrapText="1"/>
    </xf>
    <xf numFmtId="1" fontId="15" fillId="0" borderId="1" xfId="4" applyNumberFormat="1" applyFont="1" applyFill="1" applyBorder="1" applyAlignment="1">
      <alignment horizontal="center" vertical="center" wrapText="1"/>
    </xf>
    <xf numFmtId="1" fontId="15" fillId="0" borderId="26" xfId="4" applyNumberFormat="1" applyFont="1" applyFill="1" applyBorder="1" applyAlignment="1">
      <alignment horizontal="center" vertical="center" wrapText="1"/>
    </xf>
    <xf numFmtId="10" fontId="15" fillId="0" borderId="45" xfId="1" applyNumberFormat="1" applyFont="1" applyFill="1" applyBorder="1" applyAlignment="1">
      <alignment horizontal="center" vertical="center" wrapText="1"/>
    </xf>
    <xf numFmtId="1" fontId="15" fillId="0" borderId="4" xfId="4" applyNumberFormat="1" applyFont="1" applyFill="1" applyBorder="1" applyAlignment="1">
      <alignment horizontal="center" vertical="center" wrapText="1"/>
    </xf>
    <xf numFmtId="1" fontId="15" fillId="0" borderId="58" xfId="4" applyNumberFormat="1" applyFont="1" applyFill="1" applyBorder="1" applyAlignment="1">
      <alignment horizontal="center" vertical="center" wrapText="1"/>
    </xf>
    <xf numFmtId="1" fontId="15" fillId="0" borderId="42" xfId="4" applyNumberFormat="1" applyFont="1" applyFill="1" applyBorder="1" applyAlignment="1">
      <alignment horizontal="center" vertical="center" wrapText="1"/>
    </xf>
    <xf numFmtId="1" fontId="15" fillId="0" borderId="51" xfId="4" applyNumberFormat="1" applyFont="1" applyFill="1" applyBorder="1" applyAlignment="1">
      <alignment horizontal="center" vertical="center" wrapText="1"/>
    </xf>
    <xf numFmtId="1" fontId="15" fillId="0" borderId="56" xfId="4" applyNumberFormat="1" applyFont="1" applyFill="1" applyBorder="1" applyAlignment="1">
      <alignment horizontal="center" vertical="center" wrapText="1"/>
    </xf>
    <xf numFmtId="1" fontId="15" fillId="0" borderId="9" xfId="4" applyNumberFormat="1" applyFont="1" applyFill="1" applyBorder="1" applyAlignment="1">
      <alignment horizontal="center" vertical="center" wrapText="1"/>
    </xf>
    <xf numFmtId="166" fontId="15" fillId="2" borderId="21" xfId="2" applyNumberFormat="1" applyFont="1" applyFill="1" applyBorder="1" applyAlignment="1">
      <alignment vertical="center" wrapText="1"/>
    </xf>
    <xf numFmtId="168" fontId="15" fillId="2" borderId="21" xfId="1" applyNumberFormat="1" applyFont="1" applyFill="1" applyBorder="1" applyAlignment="1">
      <alignment vertical="center" wrapText="1"/>
    </xf>
    <xf numFmtId="167" fontId="15" fillId="0" borderId="50" xfId="1" applyNumberFormat="1" applyFont="1" applyFill="1" applyBorder="1" applyAlignment="1">
      <alignment horizontal="center"/>
    </xf>
    <xf numFmtId="167" fontId="15" fillId="0" borderId="11" xfId="1" applyNumberFormat="1" applyFont="1" applyFill="1" applyBorder="1" applyAlignment="1">
      <alignment horizontal="center"/>
    </xf>
    <xf numFmtId="9" fontId="15" fillId="0" borderId="45" xfId="1" applyFont="1" applyFill="1" applyBorder="1" applyAlignment="1">
      <alignment horizontal="center" vertical="center" wrapText="1"/>
    </xf>
    <xf numFmtId="1" fontId="15" fillId="0" borderId="59" xfId="4" applyNumberFormat="1" applyFont="1" applyFill="1" applyBorder="1" applyAlignment="1">
      <alignment horizontal="center" vertical="center" wrapText="1"/>
    </xf>
    <xf numFmtId="166" fontId="15" fillId="2" borderId="38" xfId="2" applyNumberFormat="1" applyFont="1" applyFill="1" applyBorder="1" applyAlignment="1">
      <alignment horizontal="center"/>
    </xf>
    <xf numFmtId="167" fontId="15" fillId="2" borderId="38" xfId="1" applyNumberFormat="1" applyFont="1" applyFill="1" applyBorder="1" applyAlignment="1">
      <alignment horizontal="center"/>
    </xf>
    <xf numFmtId="0" fontId="17" fillId="0" borderId="46" xfId="2" applyFont="1" applyBorder="1" applyAlignment="1">
      <alignment horizontal="center"/>
    </xf>
    <xf numFmtId="0" fontId="17" fillId="0" borderId="17" xfId="2" applyFont="1" applyBorder="1" applyAlignment="1">
      <alignment horizontal="center"/>
    </xf>
    <xf numFmtId="0" fontId="18" fillId="3" borderId="17" xfId="0" applyFont="1" applyFill="1" applyBorder="1" applyAlignment="1">
      <alignment vertical="center" wrapText="1"/>
    </xf>
    <xf numFmtId="0" fontId="15" fillId="0" borderId="12" xfId="2" applyFont="1" applyBorder="1" applyAlignment="1">
      <alignment horizontal="center"/>
    </xf>
    <xf numFmtId="0" fontId="15" fillId="0" borderId="46" xfId="2" applyFont="1" applyBorder="1" applyAlignment="1">
      <alignment horizontal="center"/>
    </xf>
    <xf numFmtId="0" fontId="15" fillId="0" borderId="17" xfId="2" applyFont="1" applyBorder="1" applyAlignment="1">
      <alignment horizontal="center" vertical="center"/>
    </xf>
    <xf numFmtId="166" fontId="15" fillId="2" borderId="72" xfId="2" applyNumberFormat="1" applyFont="1" applyFill="1" applyBorder="1" applyAlignment="1">
      <alignment horizontal="center" vertical="center" wrapText="1"/>
    </xf>
    <xf numFmtId="166" fontId="15" fillId="2" borderId="18" xfId="2" applyNumberFormat="1" applyFont="1" applyFill="1" applyBorder="1" applyAlignment="1">
      <alignment horizontal="center" vertical="center"/>
    </xf>
    <xf numFmtId="0" fontId="15" fillId="0" borderId="13" xfId="0" applyFont="1" applyBorder="1" applyAlignment="1">
      <alignment vertical="center"/>
    </xf>
    <xf numFmtId="9" fontId="15" fillId="0" borderId="5" xfId="4" applyNumberFormat="1" applyFont="1" applyFill="1" applyBorder="1" applyAlignment="1">
      <alignment horizontal="center" vertical="center" wrapText="1"/>
    </xf>
    <xf numFmtId="1" fontId="15" fillId="0" borderId="5" xfId="4" applyNumberFormat="1" applyFont="1" applyFill="1" applyBorder="1" applyAlignment="1">
      <alignment horizontal="center" vertical="center" wrapText="1"/>
    </xf>
    <xf numFmtId="0" fontId="15" fillId="0" borderId="5" xfId="0" applyFont="1" applyBorder="1" applyAlignment="1">
      <alignment horizontal="center" vertical="center"/>
    </xf>
    <xf numFmtId="0" fontId="15" fillId="0" borderId="38" xfId="3" applyFont="1" applyBorder="1" applyAlignment="1">
      <alignment horizontal="center" vertical="center" wrapText="1"/>
    </xf>
    <xf numFmtId="0" fontId="48" fillId="0" borderId="23" xfId="3" applyFont="1" applyBorder="1" applyAlignment="1">
      <alignment vertical="center" wrapText="1"/>
    </xf>
    <xf numFmtId="0" fontId="15" fillId="0" borderId="0" xfId="3" applyFont="1" applyAlignment="1">
      <alignment horizontal="center" vertical="center" wrapText="1"/>
    </xf>
    <xf numFmtId="0" fontId="16" fillId="0" borderId="0" xfId="2" applyFont="1" applyAlignment="1">
      <alignment horizontal="center" vertical="center" wrapText="1"/>
    </xf>
    <xf numFmtId="0" fontId="16" fillId="0" borderId="17" xfId="2" applyFont="1" applyBorder="1" applyAlignment="1">
      <alignment horizontal="center" vertical="center"/>
    </xf>
    <xf numFmtId="0" fontId="16" fillId="0" borderId="13" xfId="2" applyFont="1" applyBorder="1" applyAlignment="1">
      <alignment horizontal="center" vertical="center"/>
    </xf>
    <xf numFmtId="0" fontId="16" fillId="0" borderId="0" xfId="2" applyFont="1" applyAlignment="1">
      <alignment horizontal="center" vertical="center"/>
    </xf>
    <xf numFmtId="0" fontId="16" fillId="0" borderId="0" xfId="3" applyFont="1" applyAlignment="1">
      <alignment horizontal="center" vertical="center" wrapText="1"/>
    </xf>
    <xf numFmtId="0" fontId="16" fillId="0" borderId="12" xfId="2" applyFont="1" applyBorder="1" applyAlignment="1">
      <alignment horizontal="center" vertical="center"/>
    </xf>
    <xf numFmtId="0" fontId="16" fillId="0" borderId="11" xfId="2" applyFont="1" applyBorder="1" applyAlignment="1">
      <alignment horizontal="center" vertical="center"/>
    </xf>
    <xf numFmtId="0" fontId="16" fillId="0" borderId="11" xfId="2" applyFont="1" applyBorder="1" applyAlignment="1">
      <alignment horizontal="center" vertical="center" wrapText="1"/>
    </xf>
    <xf numFmtId="0" fontId="16" fillId="0" borderId="11" xfId="3" applyFont="1" applyBorder="1" applyAlignment="1">
      <alignment horizontal="center" vertical="center" wrapText="1"/>
    </xf>
    <xf numFmtId="0" fontId="16" fillId="0" borderId="10" xfId="2" applyFont="1" applyBorder="1" applyAlignment="1">
      <alignment horizontal="center" vertical="center"/>
    </xf>
    <xf numFmtId="0" fontId="16" fillId="0" borderId="0" xfId="2" applyFont="1" applyAlignment="1">
      <alignment horizontal="left" vertical="center" wrapText="1"/>
    </xf>
    <xf numFmtId="0" fontId="17" fillId="0" borderId="0" xfId="2" applyFont="1"/>
    <xf numFmtId="9" fontId="15" fillId="2" borderId="143" xfId="4" applyNumberFormat="1" applyFont="1" applyFill="1" applyBorder="1" applyAlignment="1">
      <alignment horizontal="center" vertical="center" wrapText="1"/>
    </xf>
    <xf numFmtId="9" fontId="15" fillId="0" borderId="60" xfId="4" applyNumberFormat="1" applyFont="1" applyFill="1" applyBorder="1" applyAlignment="1">
      <alignment horizontal="center" vertical="center" wrapText="1"/>
    </xf>
    <xf numFmtId="0" fontId="9" fillId="2" borderId="5" xfId="0" applyFont="1" applyFill="1" applyBorder="1" applyAlignment="1">
      <alignment horizontal="center" vertical="center" wrapText="1"/>
    </xf>
    <xf numFmtId="1" fontId="6" fillId="0" borderId="5" xfId="4" applyNumberFormat="1" applyFont="1" applyFill="1" applyBorder="1" applyAlignment="1">
      <alignment horizontal="center" vertical="center" wrapText="1"/>
    </xf>
    <xf numFmtId="9" fontId="6" fillId="0" borderId="5" xfId="1" applyFont="1" applyFill="1" applyBorder="1" applyAlignment="1">
      <alignment horizontal="center" vertical="center" wrapText="1"/>
    </xf>
    <xf numFmtId="0" fontId="13" fillId="0" borderId="0" xfId="2" applyFont="1" applyAlignment="1">
      <alignment horizontal="center"/>
    </xf>
    <xf numFmtId="0" fontId="4" fillId="0" borderId="38" xfId="3" applyFont="1" applyBorder="1" applyAlignment="1">
      <alignment horizontal="center" vertical="center" wrapText="1"/>
    </xf>
    <xf numFmtId="0" fontId="4" fillId="0" borderId="40" xfId="2" applyFont="1" applyBorder="1" applyAlignment="1">
      <alignment horizontal="center" vertical="center"/>
    </xf>
    <xf numFmtId="0" fontId="6" fillId="0" borderId="40" xfId="2" applyFont="1" applyBorder="1" applyAlignment="1">
      <alignment horizontal="center"/>
    </xf>
    <xf numFmtId="0" fontId="6" fillId="0" borderId="0" xfId="13" applyFont="1" applyAlignment="1">
      <alignment horizontal="center"/>
    </xf>
    <xf numFmtId="0" fontId="6" fillId="0" borderId="40" xfId="13" applyFont="1" applyBorder="1" applyAlignment="1">
      <alignment horizontal="center"/>
    </xf>
    <xf numFmtId="0" fontId="7" fillId="0" borderId="0" xfId="2" applyFont="1" applyAlignment="1">
      <alignment horizontal="center" vertical="center" wrapText="1"/>
    </xf>
    <xf numFmtId="0" fontId="7" fillId="2" borderId="5" xfId="0" applyFont="1" applyFill="1" applyBorder="1" applyAlignment="1">
      <alignment horizontal="center" vertical="center" wrapText="1"/>
    </xf>
    <xf numFmtId="1" fontId="35" fillId="0" borderId="5" xfId="4" applyNumberFormat="1" applyFont="1" applyFill="1" applyBorder="1" applyAlignment="1">
      <alignment horizontal="center" vertical="center" wrapText="1"/>
    </xf>
    <xf numFmtId="9" fontId="35" fillId="0" borderId="5" xfId="1" applyFont="1" applyFill="1" applyBorder="1" applyAlignment="1">
      <alignment horizontal="center" vertical="center" wrapText="1"/>
    </xf>
    <xf numFmtId="1" fontId="35" fillId="0" borderId="86" xfId="4" applyNumberFormat="1" applyFont="1" applyFill="1" applyBorder="1" applyAlignment="1">
      <alignment horizontal="center" vertical="center" wrapText="1"/>
    </xf>
    <xf numFmtId="1" fontId="35" fillId="0" borderId="54" xfId="4" applyNumberFormat="1" applyFont="1" applyFill="1" applyBorder="1" applyAlignment="1">
      <alignment horizontal="center" vertical="center" wrapText="1"/>
    </xf>
    <xf numFmtId="9" fontId="35" fillId="0" borderId="54" xfId="1" applyFont="1" applyFill="1" applyBorder="1" applyAlignment="1">
      <alignment horizontal="center" vertical="center" wrapText="1"/>
    </xf>
    <xf numFmtId="0" fontId="2" fillId="0" borderId="0" xfId="13" applyFont="1" applyAlignment="1">
      <alignment horizontal="center"/>
    </xf>
    <xf numFmtId="0" fontId="6" fillId="0" borderId="0" xfId="18" applyFont="1" applyAlignment="1">
      <alignment horizontal="center"/>
    </xf>
    <xf numFmtId="0" fontId="6" fillId="0" borderId="40" xfId="18" applyFont="1" applyBorder="1" applyAlignment="1">
      <alignment horizontal="center"/>
    </xf>
    <xf numFmtId="1" fontId="6" fillId="0" borderId="8" xfId="4" applyNumberFormat="1" applyFont="1" applyFill="1" applyBorder="1" applyAlignment="1">
      <alignment horizontal="center" vertical="center" wrapText="1"/>
    </xf>
    <xf numFmtId="0" fontId="2" fillId="0" borderId="0" xfId="18" applyFont="1" applyAlignment="1">
      <alignment horizontal="center"/>
    </xf>
    <xf numFmtId="0" fontId="49" fillId="0" borderId="0" xfId="18" applyFont="1" applyAlignment="1">
      <alignment horizontal="center"/>
    </xf>
    <xf numFmtId="164" fontId="8" fillId="0" borderId="0" xfId="0" applyNumberFormat="1" applyFont="1" applyAlignment="1">
      <alignment vertical="center" wrapText="1"/>
    </xf>
    <xf numFmtId="1" fontId="8" fillId="0" borderId="0" xfId="4" applyNumberFormat="1" applyFont="1" applyFill="1" applyBorder="1" applyAlignment="1">
      <alignment horizontal="center" vertical="center" wrapText="1"/>
    </xf>
    <xf numFmtId="9" fontId="8" fillId="0" borderId="0" xfId="1" applyFont="1" applyFill="1" applyBorder="1" applyAlignment="1">
      <alignment horizontal="center" vertical="center" wrapText="1"/>
    </xf>
    <xf numFmtId="0" fontId="9" fillId="0" borderId="0" xfId="0" applyFont="1" applyAlignment="1">
      <alignment horizontal="center" vertical="center" wrapText="1"/>
    </xf>
    <xf numFmtId="0" fontId="16" fillId="0" borderId="0" xfId="0" applyFont="1" applyAlignment="1">
      <alignment horizontal="center" vertical="center" wrapText="1"/>
    </xf>
    <xf numFmtId="9" fontId="2" fillId="0" borderId="0" xfId="1" applyFont="1"/>
    <xf numFmtId="0" fontId="9" fillId="0" borderId="38" xfId="3" applyFont="1" applyBorder="1" applyAlignment="1">
      <alignment horizontal="center" vertical="center" wrapText="1"/>
    </xf>
    <xf numFmtId="166" fontId="5" fillId="2" borderId="38" xfId="2" applyNumberFormat="1" applyFont="1" applyFill="1" applyBorder="1" applyAlignment="1">
      <alignment horizontal="center" vertical="center" wrapText="1"/>
    </xf>
    <xf numFmtId="0" fontId="17" fillId="0" borderId="0" xfId="0" applyFont="1"/>
    <xf numFmtId="1" fontId="15" fillId="0" borderId="47" xfId="4" applyNumberFormat="1" applyFont="1" applyFill="1" applyBorder="1" applyAlignment="1">
      <alignment horizontal="center" vertical="center" wrapText="1"/>
    </xf>
    <xf numFmtId="166" fontId="15" fillId="2" borderId="38" xfId="2" applyNumberFormat="1" applyFont="1" applyFill="1" applyBorder="1" applyAlignment="1">
      <alignment horizontal="center"/>
    </xf>
    <xf numFmtId="0" fontId="15" fillId="0" borderId="0" xfId="2" applyFont="1" applyAlignment="1">
      <alignment horizontal="center"/>
    </xf>
    <xf numFmtId="166" fontId="15" fillId="0" borderId="0" xfId="2" applyNumberFormat="1" applyFont="1" applyAlignment="1">
      <alignment horizontal="center"/>
    </xf>
    <xf numFmtId="0" fontId="17" fillId="0" borderId="0" xfId="2" applyFont="1" applyAlignment="1">
      <alignment horizontal="center"/>
    </xf>
    <xf numFmtId="0" fontId="15" fillId="0" borderId="13" xfId="2" applyFont="1" applyBorder="1" applyAlignment="1">
      <alignment horizontal="center"/>
    </xf>
    <xf numFmtId="0" fontId="15" fillId="0" borderId="49" xfId="2" applyFont="1" applyBorder="1" applyAlignment="1">
      <alignment horizontal="center"/>
    </xf>
    <xf numFmtId="0" fontId="15" fillId="0" borderId="10" xfId="2" applyFont="1" applyBorder="1" applyAlignment="1">
      <alignment horizontal="center"/>
    </xf>
    <xf numFmtId="0" fontId="17" fillId="0" borderId="11" xfId="2" applyFont="1" applyBorder="1" applyAlignment="1">
      <alignment horizontal="center"/>
    </xf>
    <xf numFmtId="0" fontId="17" fillId="0" borderId="13" xfId="2" applyFont="1" applyBorder="1" applyAlignment="1">
      <alignment horizontal="center"/>
    </xf>
    <xf numFmtId="0" fontId="18" fillId="3" borderId="13" xfId="0" applyFont="1" applyFill="1" applyBorder="1" applyAlignment="1">
      <alignment vertical="center" wrapText="1"/>
    </xf>
    <xf numFmtId="0" fontId="17" fillId="0" borderId="49" xfId="2" applyFont="1" applyBorder="1" applyAlignment="1">
      <alignment horizontal="center"/>
    </xf>
    <xf numFmtId="0" fontId="17" fillId="0" borderId="50" xfId="2" applyFont="1" applyBorder="1" applyAlignment="1">
      <alignment horizontal="center"/>
    </xf>
    <xf numFmtId="0" fontId="16" fillId="2" borderId="23" xfId="2" applyFont="1" applyFill="1" applyBorder="1" applyAlignment="1">
      <alignment horizontal="center"/>
    </xf>
    <xf numFmtId="20" fontId="5" fillId="0" borderId="51" xfId="0" applyNumberFormat="1" applyFont="1" applyBorder="1" applyAlignment="1">
      <alignment horizontal="center" vertical="center"/>
    </xf>
    <xf numFmtId="20" fontId="0" fillId="0" borderId="47" xfId="0" applyNumberFormat="1" applyBorder="1" applyAlignment="1">
      <alignment horizontal="center" vertical="center"/>
    </xf>
    <xf numFmtId="0" fontId="8" fillId="0" borderId="38" xfId="3" applyFont="1" applyBorder="1" applyAlignment="1">
      <alignment horizontal="center" vertical="center" wrapText="1"/>
    </xf>
    <xf numFmtId="1" fontId="5" fillId="0" borderId="45" xfId="4" applyNumberFormat="1" applyFont="1" applyFill="1" applyBorder="1" applyAlignment="1">
      <alignment horizontal="center" vertical="center" wrapText="1"/>
    </xf>
    <xf numFmtId="9" fontId="5" fillId="0" borderId="45" xfId="1" applyFont="1" applyFill="1" applyBorder="1" applyAlignment="1">
      <alignment horizontal="center" vertical="center" wrapText="1"/>
    </xf>
    <xf numFmtId="1" fontId="5" fillId="0" borderId="47" xfId="4" applyNumberFormat="1" applyFont="1" applyFill="1" applyBorder="1" applyAlignment="1">
      <alignment horizontal="center" vertical="center" wrapText="1"/>
    </xf>
    <xf numFmtId="166" fontId="5" fillId="2" borderId="38" xfId="2" applyNumberFormat="1" applyFont="1" applyFill="1" applyBorder="1" applyAlignment="1">
      <alignment horizontal="center"/>
    </xf>
    <xf numFmtId="0" fontId="5" fillId="0" borderId="0" xfId="2" applyFont="1" applyAlignment="1">
      <alignment horizontal="center"/>
    </xf>
    <xf numFmtId="166" fontId="5" fillId="0" borderId="0" xfId="2" applyNumberFormat="1" applyFont="1" applyAlignment="1">
      <alignment horizontal="center"/>
    </xf>
    <xf numFmtId="0" fontId="13" fillId="0" borderId="50" xfId="2" applyFont="1" applyBorder="1" applyAlignment="1">
      <alignment horizontal="center"/>
    </xf>
    <xf numFmtId="0" fontId="13" fillId="0" borderId="11" xfId="2" applyFont="1" applyBorder="1" applyAlignment="1">
      <alignment horizontal="center"/>
    </xf>
    <xf numFmtId="9" fontId="5" fillId="4" borderId="38" xfId="1" applyFont="1" applyFill="1" applyBorder="1" applyAlignment="1">
      <alignment horizontal="center" wrapText="1"/>
    </xf>
    <xf numFmtId="0" fontId="0" fillId="0" borderId="0" xfId="0"/>
    <xf numFmtId="0" fontId="0" fillId="0" borderId="0" xfId="0"/>
    <xf numFmtId="1" fontId="6" fillId="0" borderId="45" xfId="4" applyNumberFormat="1" applyFont="1" applyFill="1" applyBorder="1" applyAlignment="1">
      <alignment horizontal="center" vertical="center" wrapText="1"/>
    </xf>
    <xf numFmtId="1" fontId="6" fillId="0" borderId="47" xfId="4" applyNumberFormat="1" applyFont="1" applyFill="1" applyBorder="1" applyAlignment="1">
      <alignment horizontal="center" vertical="center" wrapText="1"/>
    </xf>
    <xf numFmtId="43" fontId="6" fillId="0" borderId="0" xfId="1" applyNumberFormat="1" applyFont="1" applyFill="1" applyBorder="1" applyAlignment="1">
      <alignment horizontal="center"/>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0" xfId="2" applyFont="1"/>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6" fillId="0" borderId="38" xfId="3" applyFont="1" applyBorder="1" applyAlignment="1">
      <alignment vertical="center" wrapText="1"/>
    </xf>
    <xf numFmtId="0" fontId="6" fillId="0" borderId="13" xfId="0" applyFont="1" applyBorder="1"/>
    <xf numFmtId="0" fontId="2" fillId="0" borderId="0" xfId="0" applyFont="1"/>
    <xf numFmtId="166" fontId="6" fillId="0" borderId="0" xfId="2" applyNumberFormat="1" applyFont="1" applyAlignment="1">
      <alignment horizontal="center"/>
    </xf>
    <xf numFmtId="0" fontId="6" fillId="0" borderId="49" xfId="2" applyFont="1" applyBorder="1" applyAlignment="1">
      <alignment horizontal="center"/>
    </xf>
    <xf numFmtId="0" fontId="2" fillId="0" borderId="50" xfId="2" applyFont="1" applyBorder="1" applyAlignment="1">
      <alignment horizontal="center"/>
    </xf>
    <xf numFmtId="0" fontId="6" fillId="0" borderId="46" xfId="2" applyFont="1" applyBorder="1" applyAlignment="1">
      <alignment horizontal="center"/>
    </xf>
    <xf numFmtId="0" fontId="2" fillId="0" borderId="13" xfId="2" applyFont="1" applyBorder="1" applyAlignment="1">
      <alignment horizontal="center"/>
    </xf>
    <xf numFmtId="0" fontId="2" fillId="0" borderId="17" xfId="2" applyFont="1" applyBorder="1" applyAlignment="1">
      <alignment horizontal="center"/>
    </xf>
    <xf numFmtId="0" fontId="2" fillId="0" borderId="21" xfId="2" applyFont="1" applyBorder="1" applyAlignment="1">
      <alignment vertical="center"/>
    </xf>
    <xf numFmtId="0" fontId="8" fillId="0" borderId="38" xfId="3" applyFont="1" applyBorder="1" applyAlignment="1">
      <alignment vertical="center" wrapText="1"/>
    </xf>
    <xf numFmtId="0" fontId="8" fillId="0" borderId="22" xfId="3" applyFont="1" applyBorder="1" applyAlignment="1">
      <alignment vertical="center" wrapText="1"/>
    </xf>
    <xf numFmtId="0" fontId="8" fillId="0" borderId="23" xfId="3" applyFont="1" applyBorder="1" applyAlignment="1">
      <alignment vertical="center" wrapText="1"/>
    </xf>
    <xf numFmtId="166" fontId="4" fillId="2" borderId="38" xfId="2" applyNumberFormat="1" applyFont="1" applyFill="1" applyBorder="1" applyAlignment="1">
      <alignment horizontal="center"/>
    </xf>
    <xf numFmtId="0" fontId="2" fillId="0" borderId="21" xfId="2" applyFont="1" applyBorder="1" applyAlignment="1">
      <alignment horizontal="center" vertical="center"/>
    </xf>
    <xf numFmtId="0" fontId="51" fillId="0" borderId="0" xfId="2" applyFont="1" applyAlignment="1">
      <alignment horizontal="center"/>
    </xf>
    <xf numFmtId="0" fontId="68" fillId="0" borderId="0" xfId="2" applyFont="1" applyAlignment="1">
      <alignment horizontal="center"/>
    </xf>
    <xf numFmtId="1" fontId="5" fillId="3" borderId="5" xfId="4" applyNumberFormat="1" applyFont="1" applyFill="1" applyBorder="1" applyAlignment="1">
      <alignment horizontal="center" vertical="center" wrapText="1"/>
    </xf>
    <xf numFmtId="2" fontId="6" fillId="3" borderId="5" xfId="0" applyNumberFormat="1" applyFont="1" applyFill="1" applyBorder="1" applyAlignment="1">
      <alignment horizontal="center" vertical="center"/>
    </xf>
    <xf numFmtId="0" fontId="6" fillId="0" borderId="13" xfId="0" applyFont="1" applyBorder="1" applyAlignment="1">
      <alignment horizontal="center"/>
    </xf>
    <xf numFmtId="0" fontId="2" fillId="0" borderId="0" xfId="0" applyFont="1" applyAlignment="1">
      <alignment horizontal="center"/>
    </xf>
    <xf numFmtId="43" fontId="4" fillId="2" borderId="38" xfId="2" applyNumberFormat="1" applyFont="1" applyFill="1" applyBorder="1" applyAlignment="1">
      <alignment horizontal="center"/>
    </xf>
    <xf numFmtId="0" fontId="0" fillId="0" borderId="0" xfId="0"/>
    <xf numFmtId="0" fontId="2" fillId="0" borderId="0" xfId="2" applyFont="1" applyFill="1" applyBorder="1" applyAlignment="1">
      <alignment horizontal="center"/>
    </xf>
    <xf numFmtId="0" fontId="2" fillId="0" borderId="0" xfId="2" applyFont="1" applyFill="1" applyBorder="1" applyAlignment="1"/>
    <xf numFmtId="0" fontId="2" fillId="0" borderId="0" xfId="2" applyFont="1" applyFill="1" applyAlignment="1">
      <alignment horizontal="center"/>
    </xf>
    <xf numFmtId="0" fontId="4" fillId="0" borderId="0" xfId="2" applyFont="1" applyFill="1" applyBorder="1" applyAlignment="1">
      <alignment horizontal="left" vertical="center" wrapText="1"/>
    </xf>
    <xf numFmtId="0" fontId="4" fillId="0" borderId="10" xfId="2" applyFont="1" applyFill="1" applyBorder="1" applyAlignment="1">
      <alignment horizontal="center" vertical="center"/>
    </xf>
    <xf numFmtId="0" fontId="4" fillId="0" borderId="11" xfId="2" applyFont="1" applyFill="1" applyBorder="1" applyAlignment="1">
      <alignment horizontal="center" vertical="center"/>
    </xf>
    <xf numFmtId="0" fontId="4" fillId="0" borderId="11" xfId="3" applyFont="1" applyFill="1" applyBorder="1" applyAlignment="1">
      <alignment horizontal="center" vertical="center" wrapText="1"/>
    </xf>
    <xf numFmtId="0" fontId="4" fillId="0" borderId="11" xfId="2" applyFont="1" applyFill="1" applyBorder="1" applyAlignment="1">
      <alignment horizontal="center" vertical="center" wrapText="1"/>
    </xf>
    <xf numFmtId="0" fontId="4" fillId="0" borderId="12" xfId="2" applyFont="1" applyFill="1" applyBorder="1" applyAlignment="1">
      <alignment horizontal="center" vertical="center"/>
    </xf>
    <xf numFmtId="0" fontId="4" fillId="0" borderId="13" xfId="2" applyFont="1" applyFill="1" applyBorder="1" applyAlignment="1">
      <alignment horizontal="center" vertical="center"/>
    </xf>
    <xf numFmtId="0" fontId="4" fillId="0" borderId="17"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13" xfId="2" applyFont="1" applyFill="1" applyBorder="1" applyAlignment="1">
      <alignment horizontal="center"/>
    </xf>
    <xf numFmtId="0" fontId="6" fillId="0" borderId="0" xfId="2" applyFont="1" applyFill="1" applyBorder="1" applyAlignment="1">
      <alignment horizontal="center"/>
    </xf>
    <xf numFmtId="0" fontId="6" fillId="0" borderId="17" xfId="2" applyFont="1" applyFill="1" applyBorder="1" applyAlignment="1">
      <alignment horizontal="center"/>
    </xf>
    <xf numFmtId="0" fontId="6" fillId="0" borderId="0" xfId="3" applyFont="1" applyFill="1" applyBorder="1" applyAlignment="1">
      <alignment horizontal="center" vertical="center" wrapText="1"/>
    </xf>
    <xf numFmtId="0" fontId="6" fillId="0" borderId="13" xfId="0" applyFont="1" applyFill="1" applyBorder="1"/>
    <xf numFmtId="1" fontId="6" fillId="0" borderId="45" xfId="4" applyNumberFormat="1" applyFont="1" applyFill="1" applyBorder="1" applyAlignment="1">
      <alignment horizontal="center" vertical="center" wrapText="1"/>
    </xf>
    <xf numFmtId="9" fontId="6" fillId="0" borderId="45" xfId="1" applyFont="1" applyFill="1" applyBorder="1" applyAlignment="1">
      <alignment horizontal="center" vertical="center" wrapText="1"/>
    </xf>
    <xf numFmtId="1" fontId="6" fillId="0" borderId="47" xfId="4" applyNumberFormat="1" applyFont="1" applyFill="1" applyBorder="1" applyAlignment="1">
      <alignment horizontal="center" vertical="center" wrapText="1"/>
    </xf>
    <xf numFmtId="1" fontId="6" fillId="0" borderId="59" xfId="4" applyNumberFormat="1" applyFont="1" applyFill="1" applyBorder="1" applyAlignment="1">
      <alignment horizontal="center" vertical="center" wrapText="1"/>
    </xf>
    <xf numFmtId="166" fontId="6" fillId="2" borderId="38" xfId="2" applyNumberFormat="1" applyFont="1" applyFill="1" applyBorder="1" applyAlignment="1">
      <alignment horizontal="center"/>
    </xf>
    <xf numFmtId="43" fontId="6" fillId="2" borderId="38" xfId="1" applyNumberFormat="1" applyFont="1" applyFill="1" applyBorder="1" applyAlignment="1">
      <alignment horizontal="center"/>
    </xf>
    <xf numFmtId="166" fontId="6" fillId="0" borderId="0" xfId="2" applyNumberFormat="1" applyFont="1" applyFill="1" applyBorder="1" applyAlignment="1">
      <alignment horizontal="center"/>
    </xf>
    <xf numFmtId="43" fontId="6" fillId="0" borderId="0" xfId="1" applyNumberFormat="1" applyFont="1" applyFill="1" applyBorder="1" applyAlignment="1">
      <alignment horizontal="center"/>
    </xf>
    <xf numFmtId="0" fontId="6" fillId="0" borderId="49" xfId="2" applyFont="1" applyFill="1" applyBorder="1" applyAlignment="1">
      <alignment horizontal="center"/>
    </xf>
    <xf numFmtId="0" fontId="2" fillId="0" borderId="50" xfId="2" applyFont="1" applyFill="1" applyBorder="1" applyAlignment="1">
      <alignment horizontal="center"/>
    </xf>
    <xf numFmtId="0" fontId="6" fillId="0" borderId="46" xfId="2" applyFont="1" applyFill="1" applyBorder="1" applyAlignment="1">
      <alignment horizontal="center"/>
    </xf>
    <xf numFmtId="0" fontId="6" fillId="0" borderId="10" xfId="2" applyFont="1" applyFill="1" applyBorder="1" applyAlignment="1">
      <alignment horizontal="center"/>
    </xf>
    <xf numFmtId="0" fontId="2" fillId="0" borderId="11" xfId="2" applyFont="1" applyFill="1" applyBorder="1" applyAlignment="1">
      <alignment horizontal="center"/>
    </xf>
    <xf numFmtId="0" fontId="6" fillId="0" borderId="12" xfId="2" applyFont="1" applyFill="1" applyBorder="1" applyAlignment="1">
      <alignment horizontal="center"/>
    </xf>
    <xf numFmtId="0" fontId="2" fillId="0" borderId="13" xfId="2" applyFont="1" applyFill="1" applyBorder="1" applyAlignment="1">
      <alignment horizontal="center"/>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17" xfId="2" applyFont="1" applyFill="1" applyBorder="1" applyAlignment="1">
      <alignment horizontal="center"/>
    </xf>
    <xf numFmtId="0" fontId="2" fillId="0" borderId="49" xfId="2" applyFont="1" applyFill="1" applyBorder="1" applyAlignment="1">
      <alignment horizontal="center"/>
    </xf>
    <xf numFmtId="0" fontId="2" fillId="0" borderId="46" xfId="2" applyFont="1" applyFill="1" applyBorder="1" applyAlignment="1">
      <alignment horizontal="center"/>
    </xf>
    <xf numFmtId="0" fontId="6" fillId="0" borderId="38" xfId="3" applyFont="1" applyFill="1" applyBorder="1" applyAlignment="1">
      <alignment vertical="center" wrapText="1"/>
    </xf>
    <xf numFmtId="0" fontId="4" fillId="2" borderId="41" xfId="0" applyFont="1" applyFill="1" applyBorder="1" applyAlignment="1">
      <alignment horizontal="center" vertical="center" wrapText="1"/>
    </xf>
    <xf numFmtId="0" fontId="9" fillId="3" borderId="38" xfId="3" applyFont="1" applyFill="1" applyBorder="1" applyAlignment="1">
      <alignment horizontal="center" vertical="center" wrapText="1"/>
    </xf>
    <xf numFmtId="0" fontId="8" fillId="0" borderId="38" xfId="3" applyFont="1" applyFill="1" applyBorder="1" applyAlignment="1">
      <alignment vertical="center" wrapText="1"/>
    </xf>
    <xf numFmtId="1" fontId="6" fillId="0" borderId="47" xfId="4" applyNumberFormat="1" applyFont="1" applyFill="1" applyBorder="1" applyAlignment="1">
      <alignment horizontal="center" vertical="center"/>
    </xf>
    <xf numFmtId="168" fontId="48" fillId="0" borderId="106" xfId="11" applyNumberFormat="1" applyFont="1" applyBorder="1" applyAlignment="1">
      <alignment horizontal="center" vertical="center" wrapText="1"/>
    </xf>
    <xf numFmtId="0" fontId="48" fillId="0" borderId="106" xfId="11" applyNumberFormat="1" applyFont="1" applyBorder="1" applyAlignment="1">
      <alignment horizontal="center" vertical="center" wrapText="1"/>
    </xf>
    <xf numFmtId="10" fontId="0" fillId="0" borderId="0" xfId="11" applyNumberFormat="1" applyFont="1" applyAlignment="1">
      <alignment vertical="center"/>
    </xf>
    <xf numFmtId="0" fontId="4" fillId="7" borderId="52" xfId="2" applyFont="1" applyFill="1" applyBorder="1" applyAlignment="1">
      <alignment horizontal="center" wrapText="1"/>
    </xf>
    <xf numFmtId="0" fontId="4" fillId="7" borderId="6" xfId="2" applyFont="1" applyFill="1" applyBorder="1" applyAlignment="1">
      <alignment horizontal="center" wrapText="1"/>
    </xf>
    <xf numFmtId="9" fontId="51" fillId="3" borderId="9" xfId="2" applyNumberFormat="1" applyFont="1" applyFill="1" applyBorder="1" applyAlignment="1">
      <alignment horizontal="center" wrapText="1"/>
    </xf>
    <xf numFmtId="166" fontId="6" fillId="4" borderId="38" xfId="2" applyNumberFormat="1" applyFont="1" applyFill="1" applyBorder="1" applyAlignment="1">
      <alignment horizontal="center" vertical="center" wrapText="1"/>
    </xf>
    <xf numFmtId="2" fontId="6" fillId="4" borderId="38" xfId="1" applyNumberFormat="1" applyFont="1" applyFill="1" applyBorder="1" applyAlignment="1">
      <alignment horizontal="center" vertical="center" wrapText="1"/>
    </xf>
    <xf numFmtId="3" fontId="6" fillId="0" borderId="45" xfId="4" applyNumberFormat="1" applyFont="1" applyFill="1" applyBorder="1" applyAlignment="1">
      <alignment horizontal="center" vertical="center" wrapText="1"/>
    </xf>
    <xf numFmtId="1" fontId="6" fillId="3" borderId="47" xfId="4" applyNumberFormat="1" applyFont="1" applyFill="1" applyBorder="1" applyAlignment="1">
      <alignment horizontal="center" vertical="center" wrapText="1"/>
    </xf>
    <xf numFmtId="0" fontId="0" fillId="0" borderId="0" xfId="0"/>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6" fillId="0" borderId="13" xfId="0" applyFont="1" applyBorder="1"/>
    <xf numFmtId="1" fontId="6" fillId="0" borderId="45" xfId="4" applyNumberFormat="1" applyFont="1" applyFill="1" applyBorder="1" applyAlignment="1">
      <alignment horizontal="center" vertical="center" wrapText="1"/>
    </xf>
    <xf numFmtId="1" fontId="6" fillId="0" borderId="47" xfId="4" applyNumberFormat="1" applyFont="1" applyFill="1" applyBorder="1" applyAlignment="1">
      <alignment horizontal="center" vertical="center" wrapText="1"/>
    </xf>
    <xf numFmtId="0" fontId="6" fillId="0" borderId="49"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2" fillId="0" borderId="17" xfId="2" applyFont="1" applyBorder="1" applyAlignment="1">
      <alignment horizontal="center"/>
    </xf>
    <xf numFmtId="0" fontId="2" fillId="0" borderId="49" xfId="2" applyFont="1" applyBorder="1" applyAlignment="1">
      <alignment horizontal="center"/>
    </xf>
    <xf numFmtId="0" fontId="2" fillId="0" borderId="46" xfId="2" applyFont="1" applyBorder="1" applyAlignment="1">
      <alignment horizontal="center"/>
    </xf>
    <xf numFmtId="0" fontId="6" fillId="0" borderId="0" xfId="3" applyFont="1" applyAlignment="1">
      <alignment horizontal="justify" vertical="center" wrapText="1"/>
    </xf>
    <xf numFmtId="0" fontId="6" fillId="0" borderId="13" xfId="2" applyFont="1" applyBorder="1" applyAlignment="1">
      <alignment horizontal="center" vertical="center"/>
    </xf>
    <xf numFmtId="0" fontId="6" fillId="0" borderId="17" xfId="2" applyFont="1" applyBorder="1" applyAlignment="1">
      <alignment horizontal="center" vertical="center"/>
    </xf>
    <xf numFmtId="0" fontId="6" fillId="0" borderId="38" xfId="3" applyFont="1" applyBorder="1" applyAlignment="1">
      <alignment horizontal="center" vertical="center" wrapText="1"/>
    </xf>
    <xf numFmtId="0" fontId="6" fillId="0" borderId="38" xfId="3" applyFont="1" applyBorder="1" applyAlignment="1">
      <alignment vertical="center" wrapText="1"/>
    </xf>
    <xf numFmtId="0" fontId="4" fillId="3" borderId="17" xfId="0" applyFont="1" applyFill="1" applyBorder="1" applyAlignment="1">
      <alignment vertical="center" wrapText="1"/>
    </xf>
    <xf numFmtId="0" fontId="4" fillId="3" borderId="13" xfId="0" applyFont="1" applyFill="1" applyBorder="1" applyAlignment="1">
      <alignment vertical="center" wrapText="1"/>
    </xf>
    <xf numFmtId="0" fontId="2" fillId="0" borderId="0" xfId="2" applyFont="1" applyAlignment="1">
      <alignment wrapText="1"/>
    </xf>
    <xf numFmtId="0" fontId="6" fillId="0" borderId="0" xfId="2" applyFont="1" applyAlignment="1">
      <alignment horizontal="center" wrapText="1"/>
    </xf>
    <xf numFmtId="166" fontId="6" fillId="0" borderId="0" xfId="2" applyNumberFormat="1" applyFont="1" applyAlignment="1">
      <alignment horizontal="center" wrapText="1"/>
    </xf>
    <xf numFmtId="43" fontId="6" fillId="0" borderId="0" xfId="1" applyNumberFormat="1" applyFont="1" applyFill="1" applyBorder="1" applyAlignment="1">
      <alignment horizontal="center" wrapText="1"/>
    </xf>
    <xf numFmtId="0" fontId="2" fillId="0" borderId="50" xfId="2" applyFont="1" applyBorder="1" applyAlignment="1">
      <alignment horizontal="center" wrapText="1"/>
    </xf>
    <xf numFmtId="0" fontId="2" fillId="0" borderId="11" xfId="2" applyFont="1" applyBorder="1" applyAlignment="1">
      <alignment horizontal="center" wrapText="1"/>
    </xf>
    <xf numFmtId="166" fontId="6" fillId="4" borderId="38" xfId="2" applyNumberFormat="1" applyFont="1" applyFill="1" applyBorder="1" applyAlignment="1">
      <alignment horizontal="center" wrapText="1"/>
    </xf>
    <xf numFmtId="2" fontId="6" fillId="0" borderId="45" xfId="1" applyNumberFormat="1" applyFont="1" applyFill="1" applyBorder="1" applyAlignment="1">
      <alignment horizontal="center" vertical="center" wrapText="1"/>
    </xf>
    <xf numFmtId="2" fontId="6" fillId="4" borderId="38" xfId="1" applyNumberFormat="1" applyFont="1" applyFill="1" applyBorder="1" applyAlignment="1">
      <alignment horizontal="center" wrapText="1"/>
    </xf>
    <xf numFmtId="0" fontId="0" fillId="0" borderId="0" xfId="0"/>
    <xf numFmtId="0" fontId="59" fillId="0" borderId="0" xfId="19" applyFill="1" applyAlignment="1">
      <alignment horizontal="center"/>
    </xf>
    <xf numFmtId="0" fontId="4" fillId="0" borderId="0" xfId="2" applyFont="1" applyAlignment="1">
      <alignment horizontal="left" vertical="center" wrapText="1"/>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7" xfId="2" applyFont="1" applyBorder="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7" xfId="2" applyFont="1" applyBorder="1" applyAlignment="1">
      <alignment horizontal="center"/>
    </xf>
    <xf numFmtId="0" fontId="6" fillId="0" borderId="0" xfId="3" applyFont="1" applyAlignment="1">
      <alignment horizontal="center" vertical="center" wrapText="1"/>
    </xf>
    <xf numFmtId="0" fontId="6" fillId="0" borderId="38" xfId="3" applyFont="1" applyBorder="1" applyAlignment="1">
      <alignment vertical="center" wrapText="1"/>
    </xf>
    <xf numFmtId="1" fontId="6" fillId="0" borderId="45" xfId="4" applyNumberFormat="1" applyFont="1" applyFill="1" applyBorder="1" applyAlignment="1">
      <alignment horizontal="center" vertical="center" wrapText="1"/>
    </xf>
    <xf numFmtId="171" fontId="6" fillId="0" borderId="45" xfId="1" applyNumberFormat="1" applyFont="1" applyFill="1" applyBorder="1" applyAlignment="1">
      <alignment horizontal="center" vertical="center" wrapText="1"/>
    </xf>
    <xf numFmtId="1" fontId="51" fillId="0" borderId="47" xfId="4" applyNumberFormat="1" applyFont="1" applyFill="1" applyBorder="1" applyAlignment="1">
      <alignment horizontal="center" vertical="center" wrapText="1"/>
    </xf>
    <xf numFmtId="0" fontId="6" fillId="0" borderId="46" xfId="2" applyFont="1" applyBorder="1" applyAlignment="1">
      <alignment horizontal="center"/>
    </xf>
    <xf numFmtId="0" fontId="6" fillId="0" borderId="12" xfId="2" applyFont="1" applyBorder="1" applyAlignment="1">
      <alignment horizontal="center"/>
    </xf>
    <xf numFmtId="0" fontId="10" fillId="3" borderId="17" xfId="0" applyFont="1" applyFill="1" applyBorder="1" applyAlignment="1">
      <alignment vertical="center" wrapText="1"/>
    </xf>
    <xf numFmtId="0" fontId="2" fillId="0" borderId="17" xfId="2" applyFont="1" applyBorder="1" applyAlignment="1">
      <alignment horizontal="center"/>
    </xf>
    <xf numFmtId="0" fontId="2" fillId="0" borderId="46" xfId="2" applyFont="1" applyBorder="1" applyAlignment="1">
      <alignment horizontal="center"/>
    </xf>
    <xf numFmtId="0" fontId="6" fillId="0" borderId="38" xfId="3" applyFont="1" applyBorder="1" applyAlignment="1">
      <alignment horizontal="center" vertical="center" wrapText="1"/>
    </xf>
    <xf numFmtId="0" fontId="4" fillId="3" borderId="13" xfId="0" applyFont="1" applyFill="1" applyBorder="1" applyAlignment="1">
      <alignment vertical="center" wrapText="1"/>
    </xf>
    <xf numFmtId="0" fontId="2" fillId="0" borderId="0" xfId="2" applyFont="1" applyAlignment="1">
      <alignment wrapText="1"/>
    </xf>
    <xf numFmtId="0" fontId="4" fillId="0" borderId="10" xfId="2" applyFont="1" applyBorder="1" applyAlignment="1">
      <alignment horizontal="center" vertical="center" wrapText="1"/>
    </xf>
    <xf numFmtId="0" fontId="4" fillId="0" borderId="13" xfId="2" applyFont="1" applyBorder="1" applyAlignment="1">
      <alignment horizontal="center" vertical="center" wrapText="1"/>
    </xf>
    <xf numFmtId="0" fontId="6" fillId="0" borderId="13" xfId="2" applyFont="1" applyBorder="1" applyAlignment="1">
      <alignment horizontal="center" wrapText="1"/>
    </xf>
    <xf numFmtId="0" fontId="6" fillId="0" borderId="0" xfId="2" applyFont="1" applyAlignment="1">
      <alignment horizontal="center" wrapText="1"/>
    </xf>
    <xf numFmtId="0" fontId="6" fillId="0" borderId="13" xfId="0" applyFont="1" applyBorder="1" applyAlignment="1">
      <alignment wrapText="1"/>
    </xf>
    <xf numFmtId="166" fontId="6" fillId="0" borderId="0" xfId="2" applyNumberFormat="1" applyFont="1" applyAlignment="1">
      <alignment horizontal="center" wrapText="1"/>
    </xf>
    <xf numFmtId="43" fontId="6" fillId="0" borderId="0" xfId="1" applyNumberFormat="1" applyFont="1" applyFill="1" applyBorder="1" applyAlignment="1">
      <alignment horizontal="center" wrapText="1"/>
    </xf>
    <xf numFmtId="0" fontId="6" fillId="0" borderId="49" xfId="2" applyFont="1" applyBorder="1" applyAlignment="1">
      <alignment horizontal="center" wrapText="1"/>
    </xf>
    <xf numFmtId="0" fontId="2" fillId="0" borderId="50" xfId="2" applyFont="1" applyBorder="1" applyAlignment="1">
      <alignment horizontal="center" wrapText="1"/>
    </xf>
    <xf numFmtId="0" fontId="6" fillId="0" borderId="10" xfId="2" applyFont="1" applyBorder="1" applyAlignment="1">
      <alignment horizontal="center" wrapText="1"/>
    </xf>
    <xf numFmtId="0" fontId="2" fillId="0" borderId="11" xfId="2" applyFont="1" applyBorder="1" applyAlignment="1">
      <alignment horizontal="center" wrapText="1"/>
    </xf>
    <xf numFmtId="0" fontId="2" fillId="0" borderId="13" xfId="2" applyFont="1" applyBorder="1" applyAlignment="1">
      <alignment horizontal="center" wrapText="1"/>
    </xf>
    <xf numFmtId="0" fontId="2" fillId="0" borderId="49" xfId="2" applyFont="1" applyBorder="1" applyAlignment="1">
      <alignment horizontal="center" wrapText="1"/>
    </xf>
    <xf numFmtId="166" fontId="6" fillId="25" borderId="38" xfId="2" applyNumberFormat="1" applyFont="1" applyFill="1" applyBorder="1" applyAlignment="1">
      <alignment horizontal="center" vertical="center" wrapText="1"/>
    </xf>
    <xf numFmtId="172" fontId="6" fillId="0" borderId="45" xfId="1" applyNumberFormat="1" applyFont="1" applyFill="1" applyBorder="1" applyAlignment="1">
      <alignment horizontal="center" vertical="center" wrapText="1"/>
    </xf>
    <xf numFmtId="3" fontId="51" fillId="0" borderId="47" xfId="4" applyNumberFormat="1" applyFont="1" applyFill="1" applyBorder="1" applyAlignment="1">
      <alignment horizontal="center" vertical="center" wrapText="1"/>
    </xf>
    <xf numFmtId="173" fontId="6" fillId="25" borderId="38" xfId="1" applyNumberFormat="1" applyFont="1" applyFill="1" applyBorder="1" applyAlignment="1">
      <alignment horizontal="center" vertical="center" wrapText="1"/>
    </xf>
    <xf numFmtId="0" fontId="0" fillId="0" borderId="0" xfId="0"/>
    <xf numFmtId="2" fontId="6" fillId="0" borderId="45" xfId="1" applyNumberFormat="1" applyFont="1" applyFill="1" applyBorder="1" applyAlignment="1">
      <alignment horizontal="center" vertical="center" wrapText="1"/>
    </xf>
    <xf numFmtId="0" fontId="6" fillId="0" borderId="0" xfId="3" applyFont="1" applyAlignment="1">
      <alignment horizontal="justify" vertical="center" wrapText="1"/>
    </xf>
    <xf numFmtId="0" fontId="6" fillId="0" borderId="38" xfId="3" applyFont="1" applyBorder="1" applyAlignment="1">
      <alignment horizontal="center" vertical="center" wrapText="1"/>
    </xf>
    <xf numFmtId="0" fontId="2" fillId="0" borderId="0" xfId="2" applyFont="1" applyAlignment="1">
      <alignment wrapText="1"/>
    </xf>
    <xf numFmtId="0" fontId="6" fillId="0" borderId="0" xfId="2" applyFont="1" applyAlignment="1">
      <alignment horizontal="center" wrapText="1"/>
    </xf>
    <xf numFmtId="166" fontId="6" fillId="0" borderId="0" xfId="2" applyNumberFormat="1" applyFont="1" applyAlignment="1">
      <alignment horizontal="center" wrapText="1"/>
    </xf>
    <xf numFmtId="0" fontId="2" fillId="0" borderId="50" xfId="2" applyFont="1" applyBorder="1" applyAlignment="1">
      <alignment horizontal="center" wrapText="1"/>
    </xf>
    <xf numFmtId="0" fontId="2" fillId="0" borderId="11" xfId="2" applyFont="1" applyBorder="1" applyAlignment="1">
      <alignment horizontal="center" wrapText="1"/>
    </xf>
    <xf numFmtId="166" fontId="6" fillId="25" borderId="38" xfId="2" applyNumberFormat="1" applyFont="1" applyFill="1" applyBorder="1" applyAlignment="1">
      <alignment horizontal="center" vertical="center" wrapText="1"/>
    </xf>
    <xf numFmtId="3" fontId="6" fillId="0" borderId="47" xfId="4" applyNumberFormat="1" applyFont="1" applyFill="1" applyBorder="1" applyAlignment="1">
      <alignment horizontal="center" vertical="center" wrapText="1"/>
    </xf>
    <xf numFmtId="0" fontId="0" fillId="0" borderId="0" xfId="0"/>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9" fontId="6" fillId="0" borderId="45" xfId="1" applyFont="1" applyFill="1" applyBorder="1" applyAlignment="1">
      <alignment horizontal="center" vertical="center" wrapText="1"/>
    </xf>
    <xf numFmtId="1" fontId="6" fillId="0" borderId="47" xfId="4" applyNumberFormat="1" applyFont="1" applyFill="1" applyBorder="1" applyAlignment="1">
      <alignment horizontal="center" vertical="center" wrapText="1"/>
    </xf>
    <xf numFmtId="166" fontId="6" fillId="0" borderId="0" xfId="2" applyNumberFormat="1" applyFont="1" applyAlignment="1">
      <alignment horizontal="center"/>
    </xf>
    <xf numFmtId="0" fontId="6" fillId="0" borderId="49" xfId="2" applyFont="1" applyBorder="1" applyAlignment="1">
      <alignment horizontal="center"/>
    </xf>
    <xf numFmtId="0" fontId="2" fillId="0" borderId="50"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2" fillId="0" borderId="11"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49" xfId="2" applyFont="1" applyBorder="1" applyAlignment="1">
      <alignment horizontal="center"/>
    </xf>
    <xf numFmtId="0" fontId="2" fillId="0" borderId="46" xfId="2" applyFont="1" applyBorder="1" applyAlignment="1">
      <alignment horizontal="center"/>
    </xf>
    <xf numFmtId="0" fontId="6" fillId="0" borderId="38" xfId="3" applyFont="1" applyBorder="1" applyAlignment="1">
      <alignment vertical="center" wrapText="1"/>
    </xf>
    <xf numFmtId="0" fontId="9" fillId="3" borderId="38" xfId="3" applyFont="1" applyFill="1" applyBorder="1" applyAlignment="1">
      <alignment horizontal="center" vertical="center" wrapText="1"/>
    </xf>
    <xf numFmtId="1" fontId="6" fillId="3" borderId="45" xfId="4" applyNumberFormat="1" applyFont="1" applyFill="1" applyBorder="1" applyAlignment="1">
      <alignment horizontal="center" vertical="center" wrapText="1"/>
    </xf>
    <xf numFmtId="9" fontId="6" fillId="4" borderId="45" xfId="1" applyFont="1" applyFill="1" applyBorder="1" applyAlignment="1">
      <alignment horizontal="center" vertical="center" wrapText="1"/>
    </xf>
    <xf numFmtId="0" fontId="2" fillId="0" borderId="0" xfId="2" applyFont="1" applyAlignment="1">
      <alignment horizontal="center"/>
    </xf>
    <xf numFmtId="0" fontId="2" fillId="0" borderId="17" xfId="2" applyFont="1" applyBorder="1" applyAlignment="1">
      <alignment horizontal="center"/>
    </xf>
    <xf numFmtId="0" fontId="4" fillId="2" borderId="41" xfId="0" applyFont="1" applyFill="1" applyBorder="1" applyAlignment="1">
      <alignment horizontal="center" vertical="center" wrapText="1"/>
    </xf>
    <xf numFmtId="0" fontId="6" fillId="0" borderId="13" xfId="0" applyFont="1" applyBorder="1"/>
    <xf numFmtId="0" fontId="2" fillId="0" borderId="0" xfId="0" applyFont="1"/>
    <xf numFmtId="0" fontId="15" fillId="0" borderId="17" xfId="2" applyFont="1" applyBorder="1" applyAlignment="1">
      <alignment horizontal="center"/>
    </xf>
    <xf numFmtId="0" fontId="16" fillId="2" borderId="41" xfId="0" applyFont="1" applyFill="1" applyBorder="1" applyAlignment="1">
      <alignment horizontal="center" vertical="center" wrapText="1"/>
    </xf>
    <xf numFmtId="0" fontId="15" fillId="0" borderId="13" xfId="0" applyFont="1" applyBorder="1"/>
    <xf numFmtId="0" fontId="4" fillId="0" borderId="15" xfId="2" applyFont="1" applyBorder="1" applyAlignment="1">
      <alignment horizontal="center" vertical="center" wrapText="1"/>
    </xf>
    <xf numFmtId="0" fontId="2" fillId="0" borderId="39" xfId="2" applyFont="1" applyBorder="1" applyAlignment="1">
      <alignment horizontal="center"/>
    </xf>
    <xf numFmtId="0" fontId="2" fillId="0" borderId="0" xfId="2" applyFont="1" applyAlignment="1">
      <alignment horizontal="center"/>
    </xf>
    <xf numFmtId="0" fontId="2" fillId="0" borderId="17" xfId="2" applyFont="1" applyBorder="1" applyAlignment="1">
      <alignment horizontal="center"/>
    </xf>
    <xf numFmtId="0" fontId="2" fillId="0" borderId="18" xfId="2" applyFont="1" applyBorder="1" applyAlignment="1">
      <alignment horizontal="center"/>
    </xf>
    <xf numFmtId="0" fontId="2" fillId="0" borderId="19" xfId="2" applyFont="1" applyBorder="1" applyAlignment="1">
      <alignment horizontal="center"/>
    </xf>
    <xf numFmtId="0" fontId="17" fillId="0" borderId="84" xfId="2" applyFont="1" applyBorder="1" applyAlignment="1">
      <alignment horizontal="center"/>
    </xf>
    <xf numFmtId="0" fontId="4" fillId="2" borderId="41" xfId="0" applyFont="1" applyFill="1" applyBorder="1" applyAlignment="1">
      <alignment horizontal="center" vertical="center" wrapText="1"/>
    </xf>
    <xf numFmtId="0" fontId="6" fillId="0" borderId="13" xfId="0" applyFont="1" applyBorder="1"/>
    <xf numFmtId="0" fontId="2" fillId="0" borderId="0" xfId="0" applyFont="1"/>
    <xf numFmtId="0" fontId="6" fillId="0" borderId="39" xfId="0" applyFont="1" applyBorder="1"/>
    <xf numFmtId="0" fontId="16" fillId="2" borderId="41" xfId="0" applyFont="1" applyFill="1" applyBorder="1" applyAlignment="1">
      <alignment horizontal="center" vertical="center" wrapText="1"/>
    </xf>
    <xf numFmtId="0" fontId="2" fillId="0" borderId="0" xfId="0" applyFont="1" applyAlignment="1">
      <alignment horizontal="center"/>
    </xf>
    <xf numFmtId="0" fontId="15" fillId="0" borderId="13" xfId="0" applyFont="1" applyBorder="1"/>
    <xf numFmtId="0" fontId="17" fillId="0" borderId="0" xfId="0" applyFont="1"/>
    <xf numFmtId="0" fontId="0" fillId="0" borderId="0" xfId="0"/>
    <xf numFmtId="0" fontId="5" fillId="3" borderId="38" xfId="3" applyFill="1" applyBorder="1" applyAlignment="1">
      <alignment horizontal="center" vertical="center" wrapText="1"/>
    </xf>
    <xf numFmtId="0" fontId="16" fillId="2" borderId="26" xfId="0" applyFont="1" applyFill="1" applyBorder="1" applyAlignment="1">
      <alignment horizontal="center" vertical="center" wrapText="1"/>
    </xf>
    <xf numFmtId="174" fontId="15" fillId="0" borderId="45" xfId="6" applyNumberFormat="1" applyFont="1" applyFill="1" applyBorder="1" applyAlignment="1">
      <alignment horizontal="center" vertical="center" wrapText="1"/>
    </xf>
    <xf numFmtId="174" fontId="15" fillId="0" borderId="47" xfId="6" applyNumberFormat="1" applyFont="1" applyFill="1" applyBorder="1" applyAlignment="1">
      <alignment horizontal="center" vertical="center" wrapText="1"/>
    </xf>
    <xf numFmtId="10" fontId="15" fillId="2" borderId="38" xfId="1" applyNumberFormat="1" applyFont="1" applyFill="1" applyBorder="1" applyAlignment="1">
      <alignment horizontal="center"/>
    </xf>
    <xf numFmtId="9" fontId="15" fillId="2" borderId="38" xfId="1" applyFont="1" applyFill="1" applyBorder="1" applyAlignment="1">
      <alignment horizontal="center"/>
    </xf>
    <xf numFmtId="0" fontId="2" fillId="0" borderId="0" xfId="3" applyFont="1" applyAlignment="1">
      <alignment horizontal="center"/>
    </xf>
    <xf numFmtId="0" fontId="2" fillId="0" borderId="0" xfId="3" applyFont="1"/>
    <xf numFmtId="0" fontId="4" fillId="0" borderId="0" xfId="3" applyFont="1" applyAlignment="1">
      <alignment horizontal="left" vertical="center" wrapText="1"/>
    </xf>
    <xf numFmtId="0" fontId="4" fillId="0" borderId="10" xfId="3" applyFont="1" applyBorder="1" applyAlignment="1">
      <alignment horizontal="center" vertical="center"/>
    </xf>
    <xf numFmtId="0" fontId="4" fillId="0" borderId="11" xfId="3" applyFont="1" applyBorder="1" applyAlignment="1">
      <alignment horizontal="center" vertical="center"/>
    </xf>
    <xf numFmtId="0" fontId="4" fillId="0" borderId="11" xfId="20" applyFont="1" applyBorder="1" applyAlignment="1">
      <alignment horizontal="center" vertical="center" wrapText="1"/>
    </xf>
    <xf numFmtId="0" fontId="4" fillId="0" borderId="12" xfId="3" applyFont="1" applyBorder="1" applyAlignment="1">
      <alignment horizontal="center" vertical="center"/>
    </xf>
    <xf numFmtId="0" fontId="4" fillId="0" borderId="13" xfId="3" applyFont="1" applyBorder="1" applyAlignment="1">
      <alignment horizontal="center" vertical="center"/>
    </xf>
    <xf numFmtId="0" fontId="4" fillId="0" borderId="17" xfId="3" applyFont="1" applyBorder="1" applyAlignment="1">
      <alignment horizontal="center" vertical="center"/>
    </xf>
    <xf numFmtId="0" fontId="4" fillId="0" borderId="0" xfId="3" applyFont="1" applyAlignment="1">
      <alignment horizontal="center" vertical="center"/>
    </xf>
    <xf numFmtId="0" fontId="4" fillId="0" borderId="0" xfId="20" applyFont="1" applyAlignment="1">
      <alignment horizontal="center" vertical="center" wrapText="1"/>
    </xf>
    <xf numFmtId="0" fontId="6" fillId="0" borderId="13" xfId="3" applyFont="1" applyBorder="1" applyAlignment="1">
      <alignment horizontal="center"/>
    </xf>
    <xf numFmtId="0" fontId="6" fillId="0" borderId="0" xfId="3" applyFont="1" applyAlignment="1">
      <alignment horizontal="center"/>
    </xf>
    <xf numFmtId="0" fontId="6" fillId="0" borderId="17" xfId="3" applyFont="1" applyBorder="1" applyAlignment="1">
      <alignment horizontal="center"/>
    </xf>
    <xf numFmtId="0" fontId="6" fillId="0" borderId="0" xfId="20" applyFont="1" applyAlignment="1">
      <alignment horizontal="center" vertical="center" wrapText="1"/>
    </xf>
    <xf numFmtId="0" fontId="8" fillId="0" borderId="38" xfId="20" applyFont="1" applyBorder="1" applyAlignment="1">
      <alignment vertical="center" wrapText="1"/>
    </xf>
    <xf numFmtId="0" fontId="9" fillId="3" borderId="38" xfId="20" applyFont="1" applyFill="1" applyBorder="1" applyAlignment="1">
      <alignment horizontal="center" vertical="center" wrapText="1"/>
    </xf>
    <xf numFmtId="0" fontId="6" fillId="0" borderId="38" xfId="20" applyFont="1" applyBorder="1" applyAlignment="1">
      <alignment horizontal="center" vertical="center" wrapText="1"/>
    </xf>
    <xf numFmtId="175" fontId="6" fillId="0" borderId="45" xfId="1" applyNumberFormat="1" applyFont="1" applyFill="1" applyBorder="1" applyAlignment="1">
      <alignment horizontal="center" vertical="center" wrapText="1"/>
    </xf>
    <xf numFmtId="175" fontId="2" fillId="0" borderId="0" xfId="0" applyNumberFormat="1" applyFont="1"/>
    <xf numFmtId="176" fontId="6" fillId="0" borderId="45" xfId="1" applyNumberFormat="1" applyFont="1" applyFill="1" applyBorder="1" applyAlignment="1">
      <alignment horizontal="center" vertical="center" wrapText="1"/>
    </xf>
    <xf numFmtId="166" fontId="6" fillId="2" borderId="38" xfId="3" applyNumberFormat="1" applyFont="1" applyFill="1" applyBorder="1" applyAlignment="1">
      <alignment horizontal="center"/>
    </xf>
    <xf numFmtId="166" fontId="6" fillId="0" borderId="0" xfId="3" applyNumberFormat="1" applyFont="1" applyAlignment="1">
      <alignment horizontal="center"/>
    </xf>
    <xf numFmtId="0" fontId="6" fillId="0" borderId="14" xfId="3" applyFont="1" applyBorder="1" applyAlignment="1">
      <alignment horizontal="center" vertical="center" wrapText="1"/>
    </xf>
    <xf numFmtId="0" fontId="6" fillId="0" borderId="15" xfId="3" applyFont="1" applyBorder="1" applyAlignment="1">
      <alignment horizontal="center" vertical="center" wrapText="1"/>
    </xf>
    <xf numFmtId="0" fontId="6" fillId="0" borderId="16" xfId="3" applyFont="1" applyBorder="1" applyAlignment="1">
      <alignment horizontal="center" vertical="center" wrapText="1"/>
    </xf>
    <xf numFmtId="0" fontId="6" fillId="0" borderId="0" xfId="3" applyFont="1" applyAlignment="1">
      <alignment horizontal="center" vertical="center" wrapText="1"/>
    </xf>
    <xf numFmtId="0" fontId="6" fillId="0" borderId="49" xfId="3" applyFont="1" applyBorder="1" applyAlignment="1">
      <alignment horizontal="center"/>
    </xf>
    <xf numFmtId="0" fontId="2" fillId="0" borderId="50" xfId="3" applyFont="1" applyBorder="1" applyAlignment="1">
      <alignment horizontal="center"/>
    </xf>
    <xf numFmtId="0" fontId="6" fillId="0" borderId="46" xfId="3" applyFont="1" applyBorder="1" applyAlignment="1">
      <alignment horizontal="center"/>
    </xf>
    <xf numFmtId="0" fontId="6" fillId="0" borderId="10" xfId="3" applyFont="1" applyBorder="1" applyAlignment="1">
      <alignment horizontal="center"/>
    </xf>
    <xf numFmtId="0" fontId="2" fillId="0" borderId="11" xfId="3" applyFont="1" applyBorder="1" applyAlignment="1">
      <alignment horizontal="center"/>
    </xf>
    <xf numFmtId="0" fontId="6" fillId="0" borderId="12" xfId="3" applyFont="1" applyBorder="1" applyAlignment="1">
      <alignment horizontal="center"/>
    </xf>
    <xf numFmtId="0" fontId="2" fillId="0" borderId="13" xfId="3" applyFont="1" applyBorder="1" applyAlignment="1">
      <alignment horizontal="center"/>
    </xf>
    <xf numFmtId="0" fontId="2" fillId="0" borderId="17" xfId="3" applyFont="1" applyBorder="1" applyAlignment="1">
      <alignment horizontal="center"/>
    </xf>
    <xf numFmtId="0" fontId="2" fillId="0" borderId="49" xfId="3" applyFont="1" applyBorder="1" applyAlignment="1">
      <alignment horizontal="center"/>
    </xf>
    <xf numFmtId="0" fontId="2" fillId="0" borderId="46" xfId="3" applyFont="1" applyBorder="1" applyAlignment="1">
      <alignment horizontal="center"/>
    </xf>
    <xf numFmtId="0" fontId="4" fillId="0" borderId="15" xfId="2" applyFont="1" applyBorder="1" applyAlignment="1">
      <alignment horizontal="center" vertical="center"/>
    </xf>
    <xf numFmtId="0" fontId="4" fillId="0" borderId="16" xfId="2" applyFont="1" applyBorder="1" applyAlignment="1">
      <alignment horizontal="center" vertical="center"/>
    </xf>
    <xf numFmtId="0" fontId="25" fillId="23" borderId="38" xfId="3" applyFont="1" applyFill="1" applyBorder="1" applyAlignment="1">
      <alignment horizontal="center" vertical="center" wrapText="1"/>
    </xf>
    <xf numFmtId="1" fontId="6" fillId="3" borderId="5" xfId="4" applyNumberFormat="1" applyFont="1" applyFill="1" applyBorder="1" applyAlignment="1">
      <alignment horizontal="center" vertical="center" wrapText="1"/>
    </xf>
    <xf numFmtId="1" fontId="6" fillId="3" borderId="52" xfId="4" applyNumberFormat="1" applyFont="1" applyFill="1" applyBorder="1" applyAlignment="1">
      <alignment horizontal="center" vertical="center" wrapText="1"/>
    </xf>
    <xf numFmtId="1" fontId="6" fillId="0" borderId="86" xfId="4" applyNumberFormat="1" applyFont="1" applyFill="1" applyBorder="1" applyAlignment="1">
      <alignment horizontal="center" vertical="center" wrapText="1"/>
    </xf>
    <xf numFmtId="1" fontId="6" fillId="4" borderId="54" xfId="4" applyNumberFormat="1" applyFont="1" applyFill="1" applyBorder="1" applyAlignment="1">
      <alignment horizontal="center" vertical="center" wrapText="1"/>
    </xf>
    <xf numFmtId="168" fontId="6" fillId="4" borderId="54" xfId="1" applyNumberFormat="1" applyFont="1" applyFill="1" applyBorder="1" applyAlignment="1">
      <alignment horizontal="center" vertical="center" wrapText="1"/>
    </xf>
    <xf numFmtId="43" fontId="6" fillId="0" borderId="0" xfId="6" applyFont="1" applyFill="1" applyBorder="1" applyAlignment="1">
      <alignment horizontal="center"/>
    </xf>
    <xf numFmtId="0" fontId="16" fillId="2"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15" fillId="0" borderId="17" xfId="2" applyFont="1" applyBorder="1" applyAlignment="1">
      <alignment horizontal="center"/>
    </xf>
    <xf numFmtId="0" fontId="17" fillId="0" borderId="0" xfId="2" applyFont="1" applyAlignment="1">
      <alignment horizontal="center" wrapText="1"/>
    </xf>
    <xf numFmtId="0" fontId="0" fillId="0" borderId="0" xfId="0" applyAlignment="1">
      <alignment horizontal="center" vertical="center" wrapText="1"/>
    </xf>
    <xf numFmtId="0" fontId="17" fillId="0" borderId="0" xfId="0" applyFont="1"/>
    <xf numFmtId="0" fontId="15" fillId="0" borderId="13" xfId="0" applyFont="1" applyBorder="1"/>
    <xf numFmtId="0" fontId="17" fillId="0" borderId="0" xfId="0" applyFont="1" applyAlignment="1">
      <alignment vertical="center"/>
    </xf>
    <xf numFmtId="0" fontId="6" fillId="0" borderId="40" xfId="3" applyFont="1" applyBorder="1" applyAlignment="1">
      <alignment horizontal="center" vertical="center" wrapText="1"/>
    </xf>
    <xf numFmtId="9" fontId="51" fillId="3" borderId="33" xfId="2" applyNumberFormat="1" applyFont="1" applyFill="1" applyBorder="1" applyAlignment="1">
      <alignment horizontal="center" wrapText="1"/>
    </xf>
    <xf numFmtId="0" fontId="16" fillId="2" borderId="5" xfId="0" applyFont="1" applyFill="1" applyBorder="1" applyAlignment="1">
      <alignment horizontal="center" vertical="center" wrapText="1"/>
    </xf>
    <xf numFmtId="1" fontId="15" fillId="3" borderId="45" xfId="4" applyNumberFormat="1" applyFont="1" applyFill="1" applyBorder="1" applyAlignment="1">
      <alignment horizontal="center" vertical="center" wrapText="1"/>
    </xf>
    <xf numFmtId="1" fontId="15" fillId="3" borderId="45" xfId="1" applyNumberFormat="1" applyFont="1" applyFill="1" applyBorder="1" applyAlignment="1">
      <alignment horizontal="center" vertical="center" wrapText="1"/>
    </xf>
    <xf numFmtId="1" fontId="15" fillId="3" borderId="47" xfId="4" applyNumberFormat="1" applyFont="1" applyFill="1" applyBorder="1" applyAlignment="1">
      <alignment horizontal="center" vertical="center" wrapText="1"/>
    </xf>
    <xf numFmtId="1" fontId="15" fillId="27" borderId="47" xfId="4" applyNumberFormat="1" applyFont="1" applyFill="1" applyBorder="1" applyAlignment="1">
      <alignment horizontal="center" vertical="center" wrapText="1"/>
    </xf>
    <xf numFmtId="1" fontId="15" fillId="27" borderId="45" xfId="1" applyNumberFormat="1" applyFont="1" applyFill="1" applyBorder="1" applyAlignment="1">
      <alignment horizontal="center" vertical="center" wrapText="1"/>
    </xf>
    <xf numFmtId="0" fontId="15" fillId="0" borderId="64" xfId="0" applyFont="1" applyBorder="1"/>
    <xf numFmtId="9" fontId="15" fillId="0" borderId="65" xfId="1" applyFont="1" applyFill="1" applyBorder="1" applyAlignment="1">
      <alignment horizontal="center" vertical="center" wrapText="1"/>
    </xf>
    <xf numFmtId="166" fontId="15" fillId="2" borderId="5" xfId="1" applyNumberFormat="1" applyFont="1" applyFill="1" applyBorder="1" applyAlignment="1"/>
    <xf numFmtId="0" fontId="0" fillId="0" borderId="0" xfId="0"/>
    <xf numFmtId="0" fontId="2" fillId="0" borderId="0" xfId="2" applyFont="1" applyAlignment="1">
      <alignment horizontal="center"/>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2" fillId="0" borderId="0" xfId="0" applyFont="1"/>
    <xf numFmtId="0" fontId="6" fillId="0" borderId="13" xfId="0" applyFont="1" applyBorder="1"/>
    <xf numFmtId="0" fontId="6" fillId="0" borderId="49" xfId="2" applyFont="1" applyBorder="1" applyAlignment="1">
      <alignment horizontal="center"/>
    </xf>
    <xf numFmtId="0" fontId="2" fillId="0" borderId="50"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17" xfId="2" applyFont="1" applyBorder="1" applyAlignment="1">
      <alignment horizontal="center"/>
    </xf>
    <xf numFmtId="0" fontId="2" fillId="0" borderId="49" xfId="2" applyFont="1" applyBorder="1" applyAlignment="1">
      <alignment horizontal="center"/>
    </xf>
    <xf numFmtId="0" fontId="2" fillId="0" borderId="46" xfId="2" applyFont="1" applyBorder="1" applyAlignment="1">
      <alignment horizontal="center"/>
    </xf>
    <xf numFmtId="0" fontId="6" fillId="0" borderId="38" xfId="3" applyFont="1" applyBorder="1" applyAlignment="1">
      <alignment vertical="center" wrapText="1"/>
    </xf>
    <xf numFmtId="0" fontId="9" fillId="3" borderId="38" xfId="3" applyFont="1" applyFill="1" applyBorder="1" applyAlignment="1">
      <alignment horizontal="center" vertical="center" wrapText="1"/>
    </xf>
    <xf numFmtId="0" fontId="8" fillId="0" borderId="38" xfId="3" applyFont="1" applyBorder="1" applyAlignment="1">
      <alignment vertical="center" wrapText="1"/>
    </xf>
    <xf numFmtId="0" fontId="16" fillId="2" borderId="41" xfId="0" applyFont="1" applyFill="1" applyBorder="1" applyAlignment="1">
      <alignment horizontal="center" vertical="center" wrapText="1"/>
    </xf>
    <xf numFmtId="1" fontId="15" fillId="0" borderId="47" xfId="4" applyNumberFormat="1" applyFont="1" applyFill="1" applyBorder="1" applyAlignment="1">
      <alignment horizontal="center" vertical="center" wrapText="1"/>
    </xf>
    <xf numFmtId="166" fontId="15" fillId="2" borderId="38" xfId="2" applyNumberFormat="1" applyFont="1" applyFill="1" applyBorder="1" applyAlignment="1">
      <alignment horizontal="center"/>
    </xf>
    <xf numFmtId="0" fontId="15" fillId="0" borderId="0" xfId="2" applyFont="1" applyAlignment="1">
      <alignment horizontal="center"/>
    </xf>
    <xf numFmtId="166" fontId="15" fillId="0" borderId="0" xfId="2" applyNumberFormat="1" applyFont="1" applyAlignment="1">
      <alignment horizontal="center"/>
    </xf>
    <xf numFmtId="43" fontId="15" fillId="0" borderId="0" xfId="1" applyNumberFormat="1" applyFont="1" applyFill="1" applyBorder="1" applyAlignment="1">
      <alignment horizontal="center"/>
    </xf>
    <xf numFmtId="0" fontId="17" fillId="0" borderId="50" xfId="2" applyFont="1" applyBorder="1" applyAlignment="1">
      <alignment horizontal="center"/>
    </xf>
    <xf numFmtId="0" fontId="17" fillId="0" borderId="11" xfId="2" applyFont="1" applyBorder="1" applyAlignment="1">
      <alignment horizontal="center"/>
    </xf>
    <xf numFmtId="1" fontId="15" fillId="3" borderId="45" xfId="4" applyNumberFormat="1" applyFont="1" applyFill="1" applyBorder="1" applyAlignment="1">
      <alignment horizontal="center" vertical="center" wrapText="1"/>
    </xf>
    <xf numFmtId="9" fontId="15" fillId="3" borderId="45" xfId="1" applyFont="1" applyFill="1" applyBorder="1" applyAlignment="1">
      <alignment horizontal="center" vertical="center" wrapText="1"/>
    </xf>
    <xf numFmtId="0" fontId="2" fillId="0" borderId="13" xfId="2" applyFont="1" applyBorder="1" applyAlignment="1">
      <alignment horizontal="center" vertical="center"/>
    </xf>
    <xf numFmtId="0" fontId="2" fillId="0" borderId="17" xfId="2" applyFont="1" applyBorder="1" applyAlignment="1">
      <alignment horizontal="center" vertical="center"/>
    </xf>
    <xf numFmtId="0" fontId="2" fillId="0" borderId="0" xfId="2" applyFont="1" applyAlignment="1">
      <alignment horizontal="center" vertical="center"/>
    </xf>
    <xf numFmtId="1" fontId="15" fillId="3" borderId="47" xfId="4" applyNumberFormat="1" applyFont="1" applyFill="1" applyBorder="1" applyAlignment="1">
      <alignment horizontal="center" vertical="center" wrapText="1"/>
    </xf>
    <xf numFmtId="1" fontId="15" fillId="27" borderId="47" xfId="4" applyNumberFormat="1" applyFont="1" applyFill="1" applyBorder="1" applyAlignment="1">
      <alignment horizontal="center" vertical="center" wrapText="1"/>
    </xf>
    <xf numFmtId="9" fontId="15" fillId="2" borderId="38" xfId="1" applyFont="1" applyFill="1" applyBorder="1" applyAlignment="1">
      <alignment horizontal="center"/>
    </xf>
    <xf numFmtId="0" fontId="2" fillId="0" borderId="0" xfId="2" applyFont="1" applyAlignment="1">
      <alignment horizontal="center" wrapText="1"/>
    </xf>
    <xf numFmtId="0" fontId="2" fillId="0" borderId="5" xfId="2" applyFont="1" applyBorder="1" applyAlignment="1">
      <alignment horizontal="center"/>
    </xf>
    <xf numFmtId="0" fontId="4" fillId="0" borderId="14" xfId="2" applyFont="1" applyBorder="1" applyAlignment="1">
      <alignment horizontal="center" vertical="center"/>
    </xf>
    <xf numFmtId="0" fontId="4" fillId="0" borderId="15" xfId="3" applyFont="1" applyBorder="1" applyAlignment="1">
      <alignment horizontal="center" vertical="center" wrapText="1"/>
    </xf>
    <xf numFmtId="0" fontId="4" fillId="0" borderId="39" xfId="2" applyFont="1" applyBorder="1" applyAlignment="1">
      <alignment horizontal="center" vertical="center"/>
    </xf>
    <xf numFmtId="0" fontId="6" fillId="0" borderId="39" xfId="2" applyFont="1" applyBorder="1" applyAlignment="1">
      <alignment horizontal="center"/>
    </xf>
    <xf numFmtId="0" fontId="4" fillId="2" borderId="38" xfId="0" applyFont="1" applyFill="1" applyBorder="1" applyAlignment="1">
      <alignment horizontal="center" vertical="center" wrapText="1"/>
    </xf>
    <xf numFmtId="2" fontId="6" fillId="0" borderId="45" xfId="4" applyNumberFormat="1" applyFont="1" applyFill="1" applyBorder="1" applyAlignment="1">
      <alignment horizontal="center" vertical="center" wrapText="1"/>
    </xf>
    <xf numFmtId="43" fontId="6" fillId="0" borderId="45" xfId="6" applyFont="1" applyFill="1" applyBorder="1" applyAlignment="1">
      <alignment vertical="center" wrapText="1"/>
    </xf>
    <xf numFmtId="168" fontId="6" fillId="0" borderId="45" xfId="1" applyNumberFormat="1" applyFont="1" applyFill="1" applyBorder="1" applyAlignment="1">
      <alignment horizontal="center" vertical="center" wrapText="1"/>
    </xf>
    <xf numFmtId="2" fontId="6" fillId="0" borderId="47" xfId="4" applyNumberFormat="1" applyFont="1" applyFill="1" applyBorder="1" applyAlignment="1">
      <alignment horizontal="center" vertical="center" wrapText="1"/>
    </xf>
    <xf numFmtId="43" fontId="6" fillId="0" borderId="45" xfId="6" applyFont="1" applyFill="1" applyBorder="1" applyAlignment="1">
      <alignment horizontal="center" vertical="center" wrapText="1"/>
    </xf>
    <xf numFmtId="43" fontId="2" fillId="0" borderId="0" xfId="0" applyNumberFormat="1" applyFont="1"/>
    <xf numFmtId="2" fontId="4" fillId="2" borderId="38" xfId="2" applyNumberFormat="1" applyFont="1" applyFill="1" applyBorder="1" applyAlignment="1">
      <alignment horizontal="center"/>
    </xf>
    <xf numFmtId="167" fontId="4" fillId="2" borderId="38" xfId="2" applyNumberFormat="1" applyFont="1" applyFill="1" applyBorder="1" applyAlignment="1">
      <alignment horizontal="left" vertical="center"/>
    </xf>
    <xf numFmtId="168" fontId="4" fillId="2" borderId="38" xfId="1" applyNumberFormat="1" applyFont="1" applyFill="1" applyBorder="1" applyAlignment="1">
      <alignment horizontal="center"/>
    </xf>
    <xf numFmtId="167" fontId="44" fillId="0" borderId="0" xfId="2" applyNumberFormat="1" applyFont="1" applyAlignment="1">
      <alignment horizontal="center"/>
    </xf>
    <xf numFmtId="43" fontId="6" fillId="0" borderId="0" xfId="2" applyNumberFormat="1" applyFont="1" applyAlignment="1">
      <alignment horizontal="center"/>
    </xf>
    <xf numFmtId="0" fontId="10" fillId="3" borderId="40" xfId="0" applyFont="1" applyFill="1" applyBorder="1" applyAlignment="1">
      <alignment vertical="center" wrapText="1"/>
    </xf>
    <xf numFmtId="0" fontId="10" fillId="3" borderId="39" xfId="0" applyFont="1" applyFill="1" applyBorder="1" applyAlignment="1">
      <alignment vertical="center" wrapText="1"/>
    </xf>
    <xf numFmtId="0" fontId="2" fillId="0" borderId="40" xfId="2" applyFont="1" applyBorder="1" applyAlignment="1">
      <alignment horizontal="center"/>
    </xf>
    <xf numFmtId="0" fontId="2" fillId="0" borderId="20" xfId="2" applyFont="1" applyBorder="1" applyAlignment="1">
      <alignment horizontal="center"/>
    </xf>
    <xf numFmtId="177" fontId="2" fillId="0" borderId="0" xfId="0" applyNumberFormat="1" applyFont="1"/>
    <xf numFmtId="1" fontId="4" fillId="2" borderId="38" xfId="2" applyNumberFormat="1" applyFont="1" applyFill="1" applyBorder="1" applyAlignment="1">
      <alignment horizontal="center"/>
    </xf>
    <xf numFmtId="1" fontId="4" fillId="2" borderId="38" xfId="21" applyNumberFormat="1" applyFont="1" applyFill="1" applyBorder="1" applyAlignment="1">
      <alignment horizontal="center"/>
    </xf>
    <xf numFmtId="9" fontId="4" fillId="2" borderId="38" xfId="1" applyFont="1" applyFill="1" applyBorder="1" applyAlignment="1">
      <alignment horizontal="center"/>
    </xf>
    <xf numFmtId="167" fontId="6" fillId="0" borderId="0" xfId="2" applyNumberFormat="1" applyFont="1" applyAlignment="1">
      <alignment horizontal="center"/>
    </xf>
    <xf numFmtId="43" fontId="6" fillId="0" borderId="45" xfId="22" applyFont="1" applyFill="1" applyBorder="1" applyAlignment="1">
      <alignment horizontal="center" vertical="center" wrapText="1"/>
    </xf>
    <xf numFmtId="2" fontId="4" fillId="2" borderId="38" xfId="2" applyNumberFormat="1" applyFont="1" applyFill="1" applyBorder="1" applyAlignment="1">
      <alignment horizontal="center" vertical="center"/>
    </xf>
    <xf numFmtId="167" fontId="4" fillId="2" borderId="38" xfId="2" applyNumberFormat="1" applyFont="1" applyFill="1" applyBorder="1" applyAlignment="1">
      <alignment horizontal="center" vertical="center"/>
    </xf>
    <xf numFmtId="168" fontId="4" fillId="2" borderId="38" xfId="1" applyNumberFormat="1" applyFont="1" applyFill="1" applyBorder="1" applyAlignment="1">
      <alignment horizontal="center" vertical="center"/>
    </xf>
    <xf numFmtId="2" fontId="2" fillId="0" borderId="0" xfId="2" applyNumberFormat="1" applyFont="1" applyAlignment="1">
      <alignment horizontal="right"/>
    </xf>
    <xf numFmtId="0" fontId="7" fillId="2" borderId="70" xfId="0" applyFont="1" applyFill="1" applyBorder="1" applyAlignment="1">
      <alignment horizontal="center" vertical="center" wrapText="1"/>
    </xf>
    <xf numFmtId="0" fontId="4" fillId="2" borderId="70" xfId="0" applyFont="1" applyFill="1" applyBorder="1" applyAlignment="1">
      <alignment horizontal="center" vertical="center" wrapText="1"/>
    </xf>
    <xf numFmtId="9" fontId="6" fillId="0" borderId="65" xfId="1" applyFont="1" applyFill="1" applyBorder="1" applyAlignment="1">
      <alignment horizontal="center" vertical="center" wrapText="1"/>
    </xf>
    <xf numFmtId="1" fontId="6" fillId="2" borderId="38" xfId="2" applyNumberFormat="1" applyFont="1" applyFill="1" applyBorder="1" applyAlignment="1">
      <alignment horizontal="center"/>
    </xf>
    <xf numFmtId="1" fontId="6" fillId="2" borderId="21" xfId="2" applyNumberFormat="1" applyFont="1" applyFill="1" applyBorder="1" applyAlignment="1">
      <alignment horizontal="center" vertical="center"/>
    </xf>
    <xf numFmtId="9" fontId="6" fillId="2" borderId="71" xfId="1" applyFont="1" applyFill="1" applyBorder="1" applyAlignment="1">
      <alignment horizontal="center" vertical="center" wrapText="1"/>
    </xf>
    <xf numFmtId="0" fontId="2" fillId="0" borderId="0" xfId="2" applyFont="1" applyAlignment="1">
      <alignment horizontal="right"/>
    </xf>
    <xf numFmtId="0" fontId="3" fillId="0" borderId="0" xfId="2" applyFont="1" applyAlignment="1">
      <alignment horizontal="center" vertical="center" wrapText="1"/>
    </xf>
    <xf numFmtId="0" fontId="9" fillId="2" borderId="38" xfId="0" applyFont="1" applyFill="1" applyBorder="1" applyAlignment="1">
      <alignment horizontal="center" vertical="center" wrapText="1"/>
    </xf>
    <xf numFmtId="168" fontId="6" fillId="3" borderId="47" xfId="1" applyNumberFormat="1" applyFont="1" applyFill="1" applyBorder="1" applyAlignment="1">
      <alignment horizontal="center" vertical="center"/>
    </xf>
    <xf numFmtId="3" fontId="4" fillId="2" borderId="38" xfId="2" applyNumberFormat="1" applyFont="1" applyFill="1" applyBorder="1" applyAlignment="1">
      <alignment horizontal="center" vertical="center"/>
    </xf>
    <xf numFmtId="3" fontId="4" fillId="2" borderId="38" xfId="21" applyNumberFormat="1" applyFont="1" applyFill="1" applyBorder="1" applyAlignment="1">
      <alignment horizontal="center"/>
    </xf>
    <xf numFmtId="168" fontId="4" fillId="2" borderId="72" xfId="1" applyNumberFormat="1" applyFont="1" applyFill="1" applyBorder="1" applyAlignment="1">
      <alignment horizontal="center"/>
    </xf>
    <xf numFmtId="1" fontId="2" fillId="0" borderId="5" xfId="4" applyNumberFormat="1" applyFont="1" applyFill="1" applyBorder="1" applyAlignment="1">
      <alignment vertical="center" wrapText="1"/>
    </xf>
    <xf numFmtId="0" fontId="2" fillId="0" borderId="5" xfId="2" applyFont="1" applyBorder="1" applyAlignment="1">
      <alignment horizontal="left"/>
    </xf>
    <xf numFmtId="1" fontId="2" fillId="0" borderId="5" xfId="2" applyNumberFormat="1" applyFont="1" applyBorder="1"/>
    <xf numFmtId="0" fontId="10" fillId="3" borderId="0" xfId="0" applyFont="1" applyFill="1" applyAlignment="1">
      <alignment vertical="center" wrapText="1"/>
    </xf>
    <xf numFmtId="1" fontId="15" fillId="0" borderId="45" xfId="4" applyNumberFormat="1" applyFont="1" applyFill="1" applyBorder="1" applyAlignment="1" applyProtection="1">
      <alignment horizontal="center" vertical="center" wrapText="1"/>
      <protection locked="0"/>
    </xf>
    <xf numFmtId="9" fontId="15" fillId="0" borderId="45" xfId="1" applyFont="1" applyFill="1" applyBorder="1" applyAlignment="1" applyProtection="1">
      <alignment horizontal="center" vertical="center" wrapText="1"/>
      <protection locked="0"/>
    </xf>
    <xf numFmtId="9" fontId="2" fillId="0" borderId="0" xfId="0" applyNumberFormat="1" applyFont="1"/>
    <xf numFmtId="0" fontId="6" fillId="0" borderId="5" xfId="2" applyFont="1" applyBorder="1" applyAlignment="1">
      <alignment horizontal="center"/>
    </xf>
    <xf numFmtId="0" fontId="5" fillId="2" borderId="22" xfId="2" applyFont="1" applyFill="1" applyBorder="1" applyAlignment="1">
      <alignment horizontal="center"/>
    </xf>
    <xf numFmtId="0" fontId="5" fillId="2" borderId="23" xfId="2" applyFont="1" applyFill="1" applyBorder="1" applyAlignment="1">
      <alignment horizontal="center"/>
    </xf>
    <xf numFmtId="0" fontId="2" fillId="0" borderId="17" xfId="0" applyFont="1" applyBorder="1"/>
    <xf numFmtId="0" fontId="2" fillId="0" borderId="38" xfId="2" applyFont="1" applyBorder="1" applyAlignment="1">
      <alignment horizontal="center" vertical="center"/>
    </xf>
    <xf numFmtId="0" fontId="19" fillId="0" borderId="0" xfId="0" applyFont="1" applyBorder="1" applyAlignment="1">
      <alignment horizontal="center" vertical="center" wrapText="1"/>
    </xf>
    <xf numFmtId="0" fontId="28" fillId="0" borderId="118" xfId="0" applyFont="1" applyBorder="1" applyAlignment="1">
      <alignment horizontal="center" vertical="center" wrapText="1"/>
    </xf>
    <xf numFmtId="0" fontId="28" fillId="0" borderId="106" xfId="0" applyFont="1" applyBorder="1" applyAlignment="1">
      <alignment horizontal="center" vertical="center" wrapText="1"/>
    </xf>
    <xf numFmtId="0" fontId="0" fillId="0" borderId="0" xfId="0" applyAlignment="1">
      <alignment horizontal="center" vertical="center" wrapText="1"/>
    </xf>
    <xf numFmtId="0" fontId="17" fillId="0" borderId="10" xfId="2" applyFont="1" applyBorder="1" applyAlignment="1">
      <alignment horizontal="center"/>
    </xf>
    <xf numFmtId="0" fontId="16" fillId="0" borderId="11" xfId="2" applyFont="1" applyBorder="1" applyAlignment="1">
      <alignment horizontal="left" vertical="center" wrapText="1"/>
    </xf>
    <xf numFmtId="0" fontId="16" fillId="0" borderId="12" xfId="2" applyFont="1" applyBorder="1" applyAlignment="1">
      <alignment horizontal="left" vertical="center" wrapText="1"/>
    </xf>
    <xf numFmtId="0" fontId="16" fillId="0" borderId="19" xfId="2" applyFont="1" applyBorder="1" applyAlignment="1">
      <alignment horizontal="center" vertical="center"/>
    </xf>
    <xf numFmtId="0" fontId="17" fillId="0" borderId="64" xfId="0" applyFont="1" applyBorder="1"/>
    <xf numFmtId="0" fontId="15" fillId="0" borderId="49" xfId="0" applyFont="1" applyBorder="1"/>
    <xf numFmtId="0" fontId="15" fillId="0" borderId="50" xfId="2" applyFont="1" applyBorder="1" applyAlignment="1">
      <alignment horizontal="center"/>
    </xf>
    <xf numFmtId="166" fontId="15" fillId="0" borderId="50" xfId="2" applyNumberFormat="1" applyFont="1" applyBorder="1" applyAlignment="1">
      <alignment horizontal="center"/>
    </xf>
    <xf numFmtId="0" fontId="15" fillId="0" borderId="10" xfId="0" applyFont="1" applyBorder="1"/>
    <xf numFmtId="0" fontId="15" fillId="0" borderId="11" xfId="2" applyFont="1" applyBorder="1" applyAlignment="1">
      <alignment horizontal="center"/>
    </xf>
    <xf numFmtId="166" fontId="15" fillId="0" borderId="11" xfId="2" applyNumberFormat="1" applyFont="1" applyBorder="1" applyAlignment="1">
      <alignment horizontal="center"/>
    </xf>
    <xf numFmtId="0" fontId="49" fillId="0" borderId="0" xfId="23" applyFont="1" applyAlignment="1">
      <alignment horizontal="center"/>
    </xf>
    <xf numFmtId="0" fontId="49" fillId="0" borderId="0" xfId="23" applyFont="1"/>
    <xf numFmtId="0" fontId="45" fillId="0" borderId="0" xfId="23" applyFont="1" applyAlignment="1">
      <alignment horizontal="left" vertical="center" wrapText="1"/>
    </xf>
    <xf numFmtId="0" fontId="45" fillId="0" borderId="94" xfId="23" applyFont="1" applyBorder="1" applyAlignment="1">
      <alignment horizontal="center" vertical="center"/>
    </xf>
    <xf numFmtId="0" fontId="45" fillId="0" borderId="95" xfId="23" applyFont="1" applyBorder="1" applyAlignment="1">
      <alignment horizontal="center" vertical="center"/>
    </xf>
    <xf numFmtId="0" fontId="45" fillId="0" borderId="95" xfId="23" applyFont="1" applyBorder="1" applyAlignment="1">
      <alignment horizontal="center" vertical="center" wrapText="1"/>
    </xf>
    <xf numFmtId="0" fontId="45" fillId="0" borderId="96" xfId="23" applyFont="1" applyBorder="1" applyAlignment="1">
      <alignment horizontal="center" vertical="center"/>
    </xf>
    <xf numFmtId="0" fontId="45" fillId="0" borderId="0" xfId="23" applyFont="1" applyAlignment="1">
      <alignment horizontal="center" vertical="center"/>
    </xf>
    <xf numFmtId="0" fontId="45" fillId="0" borderId="0" xfId="23" applyFont="1" applyAlignment="1">
      <alignment horizontal="center" vertical="center" wrapText="1"/>
    </xf>
    <xf numFmtId="0" fontId="72" fillId="0" borderId="0" xfId="23" applyAlignment="1">
      <alignment horizontal="center"/>
    </xf>
    <xf numFmtId="0" fontId="72" fillId="0" borderId="0" xfId="23" applyAlignment="1">
      <alignment horizontal="center" vertical="center" wrapText="1"/>
    </xf>
    <xf numFmtId="0" fontId="43" fillId="0" borderId="71" xfId="23" applyFont="1" applyBorder="1" applyAlignment="1">
      <alignment vertical="center" wrapText="1"/>
    </xf>
    <xf numFmtId="0" fontId="72" fillId="0" borderId="71" xfId="23" applyBorder="1" applyAlignment="1">
      <alignment vertical="center" wrapText="1"/>
    </xf>
    <xf numFmtId="0" fontId="72" fillId="0" borderId="107" xfId="23" applyBorder="1" applyAlignment="1">
      <alignment horizontal="center"/>
    </xf>
    <xf numFmtId="0" fontId="72" fillId="0" borderId="108" xfId="23" applyBorder="1" applyAlignment="1">
      <alignment horizontal="center"/>
    </xf>
    <xf numFmtId="0" fontId="72" fillId="0" borderId="94" xfId="23" applyBorder="1" applyAlignment="1">
      <alignment horizontal="center"/>
    </xf>
    <xf numFmtId="0" fontId="72" fillId="0" borderId="96" xfId="23" applyBorder="1" applyAlignment="1">
      <alignment horizontal="center"/>
    </xf>
    <xf numFmtId="0" fontId="55" fillId="22" borderId="98" xfId="23" applyFont="1" applyFill="1" applyBorder="1" applyAlignment="1">
      <alignment vertical="center" wrapText="1"/>
    </xf>
    <xf numFmtId="0" fontId="55" fillId="22" borderId="97" xfId="23" applyFont="1" applyFill="1" applyBorder="1" applyAlignment="1">
      <alignment vertical="center" wrapText="1"/>
    </xf>
    <xf numFmtId="0" fontId="45" fillId="0" borderId="97" xfId="23" applyFont="1" applyBorder="1" applyAlignment="1">
      <alignment horizontal="center" vertical="center"/>
    </xf>
    <xf numFmtId="0" fontId="45" fillId="0" borderId="98" xfId="23" applyFont="1" applyBorder="1" applyAlignment="1">
      <alignment horizontal="center" vertical="center"/>
    </xf>
    <xf numFmtId="0" fontId="72" fillId="0" borderId="97" xfId="23" applyBorder="1" applyAlignment="1">
      <alignment horizontal="center"/>
    </xf>
    <xf numFmtId="0" fontId="72" fillId="0" borderId="98" xfId="23" applyBorder="1" applyAlignment="1">
      <alignment horizontal="center"/>
    </xf>
    <xf numFmtId="0" fontId="72" fillId="0" borderId="97" xfId="23" applyBorder="1"/>
    <xf numFmtId="0" fontId="49" fillId="0" borderId="97" xfId="23" applyFont="1" applyBorder="1" applyAlignment="1">
      <alignment horizontal="center"/>
    </xf>
    <xf numFmtId="0" fontId="49" fillId="0" borderId="98" xfId="23" applyFont="1" applyBorder="1" applyAlignment="1">
      <alignment horizontal="center"/>
    </xf>
    <xf numFmtId="0" fontId="43" fillId="22" borderId="71" xfId="23" applyFont="1" applyFill="1" applyBorder="1" applyAlignment="1">
      <alignment horizontal="center" vertical="center" wrapText="1"/>
    </xf>
    <xf numFmtId="0" fontId="48" fillId="0" borderId="0" xfId="23" applyFont="1" applyAlignment="1">
      <alignment horizontal="center"/>
    </xf>
    <xf numFmtId="166" fontId="48" fillId="0" borderId="0" xfId="23" applyNumberFormat="1" applyFont="1" applyAlignment="1">
      <alignment horizontal="center"/>
    </xf>
    <xf numFmtId="43" fontId="48" fillId="0" borderId="0" xfId="23" applyNumberFormat="1" applyFont="1" applyAlignment="1">
      <alignment horizontal="center"/>
    </xf>
    <xf numFmtId="0" fontId="47" fillId="0" borderId="82" xfId="23" applyFont="1" applyBorder="1" applyAlignment="1">
      <alignment horizontal="center"/>
    </xf>
    <xf numFmtId="0" fontId="47" fillId="0" borderId="95" xfId="23" applyFont="1" applyBorder="1" applyAlignment="1">
      <alignment horizontal="center"/>
    </xf>
    <xf numFmtId="0" fontId="47" fillId="0" borderId="0" xfId="23" applyFont="1" applyAlignment="1">
      <alignment horizontal="center"/>
    </xf>
    <xf numFmtId="166" fontId="48" fillId="14" borderId="71" xfId="23" applyNumberFormat="1" applyFont="1" applyFill="1" applyBorder="1" applyAlignment="1">
      <alignment horizontal="center" vertical="center"/>
    </xf>
    <xf numFmtId="9" fontId="48" fillId="14" borderId="71" xfId="11" applyFont="1" applyFill="1" applyBorder="1" applyAlignment="1">
      <alignment horizontal="center" vertical="center"/>
    </xf>
    <xf numFmtId="0" fontId="43" fillId="0" borderId="71" xfId="0" applyFont="1" applyBorder="1" applyAlignment="1">
      <alignment horizontal="center" vertical="center" wrapText="1"/>
    </xf>
    <xf numFmtId="0" fontId="43" fillId="22" borderId="71" xfId="0" applyFont="1" applyFill="1" applyBorder="1" applyAlignment="1">
      <alignment horizontal="center" vertical="center" wrapText="1"/>
    </xf>
    <xf numFmtId="10" fontId="48" fillId="0" borderId="104" xfId="11" applyNumberFormat="1" applyFont="1" applyBorder="1" applyAlignment="1">
      <alignment horizontal="center" vertical="center" wrapText="1"/>
    </xf>
    <xf numFmtId="168" fontId="48" fillId="0" borderId="104" xfId="0" applyNumberFormat="1" applyFont="1" applyBorder="1" applyAlignment="1">
      <alignment horizontal="center" vertical="center" wrapText="1"/>
    </xf>
    <xf numFmtId="10" fontId="48" fillId="0" borderId="104" xfId="0" applyNumberFormat="1" applyFont="1" applyBorder="1" applyAlignment="1">
      <alignment horizontal="center" vertical="center" wrapText="1"/>
    </xf>
    <xf numFmtId="168" fontId="48" fillId="3" borderId="104" xfId="11" applyNumberFormat="1" applyFont="1" applyFill="1" applyBorder="1" applyAlignment="1">
      <alignment horizontal="center" vertical="center" wrapText="1"/>
    </xf>
    <xf numFmtId="168" fontId="48" fillId="3" borderId="104" xfId="0" applyNumberFormat="1" applyFont="1" applyFill="1" applyBorder="1" applyAlignment="1">
      <alignment horizontal="center" vertical="center" wrapText="1"/>
    </xf>
    <xf numFmtId="168" fontId="48" fillId="3" borderId="106" xfId="0" applyNumberFormat="1" applyFont="1" applyFill="1" applyBorder="1" applyAlignment="1">
      <alignment horizontal="center" vertical="center" wrapText="1"/>
    </xf>
    <xf numFmtId="9" fontId="48" fillId="0" borderId="104" xfId="11" applyFont="1" applyBorder="1" applyAlignment="1">
      <alignment horizontal="center" vertical="center" wrapText="1"/>
    </xf>
    <xf numFmtId="9" fontId="48" fillId="14" borderId="71" xfId="0" applyNumberFormat="1" applyFont="1" applyFill="1" applyBorder="1" applyAlignment="1">
      <alignment horizontal="center"/>
    </xf>
    <xf numFmtId="9" fontId="48" fillId="0" borderId="0" xfId="0" applyNumberFormat="1" applyFont="1" applyAlignment="1">
      <alignment horizontal="center"/>
    </xf>
    <xf numFmtId="0" fontId="2" fillId="0" borderId="0" xfId="2" applyFont="1" applyAlignment="1">
      <alignment horizontal="center"/>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2" fillId="0" borderId="0" xfId="0" applyFont="1"/>
    <xf numFmtId="0" fontId="6" fillId="0" borderId="13" xfId="0" applyFont="1" applyBorder="1"/>
    <xf numFmtId="1" fontId="6" fillId="0" borderId="45" xfId="4" applyNumberFormat="1" applyFont="1" applyFill="1" applyBorder="1" applyAlignment="1">
      <alignment horizontal="center" vertical="center" wrapText="1"/>
    </xf>
    <xf numFmtId="9" fontId="6" fillId="0" borderId="45" xfId="1" applyFont="1" applyFill="1" applyBorder="1" applyAlignment="1">
      <alignment horizontal="center" vertical="center" wrapText="1"/>
    </xf>
    <xf numFmtId="1" fontId="6" fillId="0" borderId="47" xfId="4" applyNumberFormat="1" applyFont="1" applyFill="1" applyBorder="1" applyAlignment="1">
      <alignment horizontal="center" vertical="center" wrapText="1"/>
    </xf>
    <xf numFmtId="166" fontId="6" fillId="0" borderId="0" xfId="2" applyNumberFormat="1" applyFont="1" applyAlignment="1">
      <alignment horizontal="center"/>
    </xf>
    <xf numFmtId="0" fontId="6" fillId="0" borderId="49" xfId="2" applyFont="1" applyBorder="1" applyAlignment="1">
      <alignment horizontal="center"/>
    </xf>
    <xf numFmtId="0" fontId="2" fillId="0" borderId="50"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2" fillId="0" borderId="11"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17" xfId="2" applyFont="1" applyBorder="1" applyAlignment="1">
      <alignment horizontal="center"/>
    </xf>
    <xf numFmtId="0" fontId="2" fillId="0" borderId="49" xfId="2" applyFont="1" applyBorder="1" applyAlignment="1">
      <alignment horizontal="center"/>
    </xf>
    <xf numFmtId="0" fontId="2" fillId="0" borderId="46" xfId="2" applyFont="1" applyBorder="1" applyAlignment="1">
      <alignment horizontal="center"/>
    </xf>
    <xf numFmtId="0" fontId="6" fillId="0" borderId="38" xfId="3" applyFont="1" applyBorder="1" applyAlignment="1">
      <alignment horizontal="center" vertical="center" wrapText="1"/>
    </xf>
    <xf numFmtId="0" fontId="6" fillId="0" borderId="38" xfId="3" applyFont="1" applyBorder="1" applyAlignment="1">
      <alignment vertical="center" wrapText="1"/>
    </xf>
    <xf numFmtId="0" fontId="2" fillId="0" borderId="0" xfId="2" applyFont="1" applyAlignment="1">
      <alignment horizontal="center" wrapText="1"/>
    </xf>
    <xf numFmtId="0" fontId="17" fillId="0" borderId="0" xfId="2" applyFont="1" applyAlignment="1">
      <alignment horizontal="center"/>
    </xf>
    <xf numFmtId="0" fontId="17" fillId="0" borderId="0" xfId="2" applyFont="1"/>
    <xf numFmtId="0" fontId="16" fillId="0" borderId="0" xfId="2" applyFont="1" applyAlignment="1">
      <alignment horizontal="left" vertical="center" wrapText="1"/>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11" xfId="3" applyFont="1" applyBorder="1" applyAlignment="1">
      <alignment horizontal="center" vertical="center" wrapText="1"/>
    </xf>
    <xf numFmtId="0" fontId="16" fillId="0" borderId="11" xfId="2" applyFont="1" applyBorder="1" applyAlignment="1">
      <alignment horizontal="center" vertical="center" wrapText="1"/>
    </xf>
    <xf numFmtId="0" fontId="16" fillId="0" borderId="12" xfId="2" applyFont="1" applyBorder="1" applyAlignment="1">
      <alignment horizontal="center" vertical="center"/>
    </xf>
    <xf numFmtId="0" fontId="16" fillId="0" borderId="13" xfId="2" applyFont="1" applyBorder="1" applyAlignment="1">
      <alignment horizontal="center" vertical="center"/>
    </xf>
    <xf numFmtId="0" fontId="16" fillId="0" borderId="17" xfId="2" applyFont="1" applyBorder="1" applyAlignment="1">
      <alignment horizontal="center" vertical="center"/>
    </xf>
    <xf numFmtId="0" fontId="16" fillId="0" borderId="0" xfId="2" applyFont="1" applyAlignment="1">
      <alignment horizontal="center" vertical="center"/>
    </xf>
    <xf numFmtId="0" fontId="16" fillId="0" borderId="0" xfId="3" applyFont="1" applyAlignment="1">
      <alignment horizontal="center" vertical="center" wrapText="1"/>
    </xf>
    <xf numFmtId="0" fontId="16" fillId="0" borderId="0" xfId="2" applyFont="1" applyAlignment="1">
      <alignment horizontal="center" vertical="center" wrapText="1"/>
    </xf>
    <xf numFmtId="0" fontId="15" fillId="0" borderId="13" xfId="2" applyFont="1" applyBorder="1" applyAlignment="1">
      <alignment horizontal="center"/>
    </xf>
    <xf numFmtId="0" fontId="15" fillId="0" borderId="0" xfId="2" applyFont="1" applyAlignment="1">
      <alignment horizontal="center"/>
    </xf>
    <xf numFmtId="0" fontId="15" fillId="0" borderId="17" xfId="2" applyFont="1" applyBorder="1" applyAlignment="1">
      <alignment horizontal="center"/>
    </xf>
    <xf numFmtId="0" fontId="15" fillId="0" borderId="0" xfId="3" applyFont="1" applyAlignment="1">
      <alignment horizontal="center" vertical="center" wrapText="1"/>
    </xf>
    <xf numFmtId="0" fontId="15" fillId="0" borderId="38" xfId="3" applyFont="1" applyBorder="1" applyAlignment="1">
      <alignment horizontal="center" vertical="center" wrapText="1"/>
    </xf>
    <xf numFmtId="0" fontId="15" fillId="0" borderId="13" xfId="0" applyFont="1" applyBorder="1"/>
    <xf numFmtId="0" fontId="17" fillId="0" borderId="0" xfId="0" applyFont="1"/>
    <xf numFmtId="0" fontId="15" fillId="0" borderId="13" xfId="0" applyFont="1" applyBorder="1" applyAlignment="1">
      <alignment vertical="center"/>
    </xf>
    <xf numFmtId="0" fontId="15" fillId="0" borderId="17" xfId="2" applyFont="1" applyBorder="1" applyAlignment="1">
      <alignment horizontal="center" vertical="center"/>
    </xf>
    <xf numFmtId="0" fontId="17" fillId="0" borderId="0" xfId="0" applyFont="1" applyAlignment="1">
      <alignment vertical="center"/>
    </xf>
    <xf numFmtId="166" fontId="15" fillId="0" borderId="0" xfId="2" applyNumberFormat="1" applyFont="1" applyAlignment="1">
      <alignment horizontal="center"/>
    </xf>
    <xf numFmtId="0" fontId="15" fillId="0" borderId="49" xfId="2" applyFont="1" applyBorder="1" applyAlignment="1">
      <alignment horizontal="center"/>
    </xf>
    <xf numFmtId="0" fontId="17" fillId="0" borderId="50" xfId="2" applyFont="1" applyBorder="1" applyAlignment="1">
      <alignment horizontal="center"/>
    </xf>
    <xf numFmtId="0" fontId="15" fillId="0" borderId="46" xfId="2" applyFont="1" applyBorder="1" applyAlignment="1">
      <alignment horizontal="center"/>
    </xf>
    <xf numFmtId="0" fontId="15" fillId="0" borderId="10" xfId="2" applyFont="1" applyBorder="1" applyAlignment="1">
      <alignment horizontal="center"/>
    </xf>
    <xf numFmtId="0" fontId="17" fillId="0" borderId="11" xfId="2" applyFont="1" applyBorder="1" applyAlignment="1">
      <alignment horizontal="center"/>
    </xf>
    <xf numFmtId="0" fontId="15" fillId="0" borderId="12" xfId="2" applyFont="1" applyBorder="1" applyAlignment="1">
      <alignment horizontal="center"/>
    </xf>
    <xf numFmtId="0" fontId="17" fillId="0" borderId="13" xfId="2" applyFont="1" applyBorder="1" applyAlignment="1">
      <alignment horizontal="center"/>
    </xf>
    <xf numFmtId="0" fontId="18" fillId="3" borderId="17" xfId="0" applyFont="1" applyFill="1" applyBorder="1" applyAlignment="1">
      <alignment vertical="center" wrapText="1"/>
    </xf>
    <xf numFmtId="0" fontId="18" fillId="3" borderId="13" xfId="0" applyFont="1" applyFill="1" applyBorder="1" applyAlignment="1">
      <alignment vertical="center" wrapText="1"/>
    </xf>
    <xf numFmtId="0" fontId="17" fillId="0" borderId="17" xfId="2" applyFont="1" applyBorder="1" applyAlignment="1">
      <alignment horizontal="center"/>
    </xf>
    <xf numFmtId="0" fontId="17" fillId="0" borderId="49" xfId="2" applyFont="1" applyBorder="1" applyAlignment="1">
      <alignment horizontal="center"/>
    </xf>
    <xf numFmtId="0" fontId="17" fillId="0" borderId="46" xfId="2" applyFont="1" applyBorder="1" applyAlignment="1">
      <alignment horizontal="center"/>
    </xf>
    <xf numFmtId="0" fontId="48" fillId="0" borderId="23" xfId="3" applyFont="1" applyBorder="1" applyAlignment="1">
      <alignment horizontal="center" vertical="center" wrapText="1"/>
    </xf>
    <xf numFmtId="0" fontId="48" fillId="0" borderId="38" xfId="3" applyFont="1" applyBorder="1" applyAlignment="1">
      <alignment horizontal="center" vertical="center" wrapText="1"/>
    </xf>
    <xf numFmtId="0" fontId="16" fillId="2" borderId="128" xfId="0" applyFont="1" applyFill="1" applyBorder="1" applyAlignment="1">
      <alignment horizontal="center" vertical="center" wrapText="1"/>
    </xf>
    <xf numFmtId="2" fontId="15" fillId="0" borderId="5" xfId="4" applyNumberFormat="1" applyFont="1" applyFill="1" applyBorder="1" applyAlignment="1">
      <alignment vertical="center" wrapText="1"/>
    </xf>
    <xf numFmtId="2" fontId="15" fillId="2" borderId="34" xfId="2" applyNumberFormat="1" applyFont="1" applyFill="1" applyBorder="1" applyAlignment="1">
      <alignment vertical="center" wrapText="1"/>
    </xf>
    <xf numFmtId="0" fontId="16" fillId="2" borderId="16" xfId="0" applyFont="1" applyFill="1" applyBorder="1" applyAlignment="1">
      <alignment horizontal="center" vertical="center" wrapText="1"/>
    </xf>
    <xf numFmtId="2" fontId="15" fillId="0" borderId="48" xfId="4" applyNumberFormat="1" applyFont="1" applyFill="1" applyBorder="1" applyAlignment="1">
      <alignment vertical="center" wrapText="1"/>
    </xf>
    <xf numFmtId="2" fontId="15" fillId="0" borderId="32" xfId="4" applyNumberFormat="1" applyFont="1" applyFill="1" applyBorder="1" applyAlignment="1">
      <alignment vertical="center" wrapText="1"/>
    </xf>
    <xf numFmtId="2" fontId="15" fillId="2" borderId="23" xfId="2" applyNumberFormat="1" applyFont="1" applyFill="1" applyBorder="1" applyAlignment="1">
      <alignment vertical="center" wrapText="1"/>
    </xf>
    <xf numFmtId="2" fontId="15" fillId="0" borderId="8" xfId="4" applyNumberFormat="1" applyFont="1" applyFill="1" applyBorder="1" applyAlignment="1">
      <alignment vertical="center" wrapText="1"/>
    </xf>
    <xf numFmtId="2" fontId="15" fillId="2" borderId="35" xfId="2" applyNumberFormat="1" applyFont="1" applyFill="1" applyBorder="1" applyAlignment="1">
      <alignment vertical="center" wrapText="1"/>
    </xf>
    <xf numFmtId="0" fontId="16" fillId="2" borderId="129" xfId="0" applyFont="1" applyFill="1" applyBorder="1" applyAlignment="1">
      <alignment horizontal="center" vertical="center" wrapText="1"/>
    </xf>
    <xf numFmtId="1" fontId="15" fillId="0" borderId="5" xfId="4" applyNumberFormat="1" applyFont="1" applyFill="1" applyBorder="1" applyAlignment="1">
      <alignment horizontal="center" vertical="center" wrapText="1"/>
    </xf>
    <xf numFmtId="9" fontId="15" fillId="0" borderId="48" xfId="1" applyFont="1" applyFill="1" applyBorder="1" applyAlignment="1">
      <alignment horizontal="center" vertical="center" wrapText="1"/>
    </xf>
    <xf numFmtId="0" fontId="4" fillId="2" borderId="41" xfId="0" applyFont="1" applyFill="1" applyBorder="1" applyAlignment="1">
      <alignment horizontal="center" vertical="center" wrapText="1"/>
    </xf>
    <xf numFmtId="1" fontId="6" fillId="6" borderId="45" xfId="4" applyNumberFormat="1" applyFont="1" applyFill="1" applyBorder="1" applyAlignment="1">
      <alignment horizontal="center" vertical="center" wrapText="1"/>
    </xf>
    <xf numFmtId="9" fontId="6" fillId="6" borderId="45" xfId="1" applyFont="1" applyFill="1" applyBorder="1" applyAlignment="1">
      <alignment horizontal="center" vertical="center" wrapText="1"/>
    </xf>
    <xf numFmtId="9" fontId="44" fillId="0" borderId="45" xfId="1" applyFont="1" applyFill="1" applyBorder="1" applyAlignment="1">
      <alignment horizontal="center" vertical="center" wrapText="1"/>
    </xf>
    <xf numFmtId="1" fontId="6" fillId="0" borderId="47" xfId="4" applyNumberFormat="1" applyFont="1" applyBorder="1" applyAlignment="1">
      <alignment horizontal="center" vertical="center" wrapText="1"/>
    </xf>
    <xf numFmtId="166" fontId="6" fillId="2" borderId="38" xfId="2" applyNumberFormat="1" applyFont="1" applyFill="1" applyBorder="1"/>
    <xf numFmtId="9" fontId="4" fillId="0" borderId="45" xfId="1" applyFont="1" applyFill="1" applyBorder="1" applyAlignment="1">
      <alignment horizontal="center" vertical="center" wrapText="1"/>
    </xf>
    <xf numFmtId="2" fontId="6" fillId="0" borderId="41" xfId="1" applyNumberFormat="1" applyFont="1" applyFill="1" applyBorder="1" applyAlignment="1">
      <alignment horizontal="center" vertical="center" wrapText="1"/>
    </xf>
    <xf numFmtId="167" fontId="6" fillId="0" borderId="0" xfId="1" applyNumberFormat="1" applyFont="1" applyFill="1" applyBorder="1" applyAlignment="1">
      <alignment horizontal="center" wrapText="1"/>
    </xf>
    <xf numFmtId="167" fontId="6" fillId="25" borderId="38" xfId="1" applyNumberFormat="1" applyFont="1" applyFill="1" applyBorder="1" applyAlignment="1">
      <alignment horizontal="center" vertical="center" wrapText="1"/>
    </xf>
    <xf numFmtId="1" fontId="6" fillId="0" borderId="45" xfId="1" applyNumberFormat="1" applyFont="1" applyFill="1" applyBorder="1" applyAlignment="1">
      <alignment horizontal="center" vertical="center" wrapText="1"/>
    </xf>
    <xf numFmtId="168" fontId="15" fillId="3" borderId="45" xfId="1" applyNumberFormat="1" applyFont="1" applyFill="1" applyBorder="1" applyAlignment="1">
      <alignment horizontal="center" vertical="center" wrapText="1"/>
    </xf>
    <xf numFmtId="10" fontId="2" fillId="0" borderId="0" xfId="0" applyNumberFormat="1" applyFont="1"/>
    <xf numFmtId="1" fontId="15" fillId="27" borderId="59" xfId="4" applyNumberFormat="1" applyFont="1" applyFill="1" applyBorder="1" applyAlignment="1">
      <alignment horizontal="center" vertical="center" wrapText="1"/>
    </xf>
    <xf numFmtId="168" fontId="15" fillId="27" borderId="45" xfId="1" applyNumberFormat="1" applyFont="1" applyFill="1" applyBorder="1" applyAlignment="1">
      <alignment horizontal="center" vertical="center" wrapText="1"/>
    </xf>
    <xf numFmtId="2" fontId="8" fillId="5" borderId="5" xfId="1" applyNumberFormat="1" applyFont="1" applyFill="1" applyBorder="1" applyAlignment="1">
      <alignment horizontal="center" vertical="center" wrapText="1"/>
    </xf>
    <xf numFmtId="9" fontId="8" fillId="13" borderId="5" xfId="0" applyNumberFormat="1" applyFont="1" applyFill="1" applyBorder="1" applyAlignment="1">
      <alignment horizontal="center" vertical="center" wrapText="1"/>
    </xf>
    <xf numFmtId="0" fontId="49" fillId="0" borderId="0" xfId="13" applyFont="1" applyAlignment="1">
      <alignment horizontal="center"/>
    </xf>
    <xf numFmtId="0" fontId="49" fillId="0" borderId="17" xfId="0" applyFont="1" applyBorder="1" applyAlignment="1">
      <alignment horizontal="center"/>
    </xf>
    <xf numFmtId="0" fontId="51" fillId="0" borderId="0" xfId="0" applyFont="1" applyAlignment="1">
      <alignment horizontal="center"/>
    </xf>
    <xf numFmtId="1" fontId="48" fillId="0" borderId="106" xfId="0" applyNumberFormat="1" applyFont="1" applyBorder="1" applyAlignment="1">
      <alignment horizontal="center" vertical="center" wrapText="1"/>
    </xf>
    <xf numFmtId="10" fontId="48" fillId="0" borderId="106" xfId="0" applyNumberFormat="1" applyFont="1" applyBorder="1" applyAlignment="1">
      <alignment horizontal="center" vertical="center" wrapText="1"/>
    </xf>
    <xf numFmtId="9" fontId="28" fillId="0" borderId="118" xfId="0" applyNumberFormat="1" applyFont="1" applyBorder="1" applyAlignment="1">
      <alignment horizontal="center" vertical="center" wrapText="1"/>
    </xf>
    <xf numFmtId="9" fontId="28" fillId="0" borderId="111" xfId="0" applyNumberFormat="1" applyFont="1" applyBorder="1" applyAlignment="1">
      <alignment horizontal="center" vertical="center" wrapText="1"/>
    </xf>
    <xf numFmtId="0" fontId="28" fillId="14" borderId="71" xfId="0" applyFont="1" applyFill="1" applyBorder="1"/>
    <xf numFmtId="9" fontId="28" fillId="10" borderId="71" xfId="0" applyNumberFormat="1" applyFont="1" applyFill="1" applyBorder="1" applyAlignment="1">
      <alignment wrapText="1"/>
    </xf>
    <xf numFmtId="0" fontId="49" fillId="0" borderId="82" xfId="0" applyFont="1" applyBorder="1" applyAlignment="1">
      <alignment horizontal="center"/>
    </xf>
    <xf numFmtId="0" fontId="7" fillId="2" borderId="38" xfId="0" applyFont="1" applyFill="1" applyBorder="1" applyAlignment="1">
      <alignment horizontal="center" vertical="center" wrapText="1"/>
    </xf>
    <xf numFmtId="2" fontId="53" fillId="0" borderId="25" xfId="4" applyNumberFormat="1" applyFont="1" applyFill="1" applyBorder="1" applyAlignment="1">
      <alignment horizontal="center" vertical="center" wrapText="1"/>
    </xf>
    <xf numFmtId="2" fontId="53" fillId="0" borderId="41" xfId="4" applyNumberFormat="1" applyFont="1" applyFill="1" applyBorder="1" applyAlignment="1">
      <alignment horizontal="center" vertical="center" wrapText="1"/>
    </xf>
    <xf numFmtId="9" fontId="5" fillId="0" borderId="41" xfId="1" applyFont="1" applyFill="1" applyBorder="1" applyAlignment="1">
      <alignment horizontal="center" vertical="center" wrapText="1"/>
    </xf>
    <xf numFmtId="10" fontId="2" fillId="0" borderId="0" xfId="1" applyNumberFormat="1" applyFont="1" applyFill="1"/>
    <xf numFmtId="9" fontId="2" fillId="0" borderId="0" xfId="1" applyFont="1" applyFill="1"/>
    <xf numFmtId="2" fontId="53" fillId="0" borderId="50" xfId="4" applyNumberFormat="1" applyFont="1" applyFill="1" applyBorder="1" applyAlignment="1">
      <alignment horizontal="center" vertical="center" wrapText="1"/>
    </xf>
    <xf numFmtId="2" fontId="53" fillId="0" borderId="47" xfId="4" applyNumberFormat="1" applyFont="1" applyFill="1" applyBorder="1" applyAlignment="1">
      <alignment horizontal="center" vertical="center" wrapText="1"/>
    </xf>
    <xf numFmtId="2" fontId="53" fillId="0" borderId="62" xfId="4" applyNumberFormat="1" applyFont="1" applyFill="1" applyBorder="1" applyAlignment="1">
      <alignment horizontal="center" vertical="center" wrapText="1"/>
    </xf>
    <xf numFmtId="9" fontId="5" fillId="0" borderId="72" xfId="1" applyFont="1" applyFill="1" applyBorder="1" applyAlignment="1">
      <alignment horizontal="center" vertical="center" wrapText="1"/>
    </xf>
    <xf numFmtId="2" fontId="5" fillId="0" borderId="68" xfId="4" applyNumberFormat="1" applyFont="1" applyFill="1" applyBorder="1" applyAlignment="1">
      <alignment horizontal="center" vertical="center" wrapText="1"/>
    </xf>
    <xf numFmtId="2" fontId="5" fillId="0" borderId="45" xfId="4" applyNumberFormat="1" applyFont="1" applyFill="1" applyBorder="1" applyAlignment="1">
      <alignment horizontal="center" vertical="center" wrapText="1"/>
    </xf>
    <xf numFmtId="2" fontId="5" fillId="0" borderId="27" xfId="4" applyNumberFormat="1" applyFont="1" applyFill="1" applyBorder="1" applyAlignment="1">
      <alignment horizontal="center" vertical="center" wrapText="1"/>
    </xf>
    <xf numFmtId="2" fontId="5" fillId="0" borderId="62" xfId="4" applyNumberFormat="1" applyFont="1" applyFill="1" applyBorder="1" applyAlignment="1">
      <alignment horizontal="center" vertical="center" wrapText="1"/>
    </xf>
    <xf numFmtId="2" fontId="2" fillId="0" borderId="0" xfId="1" applyNumberFormat="1" applyFont="1" applyFill="1" applyAlignment="1">
      <alignment wrapText="1"/>
    </xf>
    <xf numFmtId="2" fontId="2" fillId="0" borderId="0" xfId="0" applyNumberFormat="1" applyFont="1"/>
    <xf numFmtId="2" fontId="5" fillId="3" borderId="68" xfId="4" applyNumberFormat="1" applyFont="1" applyFill="1" applyBorder="1" applyAlignment="1">
      <alignment horizontal="center" vertical="center" wrapText="1"/>
    </xf>
    <xf numFmtId="2" fontId="5" fillId="3" borderId="45" xfId="4" applyNumberFormat="1" applyFont="1" applyFill="1" applyBorder="1" applyAlignment="1">
      <alignment horizontal="center" vertical="center" wrapText="1"/>
    </xf>
    <xf numFmtId="2" fontId="5" fillId="0" borderId="47" xfId="4" applyNumberFormat="1" applyFont="1" applyFill="1" applyBorder="1" applyAlignment="1">
      <alignment horizontal="center" vertical="center" wrapText="1"/>
    </xf>
    <xf numFmtId="2" fontId="5" fillId="3" borderId="48" xfId="4" applyNumberFormat="1" applyFont="1" applyFill="1" applyBorder="1" applyAlignment="1">
      <alignment horizontal="center" vertical="center" wrapText="1"/>
    </xf>
    <xf numFmtId="2" fontId="2" fillId="0" borderId="0" xfId="1" applyNumberFormat="1" applyFont="1" applyFill="1"/>
    <xf numFmtId="167" fontId="52" fillId="2" borderId="38" xfId="2" applyNumberFormat="1" applyFont="1" applyFill="1" applyBorder="1" applyAlignment="1">
      <alignment horizontal="center" vertical="center"/>
    </xf>
    <xf numFmtId="167" fontId="5" fillId="2" borderId="38" xfId="1" applyNumberFormat="1" applyFont="1" applyFill="1" applyBorder="1" applyAlignment="1">
      <alignment horizontal="center"/>
    </xf>
    <xf numFmtId="167" fontId="52" fillId="2" borderId="38" xfId="2" applyNumberFormat="1" applyFont="1" applyFill="1" applyBorder="1" applyAlignment="1">
      <alignment horizontal="left" vertical="center"/>
    </xf>
    <xf numFmtId="167" fontId="5" fillId="2" borderId="21" xfId="1" applyNumberFormat="1" applyFont="1" applyFill="1" applyBorder="1" applyAlignment="1">
      <alignment horizontal="center"/>
    </xf>
    <xf numFmtId="0" fontId="51" fillId="0" borderId="0" xfId="0" applyFont="1"/>
    <xf numFmtId="0" fontId="3" fillId="3" borderId="17" xfId="0" applyFont="1" applyFill="1" applyBorder="1" applyAlignment="1">
      <alignment vertical="center" wrapText="1"/>
    </xf>
    <xf numFmtId="0" fontId="3" fillId="3" borderId="13" xfId="0" applyFont="1" applyFill="1" applyBorder="1" applyAlignment="1">
      <alignment vertical="center" wrapText="1"/>
    </xf>
    <xf numFmtId="9" fontId="2" fillId="0" borderId="0" xfId="1" applyFont="1" applyFill="1" applyAlignment="1">
      <alignment horizontal="center"/>
    </xf>
    <xf numFmtId="0" fontId="2" fillId="0" borderId="12" xfId="2" applyFont="1" applyBorder="1" applyAlignment="1">
      <alignment horizontal="center"/>
    </xf>
    <xf numFmtId="0" fontId="4" fillId="0" borderId="17" xfId="2" applyFont="1" applyBorder="1"/>
    <xf numFmtId="0" fontId="6" fillId="0" borderId="17" xfId="2" applyFont="1" applyBorder="1"/>
    <xf numFmtId="9" fontId="6" fillId="0" borderId="5" xfId="2" applyNumberFormat="1" applyFont="1" applyBorder="1" applyAlignment="1">
      <alignment horizontal="center"/>
    </xf>
    <xf numFmtId="9" fontId="6" fillId="0" borderId="17" xfId="2" applyNumberFormat="1" applyFont="1" applyBorder="1"/>
    <xf numFmtId="0" fontId="6" fillId="0" borderId="45" xfId="4" applyNumberFormat="1" applyFont="1" applyFill="1" applyBorder="1" applyAlignment="1">
      <alignment horizontal="center" vertical="center" wrapText="1"/>
    </xf>
    <xf numFmtId="171" fontId="6" fillId="0" borderId="45" xfId="4" applyNumberFormat="1" applyFont="1" applyFill="1" applyBorder="1" applyAlignment="1">
      <alignment horizontal="center" vertical="center" wrapText="1"/>
    </xf>
    <xf numFmtId="0" fontId="6" fillId="0" borderId="47" xfId="4" applyNumberFormat="1" applyFont="1" applyFill="1" applyBorder="1" applyAlignment="1">
      <alignment horizontal="center" vertical="center" wrapText="1"/>
    </xf>
    <xf numFmtId="166" fontId="6" fillId="2" borderId="38" xfId="2" applyNumberFormat="1" applyFont="1" applyFill="1" applyBorder="1" applyAlignment="1">
      <alignment horizontal="center" vertical="center"/>
    </xf>
    <xf numFmtId="171" fontId="6" fillId="2" borderId="38" xfId="2" applyNumberFormat="1" applyFont="1" applyFill="1" applyBorder="1" applyAlignment="1">
      <alignment horizontal="center" vertical="center"/>
    </xf>
    <xf numFmtId="2" fontId="5" fillId="0" borderId="41" xfId="4" applyNumberFormat="1" applyFont="1" applyFill="1" applyBorder="1" applyAlignment="1">
      <alignment horizontal="center" vertical="center" wrapText="1"/>
    </xf>
    <xf numFmtId="2" fontId="53" fillId="0" borderId="57" xfId="4" applyNumberFormat="1" applyFont="1" applyFill="1" applyBorder="1" applyAlignment="1">
      <alignment horizontal="center" vertical="center" wrapText="1"/>
    </xf>
    <xf numFmtId="9" fontId="5" fillId="0" borderId="47" xfId="1" applyFont="1" applyFill="1" applyBorder="1" applyAlignment="1">
      <alignment horizontal="center" vertical="center" wrapText="1"/>
    </xf>
    <xf numFmtId="2" fontId="53" fillId="0" borderId="28" xfId="4" applyNumberFormat="1" applyFont="1" applyFill="1" applyBorder="1" applyAlignment="1">
      <alignment horizontal="center" vertical="center" wrapText="1"/>
    </xf>
    <xf numFmtId="9" fontId="5" fillId="0" borderId="62" xfId="1" applyFont="1" applyFill="1" applyBorder="1" applyAlignment="1">
      <alignment horizontal="center" vertical="center" wrapText="1"/>
    </xf>
    <xf numFmtId="2" fontId="53" fillId="0" borderId="46" xfId="4" applyNumberFormat="1" applyFont="1" applyFill="1" applyBorder="1" applyAlignment="1">
      <alignment horizontal="center" vertical="center" wrapText="1"/>
    </xf>
    <xf numFmtId="9" fontId="5" fillId="0" borderId="68" xfId="1" applyFont="1" applyFill="1" applyBorder="1" applyAlignment="1">
      <alignment horizontal="center" vertical="center" wrapText="1"/>
    </xf>
    <xf numFmtId="2" fontId="53" fillId="0" borderId="48" xfId="4" applyNumberFormat="1" applyFont="1" applyFill="1" applyBorder="1" applyAlignment="1">
      <alignment horizontal="center" vertical="center" wrapText="1"/>
    </xf>
    <xf numFmtId="2" fontId="2" fillId="0" borderId="0" xfId="1" applyNumberFormat="1" applyFont="1"/>
    <xf numFmtId="2" fontId="5" fillId="0" borderId="59" xfId="4" applyNumberFormat="1" applyFont="1" applyFill="1" applyBorder="1" applyAlignment="1">
      <alignment horizontal="center" vertical="center" wrapText="1"/>
    </xf>
    <xf numFmtId="2" fontId="53" fillId="0" borderId="12" xfId="4" applyNumberFormat="1" applyFont="1" applyFill="1" applyBorder="1" applyAlignment="1">
      <alignment horizontal="center" vertical="center" wrapText="1"/>
    </xf>
    <xf numFmtId="9" fontId="5" fillId="0" borderId="39" xfId="1" applyFont="1" applyFill="1" applyBorder="1" applyAlignment="1">
      <alignment horizontal="center" vertical="center" wrapText="1"/>
    </xf>
    <xf numFmtId="2" fontId="53" fillId="0" borderId="30" xfId="4" applyNumberFormat="1" applyFont="1" applyFill="1" applyBorder="1" applyAlignment="1">
      <alignment horizontal="center" vertical="center" wrapText="1"/>
    </xf>
    <xf numFmtId="9" fontId="5" fillId="0" borderId="24" xfId="1" applyFont="1" applyFill="1" applyBorder="1" applyAlignment="1">
      <alignment horizontal="center" vertical="center" wrapText="1"/>
    </xf>
    <xf numFmtId="10" fontId="2" fillId="0" borderId="0" xfId="1" applyNumberFormat="1" applyFont="1"/>
    <xf numFmtId="2" fontId="53" fillId="0" borderId="32" xfId="4" applyNumberFormat="1" applyFont="1" applyFill="1" applyBorder="1" applyAlignment="1">
      <alignment horizontal="center" vertical="center" wrapText="1"/>
    </xf>
    <xf numFmtId="9" fontId="5" fillId="0" borderId="18" xfId="1" applyFont="1" applyFill="1" applyBorder="1" applyAlignment="1">
      <alignment horizontal="center" vertical="center" wrapText="1"/>
    </xf>
    <xf numFmtId="167" fontId="52" fillId="2" borderId="72" xfId="2" applyNumberFormat="1" applyFont="1" applyFill="1" applyBorder="1" applyAlignment="1">
      <alignment horizontal="center" vertical="center"/>
    </xf>
    <xf numFmtId="167" fontId="5" fillId="2" borderId="72" xfId="1" applyNumberFormat="1" applyFont="1" applyFill="1" applyBorder="1" applyAlignment="1">
      <alignment horizontal="center"/>
    </xf>
    <xf numFmtId="167" fontId="53" fillId="2" borderId="38" xfId="2" applyNumberFormat="1" applyFont="1" applyFill="1" applyBorder="1" applyAlignment="1">
      <alignment horizontal="center" vertical="center"/>
    </xf>
    <xf numFmtId="0" fontId="2" fillId="0" borderId="0" xfId="1" applyNumberFormat="1" applyFont="1" applyFill="1"/>
    <xf numFmtId="2" fontId="53" fillId="0" borderId="59" xfId="4" applyNumberFormat="1" applyFont="1" applyFill="1" applyBorder="1" applyAlignment="1">
      <alignment horizontal="center" vertical="center" wrapText="1"/>
    </xf>
    <xf numFmtId="9" fontId="5" fillId="0" borderId="59" xfId="1" applyFont="1" applyFill="1" applyBorder="1" applyAlignment="1">
      <alignment horizontal="center" vertical="center" wrapText="1"/>
    </xf>
    <xf numFmtId="2" fontId="53" fillId="0" borderId="45" xfId="4" applyNumberFormat="1" applyFont="1" applyFill="1" applyBorder="1" applyAlignment="1">
      <alignment horizontal="center" vertical="center" wrapText="1"/>
    </xf>
    <xf numFmtId="167" fontId="2" fillId="0" borderId="0" xfId="1" applyNumberFormat="1" applyFont="1" applyFill="1"/>
    <xf numFmtId="9" fontId="5" fillId="2" borderId="38" xfId="1" applyFont="1" applyFill="1" applyBorder="1" applyAlignment="1">
      <alignment horizontal="center"/>
    </xf>
    <xf numFmtId="0" fontId="8" fillId="3" borderId="38" xfId="3" applyFont="1" applyFill="1" applyBorder="1" applyAlignment="1">
      <alignment vertical="center" wrapText="1"/>
    </xf>
    <xf numFmtId="0" fontId="6" fillId="3" borderId="38" xfId="3" applyFont="1" applyFill="1" applyBorder="1" applyAlignment="1">
      <alignment vertical="center" wrapText="1"/>
    </xf>
    <xf numFmtId="0" fontId="7" fillId="2" borderId="41" xfId="0" applyFont="1" applyFill="1" applyBorder="1" applyAlignment="1">
      <alignment horizontal="center" vertical="center" wrapText="1"/>
    </xf>
    <xf numFmtId="10" fontId="5" fillId="0" borderId="45" xfId="1" applyNumberFormat="1" applyFont="1" applyFill="1" applyBorder="1" applyAlignment="1">
      <alignment horizontal="center" vertical="center" wrapText="1"/>
    </xf>
    <xf numFmtId="0" fontId="8" fillId="3" borderId="38" xfId="3" applyFont="1" applyFill="1" applyBorder="1" applyAlignment="1">
      <alignment horizontal="center" vertical="center" wrapText="1"/>
    </xf>
    <xf numFmtId="0" fontId="9" fillId="2" borderId="41" xfId="0" applyFont="1" applyFill="1" applyBorder="1" applyAlignment="1">
      <alignment horizontal="center" vertical="center" wrapText="1"/>
    </xf>
    <xf numFmtId="0" fontId="2" fillId="0" borderId="13" xfId="2" applyFont="1" applyBorder="1" applyAlignment="1">
      <alignment horizontal="center" vertical="center" wrapText="1"/>
    </xf>
    <xf numFmtId="0" fontId="2" fillId="0" borderId="17" xfId="2" applyFont="1" applyBorder="1" applyAlignment="1">
      <alignment horizontal="center" vertical="center" wrapText="1"/>
    </xf>
    <xf numFmtId="169" fontId="8" fillId="0" borderId="5" xfId="5" applyNumberFormat="1" applyFont="1" applyBorder="1" applyAlignment="1">
      <alignment horizontal="center" vertical="center" wrapText="1"/>
    </xf>
    <xf numFmtId="2" fontId="8" fillId="0" borderId="5" xfId="6" applyNumberFormat="1" applyFont="1" applyFill="1" applyBorder="1" applyAlignment="1">
      <alignment horizontal="center" vertical="center"/>
    </xf>
    <xf numFmtId="0" fontId="43" fillId="0" borderId="4"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4" xfId="0" applyFont="1" applyFill="1" applyBorder="1" applyAlignment="1">
      <alignment horizontal="center" vertical="center" wrapText="1"/>
    </xf>
    <xf numFmtId="0" fontId="43" fillId="0" borderId="7" xfId="0" applyFont="1" applyFill="1" applyBorder="1" applyAlignment="1">
      <alignment horizontal="center" vertical="center"/>
    </xf>
    <xf numFmtId="10" fontId="43" fillId="7" borderId="5" xfId="0" applyNumberFormat="1" applyFont="1" applyFill="1" applyBorder="1" applyAlignment="1" applyProtection="1">
      <alignment horizontal="center" vertical="center" wrapText="1"/>
      <protection locked="0"/>
    </xf>
    <xf numFmtId="9" fontId="8" fillId="5" borderId="6" xfId="1" applyNumberFormat="1" applyFont="1" applyFill="1" applyBorder="1" applyAlignment="1">
      <alignment horizontal="center" vertical="center" wrapText="1"/>
    </xf>
    <xf numFmtId="2" fontId="8" fillId="5" borderId="6" xfId="1" applyNumberFormat="1" applyFont="1" applyFill="1" applyBorder="1" applyAlignment="1">
      <alignment horizontal="center" vertical="center" wrapText="1"/>
    </xf>
    <xf numFmtId="0" fontId="9" fillId="19" borderId="16" xfId="0" applyFont="1" applyFill="1" applyBorder="1" applyAlignment="1">
      <alignment horizontal="center" vertical="center" wrapText="1"/>
    </xf>
    <xf numFmtId="0" fontId="9" fillId="19" borderId="20" xfId="0" applyFont="1" applyFill="1" applyBorder="1" applyAlignment="1">
      <alignment horizontal="center" vertical="center" wrapText="1"/>
    </xf>
    <xf numFmtId="9" fontId="8" fillId="5" borderId="48" xfId="1" applyNumberFormat="1" applyFont="1" applyFill="1" applyBorder="1" applyAlignment="1">
      <alignment horizontal="center" vertical="center" wrapText="1"/>
    </xf>
    <xf numFmtId="2" fontId="8" fillId="5" borderId="48" xfId="1" applyNumberFormat="1" applyFont="1" applyFill="1" applyBorder="1" applyAlignment="1">
      <alignment horizontal="center" vertical="center" wrapText="1"/>
    </xf>
    <xf numFmtId="9" fontId="43" fillId="6" borderId="58" xfId="0" applyNumberFormat="1" applyFont="1" applyFill="1" applyBorder="1" applyAlignment="1" applyProtection="1">
      <alignment horizontal="center" vertical="center" wrapText="1"/>
      <protection locked="0"/>
    </xf>
    <xf numFmtId="9" fontId="43" fillId="6" borderId="48" xfId="0" applyNumberFormat="1" applyFont="1" applyFill="1" applyBorder="1" applyAlignment="1" applyProtection="1">
      <alignment horizontal="center" vertical="center" wrapText="1"/>
      <protection locked="0"/>
    </xf>
    <xf numFmtId="9" fontId="8" fillId="6" borderId="48" xfId="0" applyNumberFormat="1" applyFont="1" applyFill="1" applyBorder="1" applyAlignment="1">
      <alignment horizontal="center" vertical="center" wrapText="1"/>
    </xf>
    <xf numFmtId="0" fontId="8" fillId="0" borderId="7" xfId="0" applyFont="1" applyFill="1" applyBorder="1" applyAlignment="1">
      <alignment horizontal="center" vertical="center"/>
    </xf>
    <xf numFmtId="9" fontId="43" fillId="6" borderId="9" xfId="0" applyNumberFormat="1" applyFont="1" applyFill="1" applyBorder="1" applyAlignment="1" applyProtection="1">
      <alignment horizontal="center" vertical="center" wrapText="1"/>
      <protection locked="0"/>
    </xf>
    <xf numFmtId="0" fontId="8" fillId="0" borderId="5" xfId="2" applyFont="1" applyBorder="1" applyAlignment="1">
      <alignment horizontal="center" vertical="center"/>
    </xf>
    <xf numFmtId="10" fontId="8" fillId="0" borderId="5" xfId="2" applyNumberFormat="1" applyFont="1" applyBorder="1" applyAlignment="1">
      <alignment horizontal="center" vertical="center"/>
    </xf>
    <xf numFmtId="0" fontId="8" fillId="0" borderId="8" xfId="2" applyFont="1" applyBorder="1" applyAlignment="1">
      <alignment horizontal="center" vertical="center"/>
    </xf>
    <xf numFmtId="0" fontId="0" fillId="0" borderId="5" xfId="0" applyBorder="1"/>
    <xf numFmtId="0" fontId="0" fillId="0" borderId="1" xfId="0" applyBorder="1"/>
    <xf numFmtId="0" fontId="0" fillId="0" borderId="2" xfId="0" applyBorder="1"/>
    <xf numFmtId="0" fontId="0" fillId="0" borderId="4" xfId="0" applyBorder="1"/>
    <xf numFmtId="0" fontId="0" fillId="0" borderId="7" xfId="0" applyBorder="1"/>
    <xf numFmtId="0" fontId="0" fillId="0" borderId="8" xfId="0" applyBorder="1"/>
    <xf numFmtId="0" fontId="89" fillId="0" borderId="3" xfId="0" applyFont="1" applyBorder="1" applyAlignment="1">
      <alignment horizontal="center" vertical="center" wrapText="1"/>
    </xf>
    <xf numFmtId="10" fontId="0" fillId="0" borderId="0" xfId="0" applyNumberFormat="1"/>
    <xf numFmtId="10" fontId="0" fillId="0" borderId="0" xfId="1" applyNumberFormat="1" applyFont="1"/>
    <xf numFmtId="10" fontId="0" fillId="0" borderId="0" xfId="0" applyNumberFormat="1" applyAlignment="1">
      <alignment horizontal="center"/>
    </xf>
    <xf numFmtId="0" fontId="9" fillId="0" borderId="0" xfId="0" applyFont="1" applyFill="1" applyBorder="1" applyAlignment="1">
      <alignment horizontal="center" vertical="center" wrapText="1"/>
    </xf>
    <xf numFmtId="9" fontId="43" fillId="0" borderId="0" xfId="0" applyNumberFormat="1" applyFont="1" applyFill="1" applyBorder="1" applyAlignment="1" applyProtection="1">
      <alignment horizontal="center" vertical="center" wrapText="1"/>
      <protection locked="0"/>
    </xf>
    <xf numFmtId="2" fontId="8" fillId="0" borderId="0" xfId="1" applyNumberFormat="1" applyFont="1" applyFill="1" applyBorder="1" applyAlignment="1">
      <alignment horizontal="center" vertical="center" wrapText="1"/>
    </xf>
    <xf numFmtId="20" fontId="43" fillId="0" borderId="0" xfId="1" applyNumberFormat="1" applyFont="1" applyFill="1" applyBorder="1" applyAlignment="1" applyProtection="1">
      <alignment horizontal="center" vertical="center" wrapText="1"/>
      <protection locked="0"/>
    </xf>
    <xf numFmtId="10" fontId="43" fillId="0" borderId="0" xfId="0" applyNumberFormat="1" applyFont="1" applyFill="1" applyBorder="1" applyAlignment="1" applyProtection="1">
      <alignment horizontal="center" vertical="center" wrapText="1"/>
      <protection locked="0"/>
    </xf>
    <xf numFmtId="9" fontId="8" fillId="0" borderId="0" xfId="1" applyNumberFormat="1" applyFont="1" applyFill="1" applyBorder="1" applyAlignment="1">
      <alignment horizontal="center" vertical="center" wrapText="1"/>
    </xf>
    <xf numFmtId="9" fontId="8" fillId="0" borderId="0" xfId="0" applyNumberFormat="1" applyFont="1" applyFill="1" applyBorder="1" applyAlignment="1">
      <alignment horizontal="center" vertical="center" wrapText="1"/>
    </xf>
    <xf numFmtId="10" fontId="8" fillId="0" borderId="0" xfId="0" applyNumberFormat="1" applyFont="1" applyFill="1" applyBorder="1" applyAlignment="1">
      <alignment horizontal="center" vertical="center" wrapText="1"/>
    </xf>
    <xf numFmtId="0" fontId="43" fillId="0" borderId="0" xfId="0" applyFont="1" applyFill="1" applyBorder="1" applyAlignment="1" applyProtection="1">
      <alignment horizontal="center" vertical="center" wrapText="1"/>
      <protection locked="0"/>
    </xf>
    <xf numFmtId="10" fontId="8" fillId="0" borderId="0" xfId="1" applyNumberFormat="1" applyFont="1" applyFill="1" applyBorder="1" applyAlignment="1">
      <alignment horizontal="center" vertical="center" wrapText="1"/>
    </xf>
    <xf numFmtId="0" fontId="4" fillId="2" borderId="1" xfId="2" applyFont="1" applyFill="1" applyBorder="1" applyAlignment="1">
      <alignment horizontal="center" vertical="center" wrapText="1"/>
    </xf>
    <xf numFmtId="0" fontId="4" fillId="2" borderId="2"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9" xfId="2" applyFont="1" applyFill="1" applyBorder="1" applyAlignment="1">
      <alignment horizontal="center" vertical="center" wrapText="1"/>
    </xf>
    <xf numFmtId="0" fontId="4" fillId="0" borderId="14" xfId="2" applyFont="1" applyBorder="1" applyAlignment="1">
      <alignment horizontal="center" vertical="center" wrapText="1"/>
    </xf>
    <xf numFmtId="0" fontId="4" fillId="0" borderId="15" xfId="2" applyFont="1" applyBorder="1" applyAlignment="1">
      <alignment horizontal="center" vertical="center" wrapText="1"/>
    </xf>
    <xf numFmtId="0" fontId="4" fillId="0" borderId="16" xfId="2" applyFont="1" applyBorder="1" applyAlignment="1">
      <alignment horizontal="center" vertical="center" wrapText="1"/>
    </xf>
    <xf numFmtId="0" fontId="4" fillId="0" borderId="18" xfId="2" applyFont="1" applyBorder="1" applyAlignment="1">
      <alignment horizontal="center" vertical="center" wrapText="1"/>
    </xf>
    <xf numFmtId="0" fontId="4" fillId="0" borderId="19" xfId="2" applyFont="1" applyBorder="1" applyAlignment="1">
      <alignment horizontal="center" vertical="center" wrapText="1"/>
    </xf>
    <xf numFmtId="0" fontId="4" fillId="0" borderId="20" xfId="2" applyFont="1" applyBorder="1" applyAlignment="1">
      <alignment horizontal="center" vertical="center" wrapText="1"/>
    </xf>
    <xf numFmtId="0" fontId="2" fillId="0" borderId="1" xfId="2" applyFont="1" applyBorder="1" applyAlignment="1">
      <alignment horizontal="center"/>
    </xf>
    <xf numFmtId="0" fontId="2" fillId="0" borderId="2" xfId="2" applyFont="1" applyBorder="1" applyAlignment="1">
      <alignment horizontal="center"/>
    </xf>
    <xf numFmtId="0" fontId="2" fillId="0" borderId="4" xfId="2" applyFont="1" applyBorder="1" applyAlignment="1">
      <alignment horizontal="center"/>
    </xf>
    <xf numFmtId="0" fontId="2" fillId="0" borderId="5" xfId="2" applyFont="1" applyBorder="1" applyAlignment="1">
      <alignment horizontal="center"/>
    </xf>
    <xf numFmtId="0" fontId="2" fillId="0" borderId="7" xfId="2" applyFont="1" applyBorder="1" applyAlignment="1">
      <alignment horizontal="center"/>
    </xf>
    <xf numFmtId="0" fontId="2" fillId="0" borderId="8" xfId="2" applyFont="1" applyBorder="1" applyAlignment="1">
      <alignment horizontal="center"/>
    </xf>
    <xf numFmtId="0" fontId="3" fillId="0" borderId="2" xfId="2" applyFont="1" applyBorder="1" applyAlignment="1">
      <alignment horizontal="center" vertical="center" wrapText="1"/>
    </xf>
    <xf numFmtId="0" fontId="3" fillId="0" borderId="3" xfId="2" applyFont="1" applyBorder="1" applyAlignment="1">
      <alignment horizontal="center" vertical="center" wrapText="1"/>
    </xf>
    <xf numFmtId="0" fontId="4" fillId="0" borderId="5" xfId="2" applyFont="1" applyBorder="1" applyAlignment="1">
      <alignment horizontal="left" vertical="center" wrapText="1"/>
    </xf>
    <xf numFmtId="0" fontId="4" fillId="0" borderId="6" xfId="2" applyFont="1" applyBorder="1" applyAlignment="1">
      <alignment horizontal="left" vertical="center" wrapText="1"/>
    </xf>
    <xf numFmtId="0" fontId="4" fillId="0" borderId="8" xfId="2" applyFont="1" applyBorder="1" applyAlignment="1">
      <alignment horizontal="left" vertical="center" wrapText="1"/>
    </xf>
    <xf numFmtId="0" fontId="4" fillId="0" borderId="9" xfId="2" applyFont="1" applyBorder="1" applyAlignment="1">
      <alignment horizontal="left" vertical="center" wrapText="1"/>
    </xf>
    <xf numFmtId="0" fontId="2" fillId="0" borderId="14" xfId="2" applyFont="1" applyBorder="1" applyAlignment="1">
      <alignment horizontal="center" vertical="center" wrapText="1"/>
    </xf>
    <xf numFmtId="0" fontId="2" fillId="0" borderId="15" xfId="2" applyFont="1" applyBorder="1" applyAlignment="1">
      <alignment horizontal="center" vertical="center"/>
    </xf>
    <xf numFmtId="0" fontId="2" fillId="0" borderId="16" xfId="2" applyFont="1" applyBorder="1" applyAlignment="1">
      <alignment horizontal="center" vertical="center"/>
    </xf>
    <xf numFmtId="0" fontId="2" fillId="0" borderId="18" xfId="2" applyFont="1" applyBorder="1" applyAlignment="1">
      <alignment horizontal="center" vertical="center"/>
    </xf>
    <xf numFmtId="0" fontId="2" fillId="0" borderId="19" xfId="2" applyFont="1" applyBorder="1" applyAlignment="1">
      <alignment horizontal="center" vertical="center"/>
    </xf>
    <xf numFmtId="0" fontId="2" fillId="0" borderId="20" xfId="2" applyFont="1" applyBorder="1" applyAlignment="1">
      <alignment horizontal="center" vertical="center"/>
    </xf>
    <xf numFmtId="9" fontId="4" fillId="2" borderId="21" xfId="3" applyNumberFormat="1" applyFont="1" applyFill="1" applyBorder="1" applyAlignment="1">
      <alignment horizontal="center" vertical="center" wrapText="1"/>
    </xf>
    <xf numFmtId="9" fontId="4" fillId="2" borderId="22" xfId="3" applyNumberFormat="1" applyFont="1" applyFill="1" applyBorder="1" applyAlignment="1">
      <alignment horizontal="center" vertical="center" wrapText="1"/>
    </xf>
    <xf numFmtId="9" fontId="4" fillId="2" borderId="23" xfId="3" applyNumberFormat="1" applyFont="1" applyFill="1" applyBorder="1" applyAlignment="1">
      <alignment horizontal="center" vertical="center" wrapText="1"/>
    </xf>
    <xf numFmtId="0" fontId="4" fillId="2" borderId="24" xfId="2" applyFont="1" applyFill="1" applyBorder="1" applyAlignment="1">
      <alignment horizontal="center" vertical="center" wrapText="1"/>
    </xf>
    <xf numFmtId="0" fontId="4" fillId="2" borderId="25" xfId="2" applyFont="1" applyFill="1" applyBorder="1" applyAlignment="1">
      <alignment horizontal="center" vertical="center" wrapText="1"/>
    </xf>
    <xf numFmtId="0" fontId="4" fillId="2" borderId="26" xfId="2" applyFont="1" applyFill="1" applyBorder="1" applyAlignment="1">
      <alignment horizontal="center" vertical="center" wrapText="1"/>
    </xf>
    <xf numFmtId="9" fontId="6" fillId="0" borderId="21" xfId="3" applyNumberFormat="1" applyFont="1" applyBorder="1" applyAlignment="1">
      <alignment horizontal="center" vertical="center" wrapText="1"/>
    </xf>
    <xf numFmtId="9" fontId="6" fillId="0" borderId="22" xfId="3" applyNumberFormat="1" applyFont="1" applyBorder="1" applyAlignment="1">
      <alignment horizontal="center" vertical="center" wrapText="1"/>
    </xf>
    <xf numFmtId="9" fontId="6" fillId="0" borderId="23" xfId="3" applyNumberFormat="1" applyFont="1" applyBorder="1" applyAlignment="1">
      <alignment horizontal="center" vertical="center" wrapText="1"/>
    </xf>
    <xf numFmtId="0" fontId="6" fillId="0" borderId="27" xfId="2" applyFont="1" applyBorder="1" applyAlignment="1">
      <alignment horizontal="center" vertical="center" wrapText="1"/>
    </xf>
    <xf numFmtId="0" fontId="6" fillId="0" borderId="28" xfId="2" applyFont="1" applyBorder="1" applyAlignment="1">
      <alignment horizontal="center" vertical="center" wrapText="1"/>
    </xf>
    <xf numFmtId="0" fontId="6" fillId="0" borderId="29" xfId="2" applyFont="1" applyBorder="1" applyAlignment="1">
      <alignment horizontal="center" vertical="center" wrapText="1"/>
    </xf>
    <xf numFmtId="9" fontId="6" fillId="0" borderId="30" xfId="3" applyNumberFormat="1" applyFont="1" applyBorder="1" applyAlignment="1">
      <alignment horizontal="center" vertical="center" wrapText="1"/>
    </xf>
    <xf numFmtId="9" fontId="6" fillId="0" borderId="2" xfId="3" applyNumberFormat="1" applyFont="1" applyBorder="1" applyAlignment="1">
      <alignment horizontal="center" vertical="center" wrapText="1"/>
    </xf>
    <xf numFmtId="9" fontId="6" fillId="0" borderId="31" xfId="3" applyNumberFormat="1" applyFont="1" applyBorder="1" applyAlignment="1">
      <alignment horizontal="center" vertical="center" wrapText="1"/>
    </xf>
    <xf numFmtId="9" fontId="6" fillId="0" borderId="32" xfId="3" applyNumberFormat="1" applyFont="1" applyBorder="1" applyAlignment="1">
      <alignment horizontal="center" vertical="center" wrapText="1"/>
    </xf>
    <xf numFmtId="9" fontId="6" fillId="0" borderId="8" xfId="3" applyNumberFormat="1" applyFont="1" applyBorder="1" applyAlignment="1">
      <alignment horizontal="center" vertical="center" wrapText="1"/>
    </xf>
    <xf numFmtId="9" fontId="6" fillId="0" borderId="33" xfId="3" applyNumberFormat="1" applyFont="1" applyBorder="1" applyAlignment="1">
      <alignment horizontal="center" vertical="center" wrapText="1"/>
    </xf>
    <xf numFmtId="0" fontId="6" fillId="0" borderId="7" xfId="2" applyFont="1" applyBorder="1" applyAlignment="1">
      <alignment horizontal="center" vertical="center" wrapText="1"/>
    </xf>
    <xf numFmtId="0" fontId="6" fillId="0" borderId="8" xfId="2" applyFont="1" applyBorder="1" applyAlignment="1">
      <alignment horizontal="center" vertical="center" wrapText="1"/>
    </xf>
    <xf numFmtId="0" fontId="6" fillId="0" borderId="9" xfId="2" applyFont="1" applyBorder="1" applyAlignment="1">
      <alignment horizontal="center" vertical="center" wrapText="1"/>
    </xf>
    <xf numFmtId="0" fontId="4" fillId="2" borderId="34" xfId="2" applyFont="1" applyFill="1" applyBorder="1" applyAlignment="1">
      <alignment horizontal="center" vertical="center" wrapText="1"/>
    </xf>
    <xf numFmtId="0" fontId="4" fillId="2" borderId="35" xfId="2" applyFont="1" applyFill="1" applyBorder="1" applyAlignment="1">
      <alignment horizontal="center" vertical="center" wrapText="1"/>
    </xf>
    <xf numFmtId="0" fontId="4" fillId="2" borderId="36" xfId="2"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35" xfId="3" applyFont="1" applyBorder="1" applyAlignment="1">
      <alignment horizontal="center" vertical="center" wrapText="1"/>
    </xf>
    <xf numFmtId="0" fontId="6" fillId="0" borderId="36" xfId="3" applyFont="1" applyBorder="1" applyAlignment="1">
      <alignment horizontal="center" vertical="center" wrapText="1"/>
    </xf>
    <xf numFmtId="0" fontId="6" fillId="2" borderId="14" xfId="2" applyFont="1" applyFill="1" applyBorder="1" applyAlignment="1">
      <alignment horizontal="center" vertical="center" wrapText="1"/>
    </xf>
    <xf numFmtId="0" fontId="6" fillId="2" borderId="15"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18" xfId="2" applyFont="1" applyFill="1" applyBorder="1" applyAlignment="1">
      <alignment horizontal="center" vertical="center" wrapText="1"/>
    </xf>
    <xf numFmtId="0" fontId="6" fillId="2" borderId="19" xfId="2" applyFont="1" applyFill="1" applyBorder="1" applyAlignment="1">
      <alignment horizontal="center" vertical="center" wrapText="1"/>
    </xf>
    <xf numFmtId="0" fontId="6" fillId="2" borderId="20" xfId="2" applyFont="1" applyFill="1" applyBorder="1" applyAlignment="1">
      <alignment horizontal="center" vertical="center" wrapText="1"/>
    </xf>
    <xf numFmtId="49" fontId="6" fillId="0" borderId="14" xfId="2" applyNumberFormat="1" applyFont="1" applyBorder="1" applyAlignment="1">
      <alignment horizontal="center" vertical="center" wrapText="1"/>
    </xf>
    <xf numFmtId="49" fontId="6" fillId="0" borderId="15" xfId="2" applyNumberFormat="1" applyFont="1" applyBorder="1" applyAlignment="1">
      <alignment horizontal="center" vertical="center" wrapText="1"/>
    </xf>
    <xf numFmtId="49" fontId="6" fillId="0" borderId="16" xfId="2" applyNumberFormat="1" applyFont="1" applyBorder="1" applyAlignment="1">
      <alignment horizontal="center" vertical="center" wrapText="1"/>
    </xf>
    <xf numFmtId="49" fontId="6" fillId="0" borderId="18" xfId="2" applyNumberFormat="1" applyFont="1" applyBorder="1" applyAlignment="1">
      <alignment horizontal="center" vertical="center" wrapText="1"/>
    </xf>
    <xf numFmtId="49" fontId="6" fillId="0" borderId="19" xfId="2" applyNumberFormat="1" applyFont="1" applyBorder="1" applyAlignment="1">
      <alignment horizontal="center" vertical="center" wrapText="1"/>
    </xf>
    <xf numFmtId="49" fontId="6" fillId="0" borderId="20" xfId="2" applyNumberFormat="1" applyFont="1" applyBorder="1" applyAlignment="1">
      <alignment horizontal="center" vertical="center" wrapText="1"/>
    </xf>
    <xf numFmtId="0" fontId="6" fillId="0" borderId="27" xfId="2" applyFont="1" applyBorder="1" applyAlignment="1">
      <alignment horizontal="center" vertical="center"/>
    </xf>
    <xf numFmtId="0" fontId="6" fillId="0" borderId="28" xfId="2" applyFont="1" applyBorder="1" applyAlignment="1">
      <alignment horizontal="center" vertical="center"/>
    </xf>
    <xf numFmtId="0" fontId="6" fillId="0" borderId="29" xfId="2" applyFont="1" applyBorder="1" applyAlignment="1">
      <alignment horizontal="center" vertical="center"/>
    </xf>
    <xf numFmtId="0" fontId="6" fillId="0" borderId="7" xfId="3" applyFont="1" applyBorder="1" applyAlignment="1">
      <alignment horizontal="center" vertical="center" wrapText="1"/>
    </xf>
    <xf numFmtId="0" fontId="6" fillId="0" borderId="8" xfId="3" applyFont="1" applyBorder="1" applyAlignment="1">
      <alignment horizontal="center" vertical="center" wrapText="1"/>
    </xf>
    <xf numFmtId="0" fontId="6" fillId="0" borderId="9" xfId="3" applyFont="1" applyBorder="1" applyAlignment="1">
      <alignment horizontal="center" vertical="center" wrapText="1"/>
    </xf>
    <xf numFmtId="0" fontId="6" fillId="0" borderId="32" xfId="2" applyFont="1" applyBorder="1" applyAlignment="1">
      <alignment horizontal="center" vertical="center"/>
    </xf>
    <xf numFmtId="0" fontId="6" fillId="0" borderId="8" xfId="2" applyFont="1" applyBorder="1" applyAlignment="1">
      <alignment horizontal="center" vertical="center"/>
    </xf>
    <xf numFmtId="0" fontId="6" fillId="0" borderId="9" xfId="2" applyFont="1" applyBorder="1" applyAlignment="1">
      <alignment horizontal="center" vertical="center"/>
    </xf>
    <xf numFmtId="0" fontId="6" fillId="0" borderId="5" xfId="2" applyFont="1" applyBorder="1" applyAlignment="1">
      <alignment horizontal="center"/>
    </xf>
    <xf numFmtId="0" fontId="6" fillId="0" borderId="6" xfId="2" applyFont="1" applyBorder="1" applyAlignment="1">
      <alignment horizontal="center"/>
    </xf>
    <xf numFmtId="0" fontId="7" fillId="2" borderId="21" xfId="2" applyFont="1" applyFill="1" applyBorder="1" applyAlignment="1">
      <alignment horizontal="center" vertical="center" wrapText="1"/>
    </xf>
    <xf numFmtId="0" fontId="7" fillId="2" borderId="22" xfId="2" applyFont="1" applyFill="1" applyBorder="1" applyAlignment="1">
      <alignment horizontal="center" vertical="center" wrapText="1"/>
    </xf>
    <xf numFmtId="0" fontId="7" fillId="2" borderId="23" xfId="2" applyFont="1" applyFill="1" applyBorder="1" applyAlignment="1">
      <alignment horizontal="center" vertical="center" wrapText="1"/>
    </xf>
    <xf numFmtId="0" fontId="8" fillId="0" borderId="21" xfId="3" applyFont="1" applyBorder="1" applyAlignment="1">
      <alignment horizontal="center" vertical="center" wrapText="1"/>
    </xf>
    <xf numFmtId="0" fontId="8" fillId="0" borderId="22" xfId="3" applyFont="1" applyBorder="1" applyAlignment="1">
      <alignment horizontal="center" vertical="center" wrapText="1"/>
    </xf>
    <xf numFmtId="0" fontId="8" fillId="0" borderId="23" xfId="3" applyFont="1" applyBorder="1" applyAlignment="1">
      <alignment horizontal="center" vertical="center" wrapText="1"/>
    </xf>
    <xf numFmtId="0" fontId="8" fillId="3" borderId="21" xfId="3" applyFont="1" applyFill="1" applyBorder="1" applyAlignment="1">
      <alignment horizontal="center" vertical="center" wrapText="1"/>
    </xf>
    <xf numFmtId="0" fontId="8" fillId="3" borderId="22" xfId="3" applyFont="1" applyFill="1" applyBorder="1" applyAlignment="1">
      <alignment horizontal="center" vertical="center" wrapText="1"/>
    </xf>
    <xf numFmtId="0" fontId="8" fillId="3" borderId="23" xfId="3" applyFont="1" applyFill="1" applyBorder="1" applyAlignment="1">
      <alignment horizontal="center" vertical="center" wrapText="1"/>
    </xf>
    <xf numFmtId="164" fontId="15" fillId="0" borderId="27" xfId="0" applyNumberFormat="1" applyFont="1" applyBorder="1" applyAlignment="1">
      <alignment horizontal="center" vertical="center" wrapText="1"/>
    </xf>
    <xf numFmtId="164" fontId="15" fillId="0" borderId="28" xfId="0" applyNumberFormat="1" applyFont="1" applyBorder="1" applyAlignment="1">
      <alignment horizontal="center" vertical="center" wrapText="1"/>
    </xf>
    <xf numFmtId="164" fontId="15" fillId="0" borderId="29" xfId="0" applyNumberFormat="1" applyFont="1" applyBorder="1" applyAlignment="1">
      <alignment horizontal="center" vertical="center" wrapText="1"/>
    </xf>
    <xf numFmtId="0" fontId="63" fillId="0" borderId="21" xfId="4" applyNumberFormat="1" applyFont="1" applyFill="1" applyBorder="1" applyAlignment="1">
      <alignment horizontal="left" vertical="center" wrapText="1"/>
    </xf>
    <xf numFmtId="0" fontId="62" fillId="0" borderId="22" xfId="4" applyNumberFormat="1" applyFont="1" applyFill="1" applyBorder="1" applyAlignment="1">
      <alignment horizontal="left" vertical="center" wrapText="1"/>
    </xf>
    <xf numFmtId="0" fontId="62" fillId="0" borderId="23" xfId="4" applyNumberFormat="1" applyFont="1" applyFill="1" applyBorder="1" applyAlignment="1">
      <alignment horizontal="left" vertical="center" wrapText="1"/>
    </xf>
    <xf numFmtId="0" fontId="6" fillId="0" borderId="7" xfId="2" applyFont="1" applyBorder="1" applyAlignment="1">
      <alignment horizontal="center"/>
    </xf>
    <xf numFmtId="0" fontId="6" fillId="0" borderId="8" xfId="2" applyFont="1" applyBorder="1" applyAlignment="1">
      <alignment horizontal="center"/>
    </xf>
    <xf numFmtId="9" fontId="6" fillId="0" borderId="8" xfId="2" applyNumberFormat="1" applyFont="1" applyBorder="1" applyAlignment="1">
      <alignment horizontal="center"/>
    </xf>
    <xf numFmtId="0" fontId="6" fillId="0" borderId="9" xfId="2" applyFont="1" applyBorder="1" applyAlignment="1">
      <alignment horizontal="center"/>
    </xf>
    <xf numFmtId="0" fontId="4" fillId="4" borderId="14" xfId="2" applyFont="1" applyFill="1" applyBorder="1" applyAlignment="1">
      <alignment horizontal="center" vertical="center"/>
    </xf>
    <xf numFmtId="0" fontId="4" fillId="4" borderId="15" xfId="2" applyFont="1" applyFill="1" applyBorder="1" applyAlignment="1">
      <alignment horizontal="center" vertical="center"/>
    </xf>
    <xf numFmtId="0" fontId="4" fillId="4" borderId="16" xfId="2" applyFont="1" applyFill="1" applyBorder="1" applyAlignment="1">
      <alignment horizontal="center" vertical="center"/>
    </xf>
    <xf numFmtId="0" fontId="4" fillId="4" borderId="39" xfId="2" applyFont="1" applyFill="1" applyBorder="1" applyAlignment="1">
      <alignment horizontal="center" vertical="center"/>
    </xf>
    <xf numFmtId="0" fontId="4" fillId="4" borderId="0" xfId="2" applyFont="1" applyFill="1" applyAlignment="1">
      <alignment horizontal="center" vertical="center"/>
    </xf>
    <xf numFmtId="0" fontId="4" fillId="4" borderId="40" xfId="2" applyFont="1" applyFill="1" applyBorder="1" applyAlignment="1">
      <alignment horizontal="center" vertical="center"/>
    </xf>
    <xf numFmtId="0" fontId="4" fillId="4" borderId="18" xfId="2" applyFont="1" applyFill="1" applyBorder="1" applyAlignment="1">
      <alignment horizontal="center" vertical="center"/>
    </xf>
    <xf numFmtId="0" fontId="4" fillId="4" borderId="19" xfId="2" applyFont="1" applyFill="1" applyBorder="1" applyAlignment="1">
      <alignment horizontal="center" vertical="center"/>
    </xf>
    <xf numFmtId="0" fontId="4" fillId="4" borderId="20" xfId="2" applyFont="1" applyFill="1" applyBorder="1" applyAlignment="1">
      <alignment horizontal="center" vertical="center"/>
    </xf>
    <xf numFmtId="0" fontId="4" fillId="5" borderId="1" xfId="2" applyFont="1" applyFill="1" applyBorder="1" applyAlignment="1">
      <alignment horizontal="center"/>
    </xf>
    <xf numFmtId="0" fontId="4" fillId="5" borderId="2" xfId="2" applyFont="1" applyFill="1" applyBorder="1" applyAlignment="1">
      <alignment horizontal="center"/>
    </xf>
    <xf numFmtId="0" fontId="4" fillId="6" borderId="2" xfId="2" applyFont="1" applyFill="1" applyBorder="1" applyAlignment="1">
      <alignment horizontal="center"/>
    </xf>
    <xf numFmtId="0" fontId="4" fillId="7" borderId="2" xfId="2" applyFont="1" applyFill="1" applyBorder="1" applyAlignment="1">
      <alignment horizontal="center"/>
    </xf>
    <xf numFmtId="0" fontId="4" fillId="7" borderId="3" xfId="2" applyFont="1" applyFill="1" applyBorder="1" applyAlignment="1">
      <alignment horizontal="center"/>
    </xf>
    <xf numFmtId="0" fontId="6" fillId="0" borderId="4" xfId="2" applyFont="1" applyBorder="1" applyAlignment="1">
      <alignment horizontal="center"/>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22" xfId="0" applyFont="1" applyFill="1" applyBorder="1" applyAlignment="1">
      <alignment horizontal="center" vertical="center" wrapText="1"/>
    </xf>
    <xf numFmtId="0" fontId="16" fillId="2" borderId="23" xfId="0" applyFont="1" applyFill="1" applyBorder="1" applyAlignment="1">
      <alignment horizontal="center" vertical="center" wrapText="1"/>
    </xf>
    <xf numFmtId="164" fontId="15" fillId="0" borderId="27" xfId="0" applyNumberFormat="1" applyFont="1" applyBorder="1" applyAlignment="1" applyProtection="1">
      <alignment horizontal="center" vertical="center" wrapText="1"/>
      <protection locked="0"/>
    </xf>
    <xf numFmtId="164" fontId="15" fillId="0" borderId="28" xfId="0" applyNumberFormat="1" applyFont="1" applyBorder="1" applyAlignment="1" applyProtection="1">
      <alignment horizontal="center" vertical="center" wrapText="1"/>
      <protection locked="0"/>
    </xf>
    <xf numFmtId="164" fontId="15" fillId="0" borderId="29" xfId="0" applyNumberFormat="1" applyFont="1" applyBorder="1" applyAlignment="1" applyProtection="1">
      <alignment horizontal="center" vertical="center" wrapText="1"/>
      <protection locked="0"/>
    </xf>
    <xf numFmtId="0" fontId="8" fillId="0" borderId="21" xfId="4" applyNumberFormat="1" applyFont="1" applyFill="1" applyBorder="1" applyAlignment="1" applyProtection="1">
      <alignment horizontal="left" vertical="center" wrapText="1"/>
      <protection locked="0"/>
    </xf>
    <xf numFmtId="0" fontId="8" fillId="0" borderId="22" xfId="4" applyNumberFormat="1" applyFont="1" applyFill="1" applyBorder="1" applyAlignment="1" applyProtection="1">
      <alignment horizontal="left" vertical="center" wrapText="1"/>
      <protection locked="0"/>
    </xf>
    <xf numFmtId="0" fontId="8" fillId="0" borderId="23" xfId="4" applyNumberFormat="1" applyFont="1" applyFill="1" applyBorder="1" applyAlignment="1" applyProtection="1">
      <alignment horizontal="left" vertical="center" wrapText="1"/>
      <protection locked="0"/>
    </xf>
    <xf numFmtId="0" fontId="62" fillId="0" borderId="21" xfId="4" applyNumberFormat="1" applyFont="1" applyFill="1" applyBorder="1" applyAlignment="1">
      <alignment horizontal="left" vertical="center" wrapText="1"/>
    </xf>
    <xf numFmtId="0" fontId="9" fillId="2" borderId="34" xfId="2" applyFont="1" applyFill="1" applyBorder="1" applyAlignment="1">
      <alignment horizontal="center"/>
    </xf>
    <xf numFmtId="0" fontId="9" fillId="2" borderId="35" xfId="2" applyFont="1" applyFill="1" applyBorder="1" applyAlignment="1">
      <alignment horizontal="center"/>
    </xf>
    <xf numFmtId="0" fontId="9" fillId="2" borderId="36" xfId="2" applyFont="1" applyFill="1" applyBorder="1" applyAlignment="1">
      <alignment horizontal="center"/>
    </xf>
    <xf numFmtId="0" fontId="8" fillId="2" borderId="21" xfId="2" applyFont="1" applyFill="1" applyBorder="1" applyAlignment="1">
      <alignment horizontal="center"/>
    </xf>
    <xf numFmtId="0" fontId="8" fillId="2" borderId="22" xfId="2" applyFont="1" applyFill="1" applyBorder="1" applyAlignment="1">
      <alignment horizontal="center"/>
    </xf>
    <xf numFmtId="0" fontId="8" fillId="2" borderId="23" xfId="2" applyFont="1" applyFill="1" applyBorder="1" applyAlignment="1">
      <alignment horizontal="center"/>
    </xf>
    <xf numFmtId="0" fontId="9" fillId="2" borderId="14" xfId="2" applyFont="1" applyFill="1" applyBorder="1" applyAlignment="1">
      <alignment horizontal="center" vertical="center" wrapText="1"/>
    </xf>
    <xf numFmtId="0" fontId="9" fillId="2" borderId="15" xfId="2" applyFont="1" applyFill="1" applyBorder="1" applyAlignment="1">
      <alignment horizontal="center" vertical="center" wrapText="1"/>
    </xf>
    <xf numFmtId="0" fontId="9" fillId="2" borderId="16" xfId="2" applyFont="1" applyFill="1" applyBorder="1" applyAlignment="1">
      <alignment horizontal="center" vertical="center" wrapText="1"/>
    </xf>
    <xf numFmtId="0" fontId="9" fillId="2" borderId="39" xfId="2" applyFont="1" applyFill="1" applyBorder="1" applyAlignment="1">
      <alignment horizontal="center" vertical="center" wrapText="1"/>
    </xf>
    <xf numFmtId="0" fontId="9" fillId="2" borderId="0" xfId="2" applyFont="1" applyFill="1" applyAlignment="1">
      <alignment horizontal="center" vertical="center" wrapText="1"/>
    </xf>
    <xf numFmtId="0" fontId="9" fillId="2" borderId="40" xfId="2" applyFont="1" applyFill="1" applyBorder="1" applyAlignment="1">
      <alignment horizontal="center" vertical="center" wrapText="1"/>
    </xf>
    <xf numFmtId="0" fontId="8" fillId="0" borderId="14" xfId="2" applyFont="1" applyBorder="1" applyAlignment="1">
      <alignment horizontal="center" vertical="center" wrapText="1"/>
    </xf>
    <xf numFmtId="0" fontId="8" fillId="0" borderId="15" xfId="2" applyFont="1" applyBorder="1" applyAlignment="1">
      <alignment horizontal="center" vertical="center" wrapText="1"/>
    </xf>
    <xf numFmtId="0" fontId="8" fillId="0" borderId="16" xfId="2" applyFont="1" applyBorder="1" applyAlignment="1">
      <alignment horizontal="center" vertical="center" wrapText="1"/>
    </xf>
    <xf numFmtId="0" fontId="8" fillId="0" borderId="39" xfId="2" applyFont="1" applyBorder="1" applyAlignment="1">
      <alignment horizontal="center" vertical="center" wrapText="1"/>
    </xf>
    <xf numFmtId="0" fontId="8" fillId="0" borderId="0" xfId="2" applyFont="1" applyAlignment="1">
      <alignment horizontal="center" vertical="center" wrapText="1"/>
    </xf>
    <xf numFmtId="0" fontId="8" fillId="0" borderId="40" xfId="2" applyFont="1" applyBorder="1" applyAlignment="1">
      <alignment horizontal="center" vertical="center" wrapText="1"/>
    </xf>
    <xf numFmtId="0" fontId="8" fillId="0" borderId="18" xfId="2" applyFont="1" applyBorder="1" applyAlignment="1">
      <alignment horizontal="center" vertical="center" wrapText="1"/>
    </xf>
    <xf numFmtId="0" fontId="8" fillId="0" borderId="19" xfId="2" applyFont="1" applyBorder="1" applyAlignment="1">
      <alignment horizontal="center" vertical="center" wrapText="1"/>
    </xf>
    <xf numFmtId="0" fontId="8" fillId="0" borderId="20" xfId="2" applyFont="1" applyBorder="1" applyAlignment="1">
      <alignment horizontal="center" vertical="center" wrapText="1"/>
    </xf>
    <xf numFmtId="0" fontId="30" fillId="4" borderId="14" xfId="0" applyFont="1" applyFill="1" applyBorder="1" applyAlignment="1">
      <alignment horizontal="center" vertical="center" wrapText="1"/>
    </xf>
    <xf numFmtId="0" fontId="30" fillId="4" borderId="15" xfId="0" applyFont="1" applyFill="1" applyBorder="1" applyAlignment="1">
      <alignment horizontal="center" vertical="center" wrapText="1"/>
    </xf>
    <xf numFmtId="0" fontId="30" fillId="4" borderId="16" xfId="0" applyFont="1" applyFill="1" applyBorder="1" applyAlignment="1">
      <alignment horizontal="center" vertical="center" wrapText="1"/>
    </xf>
    <xf numFmtId="0" fontId="30" fillId="4" borderId="39" xfId="0" applyFont="1" applyFill="1" applyBorder="1" applyAlignment="1">
      <alignment horizontal="center" vertical="center" wrapText="1"/>
    </xf>
    <xf numFmtId="0" fontId="30" fillId="4" borderId="0" xfId="0" applyFont="1" applyFill="1" applyAlignment="1">
      <alignment horizontal="center" vertical="center" wrapText="1"/>
    </xf>
    <xf numFmtId="0" fontId="30" fillId="4" borderId="40" xfId="0" applyFont="1" applyFill="1" applyBorder="1" applyAlignment="1">
      <alignment horizontal="center" vertical="center" wrapText="1"/>
    </xf>
    <xf numFmtId="0" fontId="30" fillId="4" borderId="18" xfId="0" applyFont="1" applyFill="1" applyBorder="1" applyAlignment="1">
      <alignment horizontal="center" vertical="center" wrapText="1"/>
    </xf>
    <xf numFmtId="0" fontId="30" fillId="4" borderId="19" xfId="0" applyFont="1" applyFill="1" applyBorder="1" applyAlignment="1">
      <alignment horizontal="center" vertical="center" wrapText="1"/>
    </xf>
    <xf numFmtId="0" fontId="30" fillId="4" borderId="20" xfId="0" applyFont="1" applyFill="1" applyBorder="1" applyAlignment="1">
      <alignment horizontal="center" vertical="center" wrapText="1"/>
    </xf>
    <xf numFmtId="0" fontId="30" fillId="4" borderId="15" xfId="0" applyFont="1" applyFill="1" applyBorder="1" applyAlignment="1">
      <alignment horizontal="center" vertical="center"/>
    </xf>
    <xf numFmtId="0" fontId="30" fillId="4" borderId="16" xfId="0" applyFont="1" applyFill="1" applyBorder="1" applyAlignment="1">
      <alignment horizontal="center" vertical="center"/>
    </xf>
    <xf numFmtId="0" fontId="30" fillId="4" borderId="0" xfId="0" applyFont="1" applyFill="1" applyAlignment="1">
      <alignment horizontal="center" vertical="center"/>
    </xf>
    <xf numFmtId="0" fontId="30" fillId="4" borderId="40" xfId="0" applyFont="1" applyFill="1" applyBorder="1" applyAlignment="1">
      <alignment horizontal="center" vertical="center"/>
    </xf>
    <xf numFmtId="0" fontId="30" fillId="4" borderId="19" xfId="0" applyFont="1" applyFill="1" applyBorder="1" applyAlignment="1">
      <alignment horizontal="center" vertical="center"/>
    </xf>
    <xf numFmtId="0" fontId="30" fillId="4" borderId="20" xfId="0" applyFont="1" applyFill="1" applyBorder="1" applyAlignment="1">
      <alignment horizontal="center" vertical="center"/>
    </xf>
    <xf numFmtId="0" fontId="17" fillId="0" borderId="21" xfId="2" applyFont="1" applyBorder="1" applyAlignment="1">
      <alignment horizontal="center" vertical="center"/>
    </xf>
    <xf numFmtId="0" fontId="17" fillId="0" borderId="22" xfId="2" applyFont="1" applyBorder="1" applyAlignment="1">
      <alignment horizontal="center" vertical="center"/>
    </xf>
    <xf numFmtId="0" fontId="17" fillId="0" borderId="37" xfId="2" applyFont="1" applyBorder="1" applyAlignment="1">
      <alignment horizontal="center" vertical="center"/>
    </xf>
    <xf numFmtId="9" fontId="17" fillId="0" borderId="66" xfId="2" applyNumberFormat="1" applyFont="1" applyBorder="1" applyAlignment="1">
      <alignment horizontal="center" vertical="center"/>
    </xf>
    <xf numFmtId="9" fontId="17" fillId="0" borderId="22" xfId="2" applyNumberFormat="1" applyFont="1" applyBorder="1" applyAlignment="1">
      <alignment horizontal="center" vertical="center"/>
    </xf>
    <xf numFmtId="9" fontId="17" fillId="0" borderId="37" xfId="2" applyNumberFormat="1" applyFont="1" applyBorder="1" applyAlignment="1">
      <alignment horizontal="center" vertical="center"/>
    </xf>
    <xf numFmtId="0" fontId="17" fillId="0" borderId="66" xfId="2" applyFont="1" applyBorder="1" applyAlignment="1">
      <alignment horizontal="center" vertical="center" wrapText="1"/>
    </xf>
    <xf numFmtId="0" fontId="17" fillId="0" borderId="22" xfId="2" applyFont="1" applyBorder="1" applyAlignment="1">
      <alignment horizontal="center" vertical="center" wrapText="1"/>
    </xf>
    <xf numFmtId="0" fontId="17" fillId="0" borderId="37" xfId="2" applyFont="1" applyBorder="1" applyAlignment="1">
      <alignment horizontal="center" vertical="center" wrapText="1"/>
    </xf>
    <xf numFmtId="0" fontId="17" fillId="0" borderId="23" xfId="2" applyFont="1" applyBorder="1" applyAlignment="1">
      <alignment horizontal="center" vertical="center" wrapText="1"/>
    </xf>
    <xf numFmtId="0" fontId="17" fillId="0" borderId="4" xfId="2" applyFont="1" applyBorder="1" applyAlignment="1">
      <alignment horizontal="center"/>
    </xf>
    <xf numFmtId="0" fontId="17" fillId="0" borderId="5" xfId="2" applyFont="1" applyBorder="1" applyAlignment="1">
      <alignment horizontal="center"/>
    </xf>
    <xf numFmtId="0" fontId="17" fillId="0" borderId="52" xfId="2" applyFont="1" applyBorder="1" applyAlignment="1">
      <alignment horizontal="center"/>
    </xf>
    <xf numFmtId="0" fontId="17" fillId="0" borderId="57" xfId="2" applyFont="1" applyBorder="1" applyAlignment="1">
      <alignment horizontal="center"/>
    </xf>
    <xf numFmtId="0" fontId="17" fillId="0" borderId="48" xfId="2" applyFont="1" applyBorder="1" applyAlignment="1">
      <alignment horizontal="center"/>
    </xf>
    <xf numFmtId="0" fontId="17" fillId="0" borderId="58" xfId="2" applyFont="1" applyBorder="1" applyAlignment="1">
      <alignment horizontal="center"/>
    </xf>
    <xf numFmtId="0" fontId="17" fillId="0" borderId="7" xfId="2" applyFont="1" applyBorder="1" applyAlignment="1">
      <alignment horizontal="center"/>
    </xf>
    <xf numFmtId="0" fontId="17" fillId="0" borderId="8" xfId="2" applyFont="1" applyBorder="1" applyAlignment="1">
      <alignment horizontal="center"/>
    </xf>
    <xf numFmtId="0" fontId="17" fillId="0" borderId="33" xfId="2" applyFont="1" applyBorder="1" applyAlignment="1">
      <alignment horizontal="center"/>
    </xf>
    <xf numFmtId="0" fontId="17" fillId="0" borderId="28" xfId="2" applyFont="1" applyBorder="1" applyAlignment="1">
      <alignment horizontal="center"/>
    </xf>
    <xf numFmtId="0" fontId="17" fillId="0" borderId="32" xfId="2" applyFont="1" applyBorder="1" applyAlignment="1">
      <alignment horizontal="center"/>
    </xf>
    <xf numFmtId="0" fontId="17" fillId="0" borderId="29" xfId="2" applyFont="1" applyBorder="1" applyAlignment="1">
      <alignment horizontal="center"/>
    </xf>
    <xf numFmtId="0" fontId="18" fillId="4" borderId="14" xfId="0" applyFont="1" applyFill="1" applyBorder="1" applyAlignment="1">
      <alignment horizontal="center" vertical="center" wrapText="1"/>
    </xf>
    <xf numFmtId="0" fontId="18" fillId="4" borderId="15"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39" xfId="0" applyFont="1" applyFill="1" applyBorder="1" applyAlignment="1">
      <alignment horizontal="center" vertical="center" wrapText="1"/>
    </xf>
    <xf numFmtId="0" fontId="18" fillId="4" borderId="0" xfId="0" applyFont="1" applyFill="1" applyAlignment="1">
      <alignment horizontal="center" vertical="center" wrapText="1"/>
    </xf>
    <xf numFmtId="0" fontId="18" fillId="4" borderId="40" xfId="0" applyFont="1" applyFill="1" applyBorder="1" applyAlignment="1">
      <alignment horizontal="center" vertical="center" wrapText="1"/>
    </xf>
    <xf numFmtId="0" fontId="18" fillId="4" borderId="18"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0" xfId="0" applyFont="1" applyFill="1" applyBorder="1" applyAlignment="1">
      <alignment horizontal="center" vertical="center" wrapText="1"/>
    </xf>
    <xf numFmtId="0" fontId="18" fillId="4" borderId="15" xfId="0" applyFont="1" applyFill="1" applyBorder="1" applyAlignment="1">
      <alignment horizontal="center" vertical="center"/>
    </xf>
    <xf numFmtId="0" fontId="18" fillId="4" borderId="16" xfId="0" applyFont="1" applyFill="1" applyBorder="1" applyAlignment="1">
      <alignment horizontal="center" vertical="center"/>
    </xf>
    <xf numFmtId="0" fontId="18" fillId="4" borderId="0" xfId="0" applyFont="1" applyFill="1" applyAlignment="1">
      <alignment horizontal="center" vertical="center"/>
    </xf>
    <xf numFmtId="0" fontId="18" fillId="4" borderId="40" xfId="0" applyFont="1" applyFill="1" applyBorder="1" applyAlignment="1">
      <alignment horizontal="center" vertical="center"/>
    </xf>
    <xf numFmtId="0" fontId="18" fillId="4" borderId="19" xfId="0" applyFont="1" applyFill="1" applyBorder="1" applyAlignment="1">
      <alignment horizontal="center" vertical="center"/>
    </xf>
    <xf numFmtId="0" fontId="18" fillId="4" borderId="20" xfId="0" applyFont="1" applyFill="1" applyBorder="1" applyAlignment="1">
      <alignment horizontal="center" vertical="center"/>
    </xf>
    <xf numFmtId="0" fontId="17" fillId="0" borderId="1" xfId="2" applyFont="1" applyBorder="1" applyAlignment="1">
      <alignment horizontal="center"/>
    </xf>
    <xf numFmtId="0" fontId="17" fillId="0" borderId="2" xfId="2" applyFont="1" applyBorder="1" applyAlignment="1">
      <alignment horizontal="center"/>
    </xf>
    <xf numFmtId="0" fontId="17" fillId="0" borderId="31" xfId="2" applyFont="1" applyBorder="1" applyAlignment="1">
      <alignment horizontal="center" wrapText="1"/>
    </xf>
    <xf numFmtId="0" fontId="17" fillId="0" borderId="25" xfId="2" applyFont="1" applyBorder="1" applyAlignment="1">
      <alignment horizontal="center" wrapText="1"/>
    </xf>
    <xf numFmtId="0" fontId="17" fillId="0" borderId="30" xfId="2" applyFont="1" applyBorder="1" applyAlignment="1">
      <alignment horizontal="center" wrapText="1"/>
    </xf>
    <xf numFmtId="0" fontId="17" fillId="0" borderId="26" xfId="2" applyFont="1" applyBorder="1" applyAlignment="1">
      <alignment horizontal="center" wrapText="1"/>
    </xf>
    <xf numFmtId="0" fontId="16" fillId="2" borderId="14" xfId="2" applyFont="1" applyFill="1" applyBorder="1" applyAlignment="1">
      <alignment horizontal="center" vertical="center" wrapText="1"/>
    </xf>
    <xf numFmtId="0" fontId="16" fillId="2" borderId="15" xfId="2" applyFont="1" applyFill="1" applyBorder="1" applyAlignment="1">
      <alignment horizontal="center" vertical="center" wrapText="1"/>
    </xf>
    <xf numFmtId="0" fontId="16" fillId="2" borderId="16" xfId="2" applyFont="1" applyFill="1" applyBorder="1" applyAlignment="1">
      <alignment horizontal="center" vertical="center" wrapText="1"/>
    </xf>
    <xf numFmtId="0" fontId="16" fillId="2" borderId="39" xfId="2" applyFont="1" applyFill="1" applyBorder="1" applyAlignment="1">
      <alignment horizontal="center" vertical="center" wrapText="1"/>
    </xf>
    <xf numFmtId="0" fontId="16" fillId="2" borderId="0" xfId="2" applyFont="1" applyFill="1" applyAlignment="1">
      <alignment horizontal="center" vertical="center" wrapText="1"/>
    </xf>
    <xf numFmtId="0" fontId="16" fillId="2" borderId="40" xfId="2" applyFont="1" applyFill="1" applyBorder="1" applyAlignment="1">
      <alignment horizontal="center" vertical="center" wrapText="1"/>
    </xf>
    <xf numFmtId="0" fontId="15" fillId="0" borderId="14" xfId="2" applyFont="1" applyBorder="1" applyAlignment="1">
      <alignment horizontal="center" vertical="center" wrapText="1"/>
    </xf>
    <xf numFmtId="0" fontId="15" fillId="0" borderId="15" xfId="2" applyFont="1" applyBorder="1" applyAlignment="1">
      <alignment horizontal="center" vertical="center" wrapText="1"/>
    </xf>
    <xf numFmtId="0" fontId="15" fillId="0" borderId="16" xfId="2" applyFont="1" applyBorder="1" applyAlignment="1">
      <alignment horizontal="center" vertical="center" wrapText="1"/>
    </xf>
    <xf numFmtId="0" fontId="15" fillId="0" borderId="39" xfId="2" applyFont="1" applyBorder="1" applyAlignment="1">
      <alignment horizontal="center" vertical="center" wrapText="1"/>
    </xf>
    <xf numFmtId="0" fontId="15" fillId="0" borderId="0" xfId="2" applyFont="1" applyAlignment="1">
      <alignment horizontal="center" vertical="center" wrapText="1"/>
    </xf>
    <xf numFmtId="0" fontId="15" fillId="0" borderId="40" xfId="2" applyFont="1" applyBorder="1" applyAlignment="1">
      <alignment horizontal="center" vertical="center" wrapText="1"/>
    </xf>
    <xf numFmtId="0" fontId="15" fillId="0" borderId="18" xfId="2" applyFont="1" applyBorder="1" applyAlignment="1">
      <alignment horizontal="center" vertical="center" wrapText="1"/>
    </xf>
    <xf numFmtId="0" fontId="15" fillId="0" borderId="19" xfId="2" applyFont="1" applyBorder="1" applyAlignment="1">
      <alignment horizontal="center" vertical="center" wrapText="1"/>
    </xf>
    <xf numFmtId="0" fontId="15" fillId="0" borderId="20" xfId="2" applyFont="1" applyBorder="1" applyAlignment="1">
      <alignment horizontal="center" vertical="center" wrapText="1"/>
    </xf>
    <xf numFmtId="0" fontId="16" fillId="2" borderId="34" xfId="2" applyFont="1" applyFill="1" applyBorder="1" applyAlignment="1">
      <alignment horizontal="center"/>
    </xf>
    <xf numFmtId="0" fontId="16" fillId="2" borderId="35" xfId="2" applyFont="1" applyFill="1" applyBorder="1" applyAlignment="1">
      <alignment horizontal="center"/>
    </xf>
    <xf numFmtId="0" fontId="16" fillId="2" borderId="36" xfId="2" applyFont="1" applyFill="1" applyBorder="1" applyAlignment="1">
      <alignment horizontal="center"/>
    </xf>
    <xf numFmtId="0" fontId="15" fillId="2" borderId="21" xfId="2" applyFont="1" applyFill="1" applyBorder="1" applyAlignment="1">
      <alignment horizontal="center"/>
    </xf>
    <xf numFmtId="0" fontId="15" fillId="2" borderId="22" xfId="2" applyFont="1" applyFill="1" applyBorder="1" applyAlignment="1">
      <alignment horizontal="center"/>
    </xf>
    <xf numFmtId="0" fontId="15" fillId="2" borderId="23" xfId="2" applyFont="1" applyFill="1" applyBorder="1" applyAlignment="1">
      <alignment horizontal="center"/>
    </xf>
    <xf numFmtId="164" fontId="15" fillId="0" borderId="42" xfId="0" applyNumberFormat="1" applyFont="1" applyBorder="1" applyAlignment="1">
      <alignment horizontal="center" vertical="center" wrapText="1"/>
    </xf>
    <xf numFmtId="0" fontId="15" fillId="0" borderId="43" xfId="0" applyFont="1" applyBorder="1"/>
    <xf numFmtId="0" fontId="15" fillId="0" borderId="44" xfId="0" applyFont="1" applyBorder="1"/>
    <xf numFmtId="0" fontId="15" fillId="0" borderId="12" xfId="4" applyNumberFormat="1" applyFont="1" applyFill="1" applyBorder="1" applyAlignment="1">
      <alignment horizontal="center" vertical="center" wrapText="1"/>
    </xf>
    <xf numFmtId="0" fontId="15" fillId="0" borderId="60" xfId="4" applyNumberFormat="1" applyFont="1" applyFill="1" applyBorder="1" applyAlignment="1">
      <alignment horizontal="center" vertical="center" wrapText="1"/>
    </xf>
    <xf numFmtId="0" fontId="15" fillId="0" borderId="61" xfId="4" applyNumberFormat="1" applyFont="1" applyFill="1" applyBorder="1" applyAlignment="1">
      <alignment horizontal="center" vertical="center" wrapText="1"/>
    </xf>
    <xf numFmtId="0" fontId="15" fillId="0" borderId="56" xfId="4" applyNumberFormat="1" applyFont="1" applyFill="1" applyBorder="1" applyAlignment="1">
      <alignment horizontal="center" vertical="center" wrapText="1"/>
    </xf>
    <xf numFmtId="0" fontId="15" fillId="0" borderId="57" xfId="4" applyNumberFormat="1" applyFont="1" applyFill="1" applyBorder="1" applyAlignment="1">
      <alignment horizontal="center" vertical="center" wrapText="1"/>
    </xf>
    <xf numFmtId="0" fontId="15" fillId="0" borderId="58" xfId="4" applyNumberFormat="1" applyFont="1" applyFill="1" applyBorder="1" applyAlignment="1">
      <alignment horizontal="center" vertical="center" wrapText="1"/>
    </xf>
    <xf numFmtId="164" fontId="15" fillId="0" borderId="56" xfId="0" applyNumberFormat="1" applyFont="1" applyBorder="1" applyAlignment="1">
      <alignment horizontal="center" vertical="center" wrapText="1"/>
    </xf>
    <xf numFmtId="164" fontId="15" fillId="0" borderId="57" xfId="0" applyNumberFormat="1" applyFont="1" applyBorder="1" applyAlignment="1">
      <alignment horizontal="center" vertical="center" wrapText="1"/>
    </xf>
    <xf numFmtId="164" fontId="15" fillId="0" borderId="58" xfId="0" applyNumberFormat="1" applyFont="1" applyBorder="1" applyAlignment="1">
      <alignment horizontal="center" vertical="center" wrapText="1"/>
    </xf>
    <xf numFmtId="0" fontId="15" fillId="0" borderId="24" xfId="4" applyNumberFormat="1" applyFont="1" applyFill="1" applyBorder="1" applyAlignment="1">
      <alignment horizontal="justify" vertical="center" wrapText="1"/>
    </xf>
    <xf numFmtId="0" fontId="15" fillId="0" borderId="25" xfId="4" applyNumberFormat="1" applyFont="1" applyFill="1" applyBorder="1" applyAlignment="1">
      <alignment horizontal="justify" vertical="center" wrapText="1"/>
    </xf>
    <xf numFmtId="0" fontId="15" fillId="0" borderId="26" xfId="4" applyNumberFormat="1" applyFont="1" applyFill="1" applyBorder="1" applyAlignment="1">
      <alignment horizontal="justify" vertical="center" wrapText="1"/>
    </xf>
    <xf numFmtId="0" fontId="15" fillId="0" borderId="21" xfId="3" applyFont="1" applyBorder="1" applyAlignment="1">
      <alignment horizontal="center" vertical="center" wrapText="1"/>
    </xf>
    <xf numFmtId="0" fontId="15" fillId="0" borderId="22" xfId="3" applyFont="1" applyBorder="1" applyAlignment="1">
      <alignment horizontal="center" vertical="center" wrapText="1"/>
    </xf>
    <xf numFmtId="0" fontId="15" fillId="0" borderId="23" xfId="3" applyFont="1" applyBorder="1" applyAlignment="1">
      <alignment horizontal="center" vertical="center" wrapText="1"/>
    </xf>
    <xf numFmtId="0" fontId="15" fillId="3" borderId="21" xfId="3" applyFont="1" applyFill="1" applyBorder="1" applyAlignment="1">
      <alignment horizontal="center" vertical="center" wrapText="1"/>
    </xf>
    <xf numFmtId="0" fontId="15" fillId="3" borderId="22" xfId="3" applyFont="1" applyFill="1" applyBorder="1" applyAlignment="1">
      <alignment horizontal="center" vertical="center" wrapText="1"/>
    </xf>
    <xf numFmtId="0" fontId="15" fillId="3" borderId="23" xfId="3" applyFont="1" applyFill="1" applyBorder="1" applyAlignment="1">
      <alignment horizontal="center" vertical="center" wrapText="1"/>
    </xf>
    <xf numFmtId="0" fontId="4" fillId="3" borderId="14" xfId="2" applyFont="1" applyFill="1" applyBorder="1" applyAlignment="1">
      <alignment horizontal="center" vertical="center" wrapText="1"/>
    </xf>
    <xf numFmtId="0" fontId="4" fillId="3" borderId="15"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9" xfId="2" applyFont="1" applyFill="1" applyBorder="1" applyAlignment="1">
      <alignment horizontal="center" vertical="center" wrapText="1"/>
    </xf>
    <xf numFmtId="0" fontId="4" fillId="3" borderId="20" xfId="2" applyFont="1" applyFill="1" applyBorder="1" applyAlignment="1">
      <alignment horizontal="center" vertical="center" wrapText="1"/>
    </xf>
    <xf numFmtId="0" fontId="6" fillId="0" borderId="14" xfId="2" applyFont="1" applyBorder="1" applyAlignment="1">
      <alignment horizontal="center" vertical="center" wrapText="1"/>
    </xf>
    <xf numFmtId="9" fontId="4" fillId="2" borderId="14" xfId="3" applyNumberFormat="1" applyFont="1" applyFill="1" applyBorder="1" applyAlignment="1">
      <alignment horizontal="center" vertical="center" wrapText="1"/>
    </xf>
    <xf numFmtId="9" fontId="4" fillId="2" borderId="15" xfId="3" applyNumberFormat="1" applyFont="1" applyFill="1" applyBorder="1" applyAlignment="1">
      <alignment horizontal="center" vertical="center" wrapText="1"/>
    </xf>
    <xf numFmtId="9" fontId="4" fillId="2" borderId="16" xfId="3" applyNumberFormat="1" applyFont="1" applyFill="1" applyBorder="1" applyAlignment="1">
      <alignment horizontal="center" vertical="center" wrapText="1"/>
    </xf>
    <xf numFmtId="9" fontId="6" fillId="0" borderId="7" xfId="3" applyNumberFormat="1" applyFont="1" applyBorder="1" applyAlignment="1">
      <alignment horizontal="center" vertical="center" wrapText="1"/>
    </xf>
    <xf numFmtId="9" fontId="6" fillId="0" borderId="9" xfId="3" applyNumberFormat="1" applyFont="1" applyBorder="1" applyAlignment="1">
      <alignment horizontal="center" vertical="center" wrapText="1"/>
    </xf>
    <xf numFmtId="0" fontId="17" fillId="0" borderId="53" xfId="2" applyFont="1" applyBorder="1" applyAlignment="1">
      <alignment horizontal="center" vertical="center"/>
    </xf>
    <xf numFmtId="0" fontId="17" fillId="0" borderId="54" xfId="2" applyFont="1" applyBorder="1" applyAlignment="1">
      <alignment horizontal="center" vertical="center"/>
    </xf>
    <xf numFmtId="9" fontId="17" fillId="0" borderId="54" xfId="2" applyNumberFormat="1" applyFont="1" applyBorder="1" applyAlignment="1">
      <alignment horizontal="center" vertical="center"/>
    </xf>
    <xf numFmtId="9" fontId="17" fillId="0" borderId="5" xfId="2" applyNumberFormat="1" applyFont="1" applyBorder="1" applyAlignment="1">
      <alignment horizontal="center" vertical="center"/>
    </xf>
    <xf numFmtId="0" fontId="17" fillId="0" borderId="5" xfId="2" applyFont="1" applyBorder="1" applyAlignment="1">
      <alignment horizontal="center" vertical="center"/>
    </xf>
    <xf numFmtId="0" fontId="17" fillId="0" borderId="43" xfId="2" applyFont="1" applyBorder="1" applyAlignment="1">
      <alignment horizontal="justify" vertical="top" wrapText="1"/>
    </xf>
    <xf numFmtId="0" fontId="17" fillId="0" borderId="44" xfId="2" applyFont="1" applyBorder="1" applyAlignment="1">
      <alignment horizontal="justify" vertical="top" wrapText="1"/>
    </xf>
    <xf numFmtId="9" fontId="17" fillId="0" borderId="31" xfId="2" applyNumberFormat="1" applyFont="1" applyBorder="1" applyAlignment="1">
      <alignment horizontal="center" vertical="center"/>
    </xf>
    <xf numFmtId="9" fontId="17" fillId="0" borderId="25" xfId="2" applyNumberFormat="1" applyFont="1" applyBorder="1" applyAlignment="1">
      <alignment horizontal="center" vertical="center"/>
    </xf>
    <xf numFmtId="9" fontId="17" fillId="0" borderId="30" xfId="2" applyNumberFormat="1" applyFont="1" applyBorder="1" applyAlignment="1">
      <alignment horizontal="center" vertical="center"/>
    </xf>
    <xf numFmtId="0" fontId="6" fillId="3" borderId="14" xfId="2" applyFont="1" applyFill="1" applyBorder="1" applyAlignment="1">
      <alignment horizontal="center" vertical="center" wrapText="1"/>
    </xf>
    <xf numFmtId="0" fontId="6" fillId="3" borderId="15" xfId="2" applyFont="1" applyFill="1" applyBorder="1" applyAlignment="1">
      <alignment horizontal="center" vertical="center" wrapText="1"/>
    </xf>
    <xf numFmtId="0" fontId="6" fillId="3" borderId="16" xfId="2" applyFont="1" applyFill="1" applyBorder="1" applyAlignment="1">
      <alignment horizontal="center" vertical="center" wrapText="1"/>
    </xf>
    <xf numFmtId="0" fontId="6" fillId="3" borderId="18" xfId="2" applyFont="1" applyFill="1" applyBorder="1" applyAlignment="1">
      <alignment horizontal="center" vertical="center" wrapText="1"/>
    </xf>
    <xf numFmtId="0" fontId="6" fillId="3" borderId="19" xfId="2" applyFont="1" applyFill="1" applyBorder="1" applyAlignment="1">
      <alignment horizontal="center" vertical="center" wrapText="1"/>
    </xf>
    <xf numFmtId="0" fontId="6" fillId="3" borderId="20" xfId="2" applyFont="1" applyFill="1" applyBorder="1" applyAlignment="1">
      <alignment horizontal="center" vertical="center" wrapText="1"/>
    </xf>
    <xf numFmtId="0" fontId="4" fillId="2" borderId="14" xfId="2" applyFont="1" applyFill="1" applyBorder="1" applyAlignment="1">
      <alignment horizontal="center" vertical="center" wrapText="1"/>
    </xf>
    <xf numFmtId="0" fontId="4" fillId="2" borderId="15" xfId="2" applyFont="1" applyFill="1" applyBorder="1" applyAlignment="1">
      <alignment horizontal="center" vertical="center" wrapText="1"/>
    </xf>
    <xf numFmtId="0" fontId="4" fillId="2" borderId="16" xfId="2" applyFont="1" applyFill="1" applyBorder="1" applyAlignment="1">
      <alignment horizontal="center" vertical="center" wrapText="1"/>
    </xf>
    <xf numFmtId="0" fontId="6" fillId="0" borderId="21" xfId="2" applyFont="1" applyBorder="1" applyAlignment="1">
      <alignment horizontal="center" vertical="center"/>
    </xf>
    <xf numFmtId="0" fontId="6" fillId="0" borderId="22" xfId="2" applyFont="1" applyBorder="1" applyAlignment="1">
      <alignment horizontal="center" vertical="center"/>
    </xf>
    <xf numFmtId="0" fontId="6" fillId="0" borderId="23" xfId="2" applyFont="1" applyBorder="1" applyAlignment="1">
      <alignment horizontal="center" vertical="center"/>
    </xf>
    <xf numFmtId="9" fontId="6" fillId="0" borderId="7" xfId="2" applyNumberFormat="1" applyFont="1" applyBorder="1" applyAlignment="1">
      <alignment horizontal="center"/>
    </xf>
    <xf numFmtId="0" fontId="15" fillId="0" borderId="43" xfId="0" applyFont="1" applyBorder="1" applyAlignment="1"/>
    <xf numFmtId="0" fontId="15" fillId="0" borderId="44" xfId="0" applyFont="1" applyBorder="1" applyAlignment="1"/>
    <xf numFmtId="0" fontId="15" fillId="0" borderId="48" xfId="4" applyNumberFormat="1" applyFont="1" applyFill="1" applyBorder="1" applyAlignment="1">
      <alignment horizontal="justify" vertical="top" wrapText="1"/>
    </xf>
    <xf numFmtId="0" fontId="15" fillId="0" borderId="5" xfId="4" applyNumberFormat="1" applyFont="1" applyFill="1" applyBorder="1" applyAlignment="1">
      <alignment horizontal="justify" vertical="top" wrapText="1"/>
    </xf>
    <xf numFmtId="164" fontId="5" fillId="0" borderId="42" xfId="0" applyNumberFormat="1" applyFont="1" applyBorder="1" applyAlignment="1">
      <alignment horizontal="center" vertical="center" wrapText="1"/>
    </xf>
    <xf numFmtId="0" fontId="5" fillId="0" borderId="43" xfId="0" applyFont="1" applyBorder="1" applyAlignment="1"/>
    <xf numFmtId="0" fontId="5" fillId="0" borderId="44" xfId="0" applyFont="1" applyBorder="1" applyAlignment="1"/>
    <xf numFmtId="0" fontId="17" fillId="0" borderId="5" xfId="2" applyFont="1" applyBorder="1" applyAlignment="1">
      <alignment horizontal="center" vertical="center" wrapText="1"/>
    </xf>
    <xf numFmtId="0" fontId="17" fillId="0" borderId="53" xfId="2" applyFont="1" applyBorder="1" applyAlignment="1">
      <alignment horizontal="center"/>
    </xf>
    <xf numFmtId="0" fontId="17" fillId="0" borderId="54" xfId="2" applyFont="1" applyBorder="1" applyAlignment="1">
      <alignment horizontal="center"/>
    </xf>
    <xf numFmtId="0" fontId="17" fillId="0" borderId="83" xfId="2" applyFont="1" applyBorder="1" applyAlignment="1">
      <alignment horizontal="center"/>
    </xf>
    <xf numFmtId="0" fontId="17" fillId="0" borderId="19" xfId="2" applyFont="1" applyBorder="1" applyAlignment="1">
      <alignment horizontal="center"/>
    </xf>
    <xf numFmtId="0" fontId="17" fillId="0" borderId="84" xfId="2" applyFont="1" applyBorder="1" applyAlignment="1">
      <alignment horizontal="center"/>
    </xf>
    <xf numFmtId="0" fontId="17" fillId="0" borderId="20" xfId="2" applyFont="1" applyBorder="1" applyAlignment="1">
      <alignment horizontal="center"/>
    </xf>
    <xf numFmtId="0" fontId="18" fillId="4" borderId="5" xfId="0" applyFont="1" applyFill="1" applyBorder="1" applyAlignment="1">
      <alignment horizontal="center" vertical="center" wrapText="1"/>
    </xf>
    <xf numFmtId="0" fontId="2" fillId="0" borderId="14" xfId="2" applyFont="1" applyBorder="1" applyAlignment="1">
      <alignment horizontal="center"/>
    </xf>
    <xf numFmtId="0" fontId="2" fillId="0" borderId="15" xfId="2" applyFont="1" applyBorder="1" applyAlignment="1">
      <alignment horizontal="center"/>
    </xf>
    <xf numFmtId="0" fontId="2" fillId="0" borderId="39" xfId="2" applyFont="1" applyBorder="1" applyAlignment="1">
      <alignment horizontal="center"/>
    </xf>
    <xf numFmtId="0" fontId="2" fillId="0" borderId="0" xfId="2" applyFont="1" applyAlignment="1">
      <alignment horizontal="center"/>
    </xf>
    <xf numFmtId="0" fontId="2" fillId="0" borderId="0" xfId="2" applyFont="1" applyBorder="1" applyAlignment="1">
      <alignment horizontal="center"/>
    </xf>
    <xf numFmtId="0" fontId="2" fillId="0" borderId="18" xfId="2" applyFont="1" applyBorder="1" applyAlignment="1">
      <alignment horizontal="center"/>
    </xf>
    <xf numFmtId="0" fontId="2" fillId="0" borderId="19" xfId="2" applyFont="1" applyBorder="1" applyAlignment="1">
      <alignment horizontal="center"/>
    </xf>
    <xf numFmtId="0" fontId="4" fillId="0" borderId="4" xfId="2" applyFont="1" applyBorder="1" applyAlignment="1">
      <alignment horizontal="left" vertical="center" wrapText="1"/>
    </xf>
    <xf numFmtId="0" fontId="4" fillId="2" borderId="18" xfId="2" applyFont="1" applyFill="1" applyBorder="1" applyAlignment="1">
      <alignment horizontal="center" vertical="center" wrapText="1"/>
    </xf>
    <xf numFmtId="0" fontId="4" fillId="2" borderId="19" xfId="2" applyFont="1" applyFill="1" applyBorder="1" applyAlignment="1">
      <alignment horizontal="center" vertical="center" wrapText="1"/>
    </xf>
    <xf numFmtId="0" fontId="4" fillId="2" borderId="20" xfId="2" applyFont="1" applyFill="1" applyBorder="1" applyAlignment="1">
      <alignment horizontal="center" vertical="center" wrapText="1"/>
    </xf>
    <xf numFmtId="0" fontId="15" fillId="0" borderId="6" xfId="4" applyNumberFormat="1" applyFont="1" applyFill="1" applyBorder="1" applyAlignment="1">
      <alignment horizontal="justify" vertical="top" wrapText="1"/>
    </xf>
    <xf numFmtId="0" fontId="6" fillId="0" borderId="33" xfId="3" applyFont="1" applyBorder="1" applyAlignment="1">
      <alignment horizontal="center" vertical="center" wrapText="1"/>
    </xf>
    <xf numFmtId="22" fontId="6" fillId="0" borderId="8" xfId="2" applyNumberFormat="1" applyFont="1" applyBorder="1" applyAlignment="1">
      <alignment horizontal="center"/>
    </xf>
    <xf numFmtId="21" fontId="51" fillId="0" borderId="8" xfId="2" applyNumberFormat="1" applyFont="1" applyBorder="1" applyAlignment="1">
      <alignment horizontal="center"/>
    </xf>
    <xf numFmtId="0" fontId="51" fillId="0" borderId="9" xfId="2" applyFont="1" applyBorder="1" applyAlignment="1">
      <alignment horizontal="center"/>
    </xf>
    <xf numFmtId="0" fontId="4" fillId="2" borderId="67" xfId="2" applyFont="1" applyFill="1" applyBorder="1" applyAlignment="1">
      <alignment horizontal="center" vertical="center" wrapText="1"/>
    </xf>
    <xf numFmtId="0" fontId="4" fillId="2" borderId="84" xfId="2" applyFont="1" applyFill="1" applyBorder="1" applyAlignment="1">
      <alignment horizontal="center" vertical="center" wrapText="1"/>
    </xf>
    <xf numFmtId="0" fontId="4" fillId="2" borderId="21" xfId="2" applyFont="1" applyFill="1" applyBorder="1" applyAlignment="1">
      <alignment horizontal="center" vertical="center" wrapText="1"/>
    </xf>
    <xf numFmtId="0" fontId="4" fillId="2" borderId="22" xfId="2" applyFont="1" applyFill="1" applyBorder="1" applyAlignment="1">
      <alignment horizontal="center" vertical="center" wrapText="1"/>
    </xf>
    <xf numFmtId="0" fontId="4" fillId="2" borderId="37" xfId="2" applyFont="1" applyFill="1" applyBorder="1" applyAlignment="1">
      <alignment horizontal="center" vertical="center" wrapText="1"/>
    </xf>
    <xf numFmtId="0" fontId="4" fillId="2" borderId="23" xfId="2" applyFont="1" applyFill="1" applyBorder="1" applyAlignment="1">
      <alignment horizontal="center" vertical="center" wrapText="1"/>
    </xf>
    <xf numFmtId="22" fontId="6" fillId="0" borderId="27" xfId="2" applyNumberFormat="1" applyFont="1" applyBorder="1" applyAlignment="1">
      <alignment horizontal="center"/>
    </xf>
    <xf numFmtId="21" fontId="6" fillId="0" borderId="28" xfId="2" applyNumberFormat="1" applyFont="1" applyBorder="1" applyAlignment="1">
      <alignment horizontal="center"/>
    </xf>
    <xf numFmtId="21" fontId="6" fillId="0" borderId="32" xfId="2" applyNumberFormat="1" applyFont="1" applyBorder="1" applyAlignment="1">
      <alignment horizontal="center"/>
    </xf>
    <xf numFmtId="21" fontId="6" fillId="0" borderId="8" xfId="2" applyNumberFormat="1" applyFont="1" applyBorder="1" applyAlignment="1">
      <alignment horizontal="center"/>
    </xf>
    <xf numFmtId="0" fontId="3" fillId="0" borderId="24" xfId="2" applyFont="1" applyBorder="1" applyAlignment="1">
      <alignment horizontal="center" vertical="center" wrapText="1"/>
    </xf>
    <xf numFmtId="0" fontId="3" fillId="0" borderId="25" xfId="2" applyFont="1" applyBorder="1" applyAlignment="1">
      <alignment horizontal="center" vertical="center" wrapText="1"/>
    </xf>
    <xf numFmtId="0" fontId="3" fillId="0" borderId="26" xfId="2" applyFont="1" applyBorder="1" applyAlignment="1">
      <alignment horizontal="center" vertical="center" wrapText="1"/>
    </xf>
    <xf numFmtId="0" fontId="4" fillId="0" borderId="52" xfId="2" applyFont="1" applyBorder="1" applyAlignment="1">
      <alignment horizontal="center" vertical="center" wrapText="1"/>
    </xf>
    <xf numFmtId="0" fontId="4" fillId="0" borderId="57" xfId="2" applyFont="1" applyBorder="1" applyAlignment="1">
      <alignment horizontal="center" vertical="center" wrapText="1"/>
    </xf>
    <xf numFmtId="0" fontId="4" fillId="0" borderId="58" xfId="2" applyFont="1" applyBorder="1" applyAlignment="1">
      <alignment horizontal="center" vertical="center" wrapText="1"/>
    </xf>
    <xf numFmtId="0" fontId="4" fillId="0" borderId="27" xfId="2" applyFont="1" applyBorder="1" applyAlignment="1">
      <alignment horizontal="left" vertical="center" wrapText="1"/>
    </xf>
    <xf numFmtId="0" fontId="4" fillId="0" borderId="28" xfId="2" applyFont="1" applyBorder="1" applyAlignment="1">
      <alignment horizontal="left" vertical="center" wrapText="1"/>
    </xf>
    <xf numFmtId="0" fontId="4" fillId="0" borderId="29" xfId="2" applyFont="1" applyBorder="1" applyAlignment="1">
      <alignment horizontal="left" vertical="center" wrapText="1"/>
    </xf>
    <xf numFmtId="9" fontId="6" fillId="3" borderId="21" xfId="3" applyNumberFormat="1" applyFont="1" applyFill="1" applyBorder="1" applyAlignment="1">
      <alignment horizontal="center" vertical="center" wrapText="1"/>
    </xf>
    <xf numFmtId="0" fontId="6" fillId="3" borderId="37" xfId="3" applyFont="1" applyFill="1" applyBorder="1" applyAlignment="1">
      <alignment horizontal="center" vertical="center" wrapText="1"/>
    </xf>
    <xf numFmtId="0" fontId="5" fillId="0" borderId="14" xfId="2" applyFont="1" applyBorder="1" applyAlignment="1">
      <alignment horizontal="center" vertical="center" wrapText="1"/>
    </xf>
    <xf numFmtId="0" fontId="5" fillId="0" borderId="15"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39" xfId="2" applyFont="1" applyBorder="1" applyAlignment="1">
      <alignment horizontal="center" vertical="center" wrapText="1"/>
    </xf>
    <xf numFmtId="0" fontId="5" fillId="0" borderId="0" xfId="2" applyFont="1" applyAlignment="1">
      <alignment horizontal="center" vertical="center" wrapText="1"/>
    </xf>
    <xf numFmtId="0" fontId="5" fillId="0" borderId="40" xfId="2" applyFont="1" applyBorder="1" applyAlignment="1">
      <alignment horizontal="center" vertical="center" wrapText="1"/>
    </xf>
    <xf numFmtId="0" fontId="5" fillId="0" borderId="18" xfId="2" applyFont="1" applyBorder="1" applyAlignment="1">
      <alignment horizontal="center" vertical="center" wrapText="1"/>
    </xf>
    <xf numFmtId="0" fontId="5" fillId="0" borderId="19" xfId="2" applyFont="1" applyBorder="1" applyAlignment="1">
      <alignment horizontal="center" vertical="center" wrapText="1"/>
    </xf>
    <xf numFmtId="0" fontId="5" fillId="0" borderId="20" xfId="2" applyFont="1" applyBorder="1" applyAlignment="1">
      <alignment horizontal="center" vertical="center" wrapText="1"/>
    </xf>
    <xf numFmtId="0" fontId="15" fillId="0" borderId="24" xfId="4" applyNumberFormat="1" applyFont="1" applyFill="1" applyBorder="1" applyAlignment="1">
      <alignment horizontal="justify" vertical="top" wrapText="1"/>
    </xf>
    <xf numFmtId="0" fontId="15" fillId="0" borderId="25" xfId="4" applyNumberFormat="1" applyFont="1" applyFill="1" applyBorder="1" applyAlignment="1">
      <alignment horizontal="justify" vertical="top" wrapText="1"/>
    </xf>
    <xf numFmtId="0" fontId="15" fillId="0" borderId="26" xfId="4" applyNumberFormat="1" applyFont="1" applyFill="1" applyBorder="1" applyAlignment="1">
      <alignment horizontal="justify" vertical="top"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48" fillId="0" borderId="24" xfId="4" applyNumberFormat="1" applyFont="1" applyFill="1" applyBorder="1" applyAlignment="1">
      <alignment horizontal="justify" vertical="top" wrapText="1"/>
    </xf>
    <xf numFmtId="0" fontId="48" fillId="0" borderId="25" xfId="4" applyNumberFormat="1" applyFont="1" applyFill="1" applyBorder="1" applyAlignment="1">
      <alignment horizontal="justify" vertical="top" wrapText="1"/>
    </xf>
    <xf numFmtId="0" fontId="48" fillId="0" borderId="26" xfId="4" applyNumberFormat="1" applyFont="1" applyFill="1" applyBorder="1" applyAlignment="1">
      <alignment horizontal="justify" vertical="top" wrapText="1"/>
    </xf>
    <xf numFmtId="0" fontId="2" fillId="0" borderId="33" xfId="2" applyFont="1" applyBorder="1" applyAlignment="1">
      <alignment horizontal="center"/>
    </xf>
    <xf numFmtId="0" fontId="2" fillId="0" borderId="28" xfId="2" applyFont="1" applyBorder="1" applyAlignment="1">
      <alignment horizontal="center"/>
    </xf>
    <xf numFmtId="0" fontId="2" fillId="0" borderId="32" xfId="2" applyFont="1" applyBorder="1" applyAlignment="1">
      <alignment horizontal="center"/>
    </xf>
    <xf numFmtId="0" fontId="2" fillId="0" borderId="29" xfId="2" applyFont="1" applyBorder="1" applyAlignment="1">
      <alignment horizontal="center"/>
    </xf>
    <xf numFmtId="0" fontId="2" fillId="0" borderId="4" xfId="2" applyFont="1" applyBorder="1" applyAlignment="1">
      <alignment horizontal="center" vertical="center"/>
    </xf>
    <xf numFmtId="0" fontId="2" fillId="0" borderId="5" xfId="2" applyFont="1" applyBorder="1" applyAlignment="1">
      <alignment horizontal="center" vertical="center"/>
    </xf>
    <xf numFmtId="9" fontId="2" fillId="0" borderId="5" xfId="2" applyNumberFormat="1" applyFont="1" applyBorder="1" applyAlignment="1">
      <alignment horizontal="center" vertical="center"/>
    </xf>
    <xf numFmtId="0" fontId="17" fillId="0" borderId="31" xfId="2" applyFont="1" applyBorder="1" applyAlignment="1">
      <alignment horizontal="justify" vertical="top" wrapText="1"/>
    </xf>
    <xf numFmtId="0" fontId="17" fillId="0" borderId="25" xfId="2" applyFont="1" applyBorder="1" applyAlignment="1">
      <alignment horizontal="justify" vertical="top" wrapText="1"/>
    </xf>
    <xf numFmtId="0" fontId="17" fillId="0" borderId="30" xfId="2" applyFont="1" applyBorder="1" applyAlignment="1">
      <alignment horizontal="justify" vertical="top" wrapText="1"/>
    </xf>
    <xf numFmtId="0" fontId="2" fillId="0" borderId="52" xfId="2" applyFont="1" applyBorder="1" applyAlignment="1">
      <alignment horizontal="center"/>
    </xf>
    <xf numFmtId="0" fontId="2" fillId="0" borderId="57" xfId="2" applyFont="1" applyBorder="1" applyAlignment="1">
      <alignment horizontal="center"/>
    </xf>
    <xf numFmtId="0" fontId="2" fillId="0" borderId="48" xfId="2" applyFont="1" applyBorder="1" applyAlignment="1">
      <alignment horizontal="center"/>
    </xf>
    <xf numFmtId="0" fontId="2" fillId="0" borderId="58" xfId="2" applyFont="1" applyBorder="1" applyAlignment="1">
      <alignment horizontal="center"/>
    </xf>
    <xf numFmtId="9" fontId="51" fillId="0" borderId="30" xfId="3" applyNumberFormat="1" applyFont="1" applyBorder="1" applyAlignment="1">
      <alignment horizontal="center" vertical="center" wrapText="1"/>
    </xf>
    <xf numFmtId="9" fontId="51" fillId="0" borderId="2" xfId="3" applyNumberFormat="1" applyFont="1" applyBorder="1" applyAlignment="1">
      <alignment horizontal="center" vertical="center" wrapText="1"/>
    </xf>
    <xf numFmtId="9" fontId="51" fillId="0" borderId="31" xfId="3" applyNumberFormat="1" applyFont="1" applyBorder="1" applyAlignment="1">
      <alignment horizontal="center" vertical="center" wrapText="1"/>
    </xf>
    <xf numFmtId="9" fontId="51" fillId="0" borderId="32" xfId="3" applyNumberFormat="1" applyFont="1" applyBorder="1" applyAlignment="1">
      <alignment horizontal="center" vertical="center" wrapText="1"/>
    </xf>
    <xf numFmtId="9" fontId="51" fillId="0" borderId="8" xfId="3" applyNumberFormat="1" applyFont="1" applyBorder="1" applyAlignment="1">
      <alignment horizontal="center" vertical="center" wrapText="1"/>
    </xf>
    <xf numFmtId="9" fontId="51" fillId="0" borderId="33" xfId="3" applyNumberFormat="1" applyFont="1" applyBorder="1" applyAlignment="1">
      <alignment horizontal="center" vertical="center" wrapText="1"/>
    </xf>
    <xf numFmtId="0" fontId="49" fillId="0" borderId="14" xfId="2" applyFont="1" applyBorder="1" applyAlignment="1">
      <alignment horizontal="center" vertical="center" wrapText="1"/>
    </xf>
    <xf numFmtId="0" fontId="49" fillId="0" borderId="15" xfId="2" applyFont="1" applyBorder="1" applyAlignment="1">
      <alignment horizontal="center" vertical="center"/>
    </xf>
    <xf numFmtId="0" fontId="49" fillId="0" borderId="16" xfId="2" applyFont="1" applyBorder="1" applyAlignment="1">
      <alignment horizontal="center" vertical="center"/>
    </xf>
    <xf numFmtId="0" fontId="49" fillId="0" borderId="18" xfId="2" applyFont="1" applyBorder="1" applyAlignment="1">
      <alignment horizontal="center" vertical="center"/>
    </xf>
    <xf numFmtId="0" fontId="49" fillId="0" borderId="19" xfId="2" applyFont="1" applyBorder="1" applyAlignment="1">
      <alignment horizontal="center" vertical="center"/>
    </xf>
    <xf numFmtId="0" fontId="49" fillId="0" borderId="20" xfId="2" applyFont="1" applyBorder="1" applyAlignment="1">
      <alignment horizontal="center" vertical="center"/>
    </xf>
    <xf numFmtId="9" fontId="6" fillId="3" borderId="22" xfId="3" applyNumberFormat="1" applyFont="1" applyFill="1" applyBorder="1" applyAlignment="1">
      <alignment horizontal="center" vertical="center" wrapText="1"/>
    </xf>
    <xf numFmtId="9" fontId="6" fillId="3" borderId="23" xfId="3" applyNumberFormat="1" applyFont="1" applyFill="1" applyBorder="1" applyAlignment="1">
      <alignment horizontal="center" vertical="center" wrapText="1"/>
    </xf>
    <xf numFmtId="0" fontId="47" fillId="0" borderId="31" xfId="2" applyFont="1" applyBorder="1" applyAlignment="1">
      <alignment horizontal="justify" vertical="top" wrapText="1"/>
    </xf>
    <xf numFmtId="0" fontId="47" fillId="0" borderId="25" xfId="2" applyFont="1" applyBorder="1" applyAlignment="1">
      <alignment horizontal="justify" vertical="top" wrapText="1"/>
    </xf>
    <xf numFmtId="0" fontId="47" fillId="0" borderId="30" xfId="2" applyFont="1" applyBorder="1" applyAlignment="1">
      <alignment horizontal="justify" vertical="top" wrapText="1"/>
    </xf>
    <xf numFmtId="0" fontId="47" fillId="0" borderId="43" xfId="2" applyFont="1" applyBorder="1" applyAlignment="1">
      <alignment horizontal="justify" vertical="top" wrapText="1"/>
    </xf>
    <xf numFmtId="0" fontId="47" fillId="0" borderId="44" xfId="2" applyFont="1" applyBorder="1" applyAlignment="1">
      <alignment horizontal="justify" vertical="top" wrapText="1"/>
    </xf>
    <xf numFmtId="0" fontId="18" fillId="4" borderId="5" xfId="0" applyFont="1" applyFill="1" applyBorder="1" applyAlignment="1">
      <alignment horizontal="center" vertical="center"/>
    </xf>
    <xf numFmtId="0" fontId="49" fillId="0" borderId="4" xfId="2" applyFont="1" applyBorder="1" applyAlignment="1">
      <alignment horizontal="center" vertical="center"/>
    </xf>
    <xf numFmtId="0" fontId="49" fillId="0" borderId="5" xfId="2" applyFont="1" applyBorder="1" applyAlignment="1">
      <alignment horizontal="center" vertical="center"/>
    </xf>
    <xf numFmtId="9" fontId="49" fillId="0" borderId="5" xfId="2" applyNumberFormat="1" applyFont="1" applyBorder="1" applyAlignment="1">
      <alignment horizontal="center" vertical="center"/>
    </xf>
    <xf numFmtId="0" fontId="7" fillId="2" borderId="34" xfId="2" applyFont="1" applyFill="1" applyBorder="1" applyAlignment="1">
      <alignment horizontal="center"/>
    </xf>
    <xf numFmtId="0" fontId="7" fillId="2" borderId="35" xfId="2" applyFont="1" applyFill="1" applyBorder="1" applyAlignment="1">
      <alignment horizontal="center"/>
    </xf>
    <xf numFmtId="0" fontId="7" fillId="2" borderId="36" xfId="2" applyFont="1" applyFill="1" applyBorder="1" applyAlignment="1">
      <alignment horizontal="center"/>
    </xf>
    <xf numFmtId="0" fontId="5" fillId="2" borderId="21" xfId="2" applyFont="1" applyFill="1" applyBorder="1" applyAlignment="1">
      <alignment horizontal="center"/>
    </xf>
    <xf numFmtId="0" fontId="5" fillId="2" borderId="22" xfId="2" applyFont="1" applyFill="1" applyBorder="1" applyAlignment="1">
      <alignment horizontal="center"/>
    </xf>
    <xf numFmtId="0" fontId="5" fillId="2" borderId="23" xfId="2" applyFont="1" applyFill="1" applyBorder="1" applyAlignment="1">
      <alignment horizontal="center"/>
    </xf>
    <xf numFmtId="0" fontId="7" fillId="2" borderId="14" xfId="2" applyFont="1" applyFill="1" applyBorder="1" applyAlignment="1">
      <alignment horizontal="center" vertical="center" wrapText="1"/>
    </xf>
    <xf numFmtId="0" fontId="7" fillId="2" borderId="15" xfId="2" applyFont="1" applyFill="1" applyBorder="1" applyAlignment="1">
      <alignment horizontal="center" vertical="center" wrapText="1"/>
    </xf>
    <xf numFmtId="0" fontId="7" fillId="2" borderId="16" xfId="2" applyFont="1" applyFill="1" applyBorder="1" applyAlignment="1">
      <alignment horizontal="center" vertical="center" wrapText="1"/>
    </xf>
    <xf numFmtId="0" fontId="7" fillId="2" borderId="39" xfId="2" applyFont="1" applyFill="1" applyBorder="1" applyAlignment="1">
      <alignment horizontal="center" vertical="center" wrapText="1"/>
    </xf>
    <xf numFmtId="0" fontId="7" fillId="2" borderId="0" xfId="2" applyFont="1" applyFill="1" applyAlignment="1">
      <alignment horizontal="center" vertical="center" wrapText="1"/>
    </xf>
    <xf numFmtId="0" fontId="7" fillId="2" borderId="40" xfId="2" applyFont="1" applyFill="1" applyBorder="1" applyAlignment="1">
      <alignment horizontal="center" vertical="center" wrapText="1"/>
    </xf>
    <xf numFmtId="0" fontId="4" fillId="5" borderId="24" xfId="2" applyFont="1" applyFill="1" applyBorder="1" applyAlignment="1">
      <alignment horizontal="center" vertical="center"/>
    </xf>
    <xf numFmtId="0" fontId="4" fillId="5" borderId="25" xfId="2" applyFont="1" applyFill="1" applyBorder="1" applyAlignment="1">
      <alignment horizontal="center" vertical="center"/>
    </xf>
    <xf numFmtId="0" fontId="4" fillId="5" borderId="30" xfId="2" applyFont="1" applyFill="1" applyBorder="1" applyAlignment="1">
      <alignment horizontal="center" vertical="center"/>
    </xf>
    <xf numFmtId="0" fontId="4" fillId="6" borderId="31" xfId="2" applyFont="1" applyFill="1" applyBorder="1" applyAlignment="1">
      <alignment horizontal="center" vertical="center"/>
    </xf>
    <xf numFmtId="0" fontId="4" fillId="6" borderId="25" xfId="2" applyFont="1" applyFill="1" applyBorder="1" applyAlignment="1">
      <alignment horizontal="center" vertical="center"/>
    </xf>
    <xf numFmtId="0" fontId="4" fillId="6" borderId="30" xfId="2" applyFont="1" applyFill="1" applyBorder="1" applyAlignment="1">
      <alignment horizontal="center" vertical="center"/>
    </xf>
    <xf numFmtId="0" fontId="4" fillId="7" borderId="31" xfId="2" applyFont="1" applyFill="1" applyBorder="1" applyAlignment="1">
      <alignment horizontal="center" vertical="center"/>
    </xf>
    <xf numFmtId="0" fontId="4" fillId="7" borderId="25" xfId="2" applyFont="1" applyFill="1" applyBorder="1" applyAlignment="1">
      <alignment horizontal="center" vertical="center"/>
    </xf>
    <xf numFmtId="0" fontId="6" fillId="0" borderId="21" xfId="3" applyFont="1" applyBorder="1" applyAlignment="1">
      <alignment horizontal="center" vertical="center" wrapText="1"/>
    </xf>
    <xf numFmtId="9" fontId="51" fillId="0" borderId="21" xfId="3" applyNumberFormat="1" applyFont="1" applyBorder="1" applyAlignment="1">
      <alignment horizontal="center" vertical="center" wrapText="1"/>
    </xf>
    <xf numFmtId="0" fontId="51" fillId="0" borderId="37" xfId="3" applyFont="1" applyBorder="1" applyAlignment="1">
      <alignment horizontal="center" vertical="center" wrapText="1"/>
    </xf>
    <xf numFmtId="0" fontId="8" fillId="0" borderId="66" xfId="3" applyFont="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40"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19"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4" fillId="2" borderId="34" xfId="2" applyFont="1" applyFill="1" applyBorder="1" applyAlignment="1">
      <alignment horizontal="center"/>
    </xf>
    <xf numFmtId="0" fontId="4" fillId="2" borderId="35" xfId="2" applyFont="1" applyFill="1" applyBorder="1" applyAlignment="1">
      <alignment horizontal="center"/>
    </xf>
    <xf numFmtId="0" fontId="4" fillId="2" borderId="36" xfId="2" applyFont="1" applyFill="1" applyBorder="1" applyAlignment="1">
      <alignment horizontal="center"/>
    </xf>
    <xf numFmtId="0" fontId="6" fillId="2" borderId="21" xfId="2" applyFont="1" applyFill="1" applyBorder="1" applyAlignment="1">
      <alignment horizontal="center"/>
    </xf>
    <xf numFmtId="0" fontId="6" fillId="2" borderId="22" xfId="2" applyFont="1" applyFill="1" applyBorder="1" applyAlignment="1">
      <alignment horizontal="center"/>
    </xf>
    <xf numFmtId="0" fontId="6" fillId="2" borderId="23" xfId="2" applyFont="1" applyFill="1" applyBorder="1" applyAlignment="1">
      <alignment horizont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6" fillId="2" borderId="41" xfId="0" applyFont="1" applyFill="1" applyBorder="1" applyAlignment="1">
      <alignment horizontal="center" vertical="center" wrapText="1"/>
    </xf>
    <xf numFmtId="0" fontId="46" fillId="2" borderId="62"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62"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2" xfId="0" applyFont="1" applyFill="1" applyBorder="1" applyAlignment="1">
      <alignment horizontal="center" vertical="center" wrapText="1"/>
    </xf>
    <xf numFmtId="164" fontId="6" fillId="0" borderId="42" xfId="0" applyNumberFormat="1" applyFont="1" applyBorder="1" applyAlignment="1">
      <alignment horizontal="center" vertical="center" wrapText="1"/>
    </xf>
    <xf numFmtId="0" fontId="6" fillId="0" borderId="43" xfId="0" applyFont="1" applyBorder="1"/>
    <xf numFmtId="0" fontId="6" fillId="0" borderId="44" xfId="0" applyFont="1" applyBorder="1"/>
    <xf numFmtId="0" fontId="5" fillId="0" borderId="48" xfId="4" applyNumberFormat="1" applyFont="1" applyFill="1" applyBorder="1" applyAlignment="1">
      <alignment horizontal="left" vertical="center" wrapText="1"/>
    </xf>
    <xf numFmtId="0" fontId="5" fillId="0" borderId="5" xfId="4" applyNumberFormat="1" applyFont="1" applyFill="1" applyBorder="1" applyAlignment="1">
      <alignment horizontal="left" vertical="center" wrapText="1"/>
    </xf>
    <xf numFmtId="0" fontId="5" fillId="0" borderId="6" xfId="4" applyNumberFormat="1" applyFont="1" applyFill="1" applyBorder="1" applyAlignment="1">
      <alignment horizontal="left" vertical="center" wrapText="1"/>
    </xf>
    <xf numFmtId="164" fontId="6" fillId="0" borderId="56" xfId="0" applyNumberFormat="1" applyFont="1" applyBorder="1" applyAlignment="1">
      <alignment horizontal="center" vertical="center" wrapText="1"/>
    </xf>
    <xf numFmtId="164" fontId="6" fillId="0" borderId="57" xfId="0" applyNumberFormat="1" applyFont="1" applyBorder="1" applyAlignment="1">
      <alignment horizontal="center" vertical="center" wrapText="1"/>
    </xf>
    <xf numFmtId="164" fontId="6" fillId="0" borderId="58" xfId="0" applyNumberFormat="1" applyFont="1" applyBorder="1" applyAlignment="1">
      <alignment horizontal="center" vertical="center" wrapText="1"/>
    </xf>
    <xf numFmtId="0" fontId="5" fillId="0" borderId="4" xfId="4" applyNumberFormat="1" applyFont="1" applyFill="1" applyBorder="1" applyAlignment="1">
      <alignment horizontal="left" vertical="top" wrapText="1"/>
    </xf>
    <xf numFmtId="0" fontId="5" fillId="0" borderId="5" xfId="4" applyNumberFormat="1" applyFont="1" applyFill="1" applyBorder="1" applyAlignment="1">
      <alignment horizontal="left" vertical="top" wrapText="1"/>
    </xf>
    <xf numFmtId="0" fontId="5" fillId="0" borderId="6" xfId="4" applyNumberFormat="1" applyFont="1" applyFill="1" applyBorder="1" applyAlignment="1">
      <alignment horizontal="left" vertical="top" wrapText="1"/>
    </xf>
    <xf numFmtId="0" fontId="6" fillId="0" borderId="15"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9" xfId="2" applyFont="1" applyBorder="1" applyAlignment="1">
      <alignment horizontal="center" vertical="center" wrapText="1"/>
    </xf>
    <xf numFmtId="0" fontId="6" fillId="0" borderId="0" xfId="2" applyFont="1" applyAlignment="1">
      <alignment horizontal="center" vertical="center" wrapText="1"/>
    </xf>
    <xf numFmtId="0" fontId="6" fillId="0" borderId="40"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19" xfId="2" applyFont="1" applyBorder="1" applyAlignment="1">
      <alignment horizontal="center" vertical="center" wrapText="1"/>
    </xf>
    <xf numFmtId="0" fontId="6" fillId="0" borderId="20" xfId="2" applyFont="1" applyBorder="1" applyAlignment="1">
      <alignment horizontal="center" vertical="center" wrapText="1"/>
    </xf>
    <xf numFmtId="0" fontId="6" fillId="3" borderId="27" xfId="2" applyFont="1" applyFill="1" applyBorder="1" applyAlignment="1">
      <alignment horizontal="center" vertical="center" wrapText="1"/>
    </xf>
    <xf numFmtId="0" fontId="6" fillId="3" borderId="28" xfId="2" applyFont="1" applyFill="1" applyBorder="1" applyAlignment="1">
      <alignment horizontal="center" vertical="center" wrapText="1"/>
    </xf>
    <xf numFmtId="0" fontId="6" fillId="3" borderId="29" xfId="2" applyFont="1" applyFill="1" applyBorder="1" applyAlignment="1">
      <alignment horizontal="center" vertical="center" wrapText="1"/>
    </xf>
    <xf numFmtId="0" fontId="45" fillId="2" borderId="1" xfId="2" applyFont="1" applyFill="1" applyBorder="1" applyAlignment="1">
      <alignment horizontal="center" vertical="center" wrapText="1"/>
    </xf>
    <xf numFmtId="0" fontId="45" fillId="2" borderId="2" xfId="2" applyFont="1" applyFill="1" applyBorder="1" applyAlignment="1">
      <alignment horizontal="center" vertical="center" wrapText="1"/>
    </xf>
    <xf numFmtId="0" fontId="45" fillId="2" borderId="3" xfId="2" applyFont="1" applyFill="1" applyBorder="1" applyAlignment="1">
      <alignment horizontal="center" vertical="center" wrapText="1"/>
    </xf>
    <xf numFmtId="0" fontId="51" fillId="0" borderId="35" xfId="3" applyFont="1" applyBorder="1" applyAlignment="1">
      <alignment horizontal="center" vertical="center" wrapText="1"/>
    </xf>
    <xf numFmtId="0" fontId="51" fillId="0" borderId="36" xfId="3" applyFont="1" applyBorder="1" applyAlignment="1">
      <alignment horizontal="center" vertical="center" wrapText="1"/>
    </xf>
    <xf numFmtId="49" fontId="6" fillId="3" borderId="14" xfId="2" applyNumberFormat="1" applyFont="1" applyFill="1" applyBorder="1" applyAlignment="1">
      <alignment horizontal="center" vertical="center" wrapText="1"/>
    </xf>
    <xf numFmtId="49" fontId="6" fillId="3" borderId="15" xfId="2" applyNumberFormat="1" applyFont="1" applyFill="1" applyBorder="1" applyAlignment="1">
      <alignment horizontal="center" vertical="center" wrapText="1"/>
    </xf>
    <xf numFmtId="49" fontId="6" fillId="3" borderId="16" xfId="2" applyNumberFormat="1" applyFont="1" applyFill="1" applyBorder="1" applyAlignment="1">
      <alignment horizontal="center" vertical="center" wrapText="1"/>
    </xf>
    <xf numFmtId="49" fontId="6" fillId="3" borderId="18" xfId="2" applyNumberFormat="1" applyFont="1" applyFill="1" applyBorder="1" applyAlignment="1">
      <alignment horizontal="center" vertical="center" wrapText="1"/>
    </xf>
    <xf numFmtId="49" fontId="6" fillId="3" borderId="19" xfId="2" applyNumberFormat="1" applyFont="1" applyFill="1" applyBorder="1" applyAlignment="1">
      <alignment horizontal="center" vertical="center" wrapText="1"/>
    </xf>
    <xf numFmtId="49" fontId="6" fillId="3" borderId="20" xfId="2" applyNumberFormat="1" applyFont="1" applyFill="1" applyBorder="1" applyAlignment="1">
      <alignment horizontal="center" vertical="center" wrapText="1"/>
    </xf>
    <xf numFmtId="0" fontId="6" fillId="3" borderId="27" xfId="2" applyFont="1" applyFill="1" applyBorder="1" applyAlignment="1">
      <alignment horizontal="center" vertical="center"/>
    </xf>
    <xf numFmtId="0" fontId="6" fillId="3" borderId="28" xfId="2" applyFont="1" applyFill="1" applyBorder="1" applyAlignment="1">
      <alignment horizontal="center" vertical="center"/>
    </xf>
    <xf numFmtId="0" fontId="6" fillId="3" borderId="29" xfId="2" applyFont="1" applyFill="1" applyBorder="1" applyAlignment="1">
      <alignment horizontal="center" vertical="center"/>
    </xf>
    <xf numFmtId="0" fontId="5" fillId="0" borderId="7" xfId="3" applyBorder="1" applyAlignment="1">
      <alignment horizontal="center" vertical="center" wrapText="1"/>
    </xf>
    <xf numFmtId="0" fontId="5" fillId="0" borderId="8" xfId="3" applyBorder="1" applyAlignment="1">
      <alignment horizontal="center" vertical="center" wrapText="1"/>
    </xf>
    <xf numFmtId="0" fontId="5" fillId="0" borderId="9" xfId="3" applyBorder="1" applyAlignment="1">
      <alignment horizontal="center" vertical="center" wrapText="1"/>
    </xf>
    <xf numFmtId="0" fontId="5" fillId="0" borderId="32" xfId="2"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0" fontId="5" fillId="0" borderId="0" xfId="4" applyNumberFormat="1" applyFont="1" applyFill="1" applyBorder="1" applyAlignment="1">
      <alignment horizontal="center" vertical="center" wrapText="1"/>
    </xf>
    <xf numFmtId="2" fontId="51" fillId="0" borderId="5" xfId="1" applyNumberFormat="1" applyFont="1" applyFill="1" applyBorder="1" applyAlignment="1">
      <alignment horizontal="center"/>
    </xf>
    <xf numFmtId="164" fontId="6" fillId="0" borderId="53" xfId="0" applyNumberFormat="1" applyFont="1" applyBorder="1" applyAlignment="1">
      <alignment horizontal="center" vertical="center" wrapText="1"/>
    </xf>
    <xf numFmtId="0" fontId="6" fillId="0" borderId="54" xfId="0" applyFont="1" applyBorder="1"/>
    <xf numFmtId="0" fontId="6" fillId="0" borderId="55" xfId="0" applyFont="1" applyBorder="1"/>
    <xf numFmtId="9" fontId="15" fillId="0" borderId="54" xfId="2" applyNumberFormat="1" applyFont="1" applyBorder="1" applyAlignment="1">
      <alignment horizontal="center" vertical="center" wrapText="1"/>
    </xf>
    <xf numFmtId="0" fontId="15" fillId="0" borderId="54" xfId="2" applyFont="1" applyBorder="1" applyAlignment="1">
      <alignment horizontal="center" vertical="center" wrapText="1"/>
    </xf>
    <xf numFmtId="9" fontId="15" fillId="0" borderId="66" xfId="2" applyNumberFormat="1" applyFont="1" applyBorder="1" applyAlignment="1">
      <alignment horizontal="center" vertical="center" wrapText="1"/>
    </xf>
    <xf numFmtId="9" fontId="15" fillId="0" borderId="22" xfId="2" applyNumberFormat="1" applyFont="1" applyBorder="1" applyAlignment="1">
      <alignment horizontal="center" vertical="center" wrapText="1"/>
    </xf>
    <xf numFmtId="9" fontId="15" fillId="0" borderId="37" xfId="2" applyNumberFormat="1" applyFont="1" applyBorder="1" applyAlignment="1">
      <alignment horizontal="center" vertical="center" wrapText="1"/>
    </xf>
    <xf numFmtId="0" fontId="15" fillId="0" borderId="66" xfId="2" applyFont="1" applyBorder="1" applyAlignment="1">
      <alignment horizontal="center" vertical="center" wrapText="1"/>
    </xf>
    <xf numFmtId="0" fontId="15" fillId="0" borderId="22" xfId="2" applyFont="1" applyBorder="1" applyAlignment="1">
      <alignment horizontal="center" vertical="center" wrapText="1"/>
    </xf>
    <xf numFmtId="0" fontId="15" fillId="0" borderId="23" xfId="2" applyFont="1" applyBorder="1" applyAlignment="1">
      <alignment horizontal="center" vertical="center" wrapText="1"/>
    </xf>
    <xf numFmtId="9" fontId="15" fillId="0" borderId="43" xfId="2" applyNumberFormat="1" applyFont="1" applyBorder="1" applyAlignment="1">
      <alignment horizontal="center" vertical="center" wrapText="1"/>
    </xf>
    <xf numFmtId="0" fontId="15" fillId="0" borderId="43" xfId="2" applyFont="1" applyBorder="1" applyAlignment="1">
      <alignment horizontal="center" vertical="center" wrapText="1"/>
    </xf>
    <xf numFmtId="0" fontId="15" fillId="0" borderId="31" xfId="2" applyFont="1" applyBorder="1" applyAlignment="1">
      <alignment horizontal="center" vertical="center" wrapText="1"/>
    </xf>
    <xf numFmtId="0" fontId="15" fillId="0" borderId="25" xfId="2" applyFont="1" applyBorder="1" applyAlignment="1">
      <alignment horizontal="center" vertical="center" wrapText="1"/>
    </xf>
    <xf numFmtId="0" fontId="15" fillId="0" borderId="26" xfId="2" applyFont="1" applyBorder="1" applyAlignment="1">
      <alignment horizontal="center" vertical="center" wrapText="1"/>
    </xf>
    <xf numFmtId="9" fontId="15" fillId="0" borderId="31" xfId="2" applyNumberFormat="1" applyFont="1" applyBorder="1" applyAlignment="1">
      <alignment horizontal="center" vertical="center" wrapText="1"/>
    </xf>
    <xf numFmtId="9" fontId="15" fillId="0" borderId="25" xfId="2" applyNumberFormat="1" applyFont="1" applyBorder="1" applyAlignment="1">
      <alignment horizontal="center" vertical="center" wrapText="1"/>
    </xf>
    <xf numFmtId="9" fontId="15" fillId="0" borderId="30" xfId="2" applyNumberFormat="1" applyFont="1" applyBorder="1" applyAlignment="1">
      <alignment horizontal="center" vertical="center" wrapText="1"/>
    </xf>
    <xf numFmtId="0" fontId="2" fillId="0" borderId="1" xfId="2" applyFont="1" applyFill="1" applyBorder="1" applyAlignment="1">
      <alignment horizontal="center"/>
    </xf>
    <xf numFmtId="0" fontId="2" fillId="0" borderId="2" xfId="2" applyFont="1" applyFill="1" applyBorder="1" applyAlignment="1">
      <alignment horizontal="center"/>
    </xf>
    <xf numFmtId="0" fontId="2" fillId="0" borderId="4" xfId="2" applyFont="1" applyFill="1" applyBorder="1" applyAlignment="1">
      <alignment horizontal="center"/>
    </xf>
    <xf numFmtId="0" fontId="2" fillId="0" borderId="5" xfId="2" applyFont="1" applyFill="1" applyBorder="1" applyAlignment="1">
      <alignment horizontal="center"/>
    </xf>
    <xf numFmtId="0" fontId="2" fillId="0" borderId="7" xfId="2" applyFont="1" applyFill="1" applyBorder="1" applyAlignment="1">
      <alignment horizontal="center"/>
    </xf>
    <xf numFmtId="0" fontId="2" fillId="0" borderId="8" xfId="2" applyFont="1" applyFill="1" applyBorder="1" applyAlignment="1">
      <alignment horizontal="center"/>
    </xf>
    <xf numFmtId="0" fontId="3" fillId="0" borderId="2" xfId="2" applyFont="1" applyFill="1" applyBorder="1" applyAlignment="1">
      <alignment horizontal="center" vertical="center" wrapText="1"/>
    </xf>
    <xf numFmtId="0" fontId="3" fillId="0" borderId="3" xfId="2" applyFont="1" applyFill="1" applyBorder="1" applyAlignment="1">
      <alignment horizontal="center" vertical="center" wrapText="1"/>
    </xf>
    <xf numFmtId="0" fontId="4" fillId="0" borderId="5" xfId="2" applyFont="1" applyFill="1" applyBorder="1" applyAlignment="1">
      <alignment horizontal="left" vertical="center" wrapText="1"/>
    </xf>
    <xf numFmtId="0" fontId="4" fillId="0" borderId="6" xfId="2" applyFont="1" applyFill="1" applyBorder="1" applyAlignment="1">
      <alignment horizontal="left" vertical="center" wrapText="1"/>
    </xf>
    <xf numFmtId="0" fontId="4" fillId="0" borderId="8" xfId="2" applyFont="1" applyFill="1" applyBorder="1" applyAlignment="1">
      <alignment horizontal="left" vertical="center" wrapText="1"/>
    </xf>
    <xf numFmtId="0" fontId="4" fillId="0" borderId="9" xfId="2" applyFont="1" applyFill="1" applyBorder="1" applyAlignment="1">
      <alignment horizontal="left" vertical="center" wrapText="1"/>
    </xf>
    <xf numFmtId="0" fontId="6" fillId="0" borderId="27" xfId="2" applyFont="1" applyFill="1" applyBorder="1" applyAlignment="1">
      <alignment horizontal="center"/>
    </xf>
    <xf numFmtId="0" fontId="6" fillId="0" borderId="28" xfId="2" applyFont="1" applyFill="1" applyBorder="1" applyAlignment="1">
      <alignment horizontal="center"/>
    </xf>
    <xf numFmtId="0" fontId="6" fillId="0" borderId="29" xfId="2" applyFont="1" applyFill="1" applyBorder="1" applyAlignment="1">
      <alignment horizontal="center"/>
    </xf>
    <xf numFmtId="0" fontId="6" fillId="0" borderId="27" xfId="2" applyFont="1" applyFill="1" applyBorder="1" applyAlignment="1">
      <alignment horizontal="center" wrapText="1"/>
    </xf>
    <xf numFmtId="0" fontId="6" fillId="0" borderId="27" xfId="2" applyFont="1" applyFill="1" applyBorder="1" applyAlignment="1">
      <alignment horizontal="center" vertical="center" wrapText="1"/>
    </xf>
    <xf numFmtId="0" fontId="6" fillId="0" borderId="28" xfId="2" applyFont="1" applyFill="1" applyBorder="1" applyAlignment="1">
      <alignment horizontal="center" vertical="center" wrapText="1"/>
    </xf>
    <xf numFmtId="0" fontId="6" fillId="0" borderId="29"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15" xfId="2" applyFont="1" applyFill="1" applyBorder="1" applyAlignment="1">
      <alignment horizontal="center" vertical="center"/>
    </xf>
    <xf numFmtId="0" fontId="2" fillId="0" borderId="16" xfId="2" applyFont="1" applyFill="1" applyBorder="1" applyAlignment="1">
      <alignment horizontal="center" vertical="center"/>
    </xf>
    <xf numFmtId="0" fontId="2" fillId="0" borderId="18" xfId="2" applyFont="1" applyFill="1" applyBorder="1" applyAlignment="1">
      <alignment horizontal="center" vertical="center"/>
    </xf>
    <xf numFmtId="0" fontId="2" fillId="0" borderId="19" xfId="2" applyFont="1" applyFill="1" applyBorder="1" applyAlignment="1">
      <alignment horizontal="center" vertical="center"/>
    </xf>
    <xf numFmtId="0" fontId="2" fillId="0" borderId="20" xfId="2" applyFont="1" applyFill="1" applyBorder="1" applyAlignment="1">
      <alignment horizontal="center" vertical="center"/>
    </xf>
    <xf numFmtId="9" fontId="6" fillId="0" borderId="21" xfId="3" applyNumberFormat="1" applyFont="1" applyFill="1" applyBorder="1" applyAlignment="1">
      <alignment horizontal="center" vertical="center" wrapText="1"/>
    </xf>
    <xf numFmtId="9" fontId="6" fillId="0" borderId="22" xfId="3" applyNumberFormat="1" applyFont="1" applyFill="1" applyBorder="1" applyAlignment="1">
      <alignment horizontal="center" vertical="center" wrapText="1"/>
    </xf>
    <xf numFmtId="9" fontId="6" fillId="0" borderId="23" xfId="3" applyNumberFormat="1" applyFont="1" applyFill="1" applyBorder="1" applyAlignment="1">
      <alignment horizontal="center" vertical="center" wrapText="1"/>
    </xf>
    <xf numFmtId="0" fontId="6" fillId="0" borderId="7" xfId="3" applyFont="1" applyFill="1" applyBorder="1" applyAlignment="1">
      <alignment horizontal="center" vertical="center" wrapText="1"/>
    </xf>
    <xf numFmtId="0" fontId="6" fillId="0" borderId="8" xfId="3" applyFont="1" applyFill="1" applyBorder="1" applyAlignment="1">
      <alignment horizontal="center" vertical="center" wrapText="1"/>
    </xf>
    <xf numFmtId="0" fontId="6" fillId="0" borderId="9" xfId="3" applyFont="1" applyFill="1" applyBorder="1" applyAlignment="1">
      <alignment horizontal="center" vertical="center" wrapText="1"/>
    </xf>
    <xf numFmtId="0" fontId="6" fillId="0" borderId="32" xfId="2" applyFont="1" applyFill="1" applyBorder="1" applyAlignment="1">
      <alignment horizontal="center" vertical="center" wrapText="1"/>
    </xf>
    <xf numFmtId="0" fontId="6" fillId="0" borderId="8" xfId="2" applyFont="1" applyFill="1" applyBorder="1" applyAlignment="1">
      <alignment horizontal="center" vertical="center" wrapText="1"/>
    </xf>
    <xf numFmtId="0" fontId="6" fillId="0" borderId="9" xfId="2" applyFont="1" applyFill="1" applyBorder="1" applyAlignment="1">
      <alignment horizontal="center" vertical="center" wrapText="1"/>
    </xf>
    <xf numFmtId="49" fontId="6" fillId="0" borderId="14" xfId="2" applyNumberFormat="1" applyFont="1" applyFill="1" applyBorder="1" applyAlignment="1">
      <alignment horizontal="center" vertical="center" wrapText="1"/>
    </xf>
    <xf numFmtId="49" fontId="6" fillId="0" borderId="15" xfId="2" applyNumberFormat="1" applyFont="1" applyFill="1" applyBorder="1" applyAlignment="1">
      <alignment horizontal="center" vertical="center" wrapText="1"/>
    </xf>
    <xf numFmtId="49" fontId="6" fillId="0" borderId="16" xfId="2" applyNumberFormat="1" applyFont="1" applyFill="1" applyBorder="1" applyAlignment="1">
      <alignment horizontal="center" vertical="center" wrapText="1"/>
    </xf>
    <xf numFmtId="49" fontId="6" fillId="0" borderId="18" xfId="2" applyNumberFormat="1" applyFont="1" applyFill="1" applyBorder="1" applyAlignment="1">
      <alignment horizontal="center" vertical="center" wrapText="1"/>
    </xf>
    <xf numFmtId="49" fontId="6" fillId="0" borderId="19" xfId="2" applyNumberFormat="1" applyFont="1" applyFill="1" applyBorder="1" applyAlignment="1">
      <alignment horizontal="center" vertical="center" wrapText="1"/>
    </xf>
    <xf numFmtId="49" fontId="6" fillId="0" borderId="20" xfId="2" applyNumberFormat="1" applyFont="1" applyFill="1" applyBorder="1" applyAlignment="1">
      <alignment horizontal="center" vertical="center" wrapText="1"/>
    </xf>
    <xf numFmtId="9" fontId="6" fillId="0" borderId="30" xfId="3" applyNumberFormat="1" applyFont="1" applyFill="1" applyBorder="1" applyAlignment="1">
      <alignment horizontal="center" vertical="center" wrapText="1"/>
    </xf>
    <xf numFmtId="9" fontId="6" fillId="0" borderId="2" xfId="3" applyNumberFormat="1" applyFont="1" applyFill="1" applyBorder="1" applyAlignment="1">
      <alignment horizontal="center" vertical="center" wrapText="1"/>
    </xf>
    <xf numFmtId="9" fontId="6" fillId="0" borderId="31" xfId="3" applyNumberFormat="1" applyFont="1" applyFill="1" applyBorder="1" applyAlignment="1">
      <alignment horizontal="center" vertical="center" wrapText="1"/>
    </xf>
    <xf numFmtId="9" fontId="6" fillId="0" borderId="32" xfId="3" applyNumberFormat="1" applyFont="1" applyFill="1" applyBorder="1" applyAlignment="1">
      <alignment horizontal="center" vertical="center" wrapText="1"/>
    </xf>
    <xf numFmtId="9" fontId="6" fillId="0" borderId="8" xfId="3" applyNumberFormat="1" applyFont="1" applyFill="1" applyBorder="1" applyAlignment="1">
      <alignment horizontal="center" vertical="center" wrapText="1"/>
    </xf>
    <xf numFmtId="9" fontId="6" fillId="0" borderId="33" xfId="3" applyNumberFormat="1" applyFont="1" applyFill="1" applyBorder="1" applyAlignment="1">
      <alignment horizontal="center" vertical="center" wrapText="1"/>
    </xf>
    <xf numFmtId="0" fontId="6" fillId="0" borderId="7" xfId="2" applyFont="1" applyFill="1" applyBorder="1" applyAlignment="1">
      <alignment horizontal="center" vertical="center" wrapText="1"/>
    </xf>
    <xf numFmtId="0" fontId="6" fillId="0" borderId="37" xfId="3" applyFont="1" applyFill="1" applyBorder="1" applyAlignment="1">
      <alignment horizontal="center" vertical="center" wrapText="1"/>
    </xf>
    <xf numFmtId="0" fontId="6" fillId="0" borderId="35" xfId="3" applyFont="1" applyFill="1" applyBorder="1" applyAlignment="1">
      <alignment horizontal="center" vertical="center" wrapText="1"/>
    </xf>
    <xf numFmtId="0" fontId="6" fillId="0" borderId="36" xfId="3" applyFont="1" applyFill="1" applyBorder="1" applyAlignment="1">
      <alignment horizontal="center" vertical="center" wrapText="1"/>
    </xf>
    <xf numFmtId="9" fontId="6" fillId="0" borderId="8" xfId="2" applyNumberFormat="1" applyFont="1" applyFill="1" applyBorder="1" applyAlignment="1">
      <alignment horizontal="center"/>
    </xf>
    <xf numFmtId="0" fontId="6" fillId="0" borderId="9" xfId="2" applyFont="1" applyFill="1" applyBorder="1" applyAlignment="1">
      <alignment horizontal="center"/>
    </xf>
    <xf numFmtId="0" fontId="4" fillId="4" borderId="0" xfId="2" applyFont="1" applyFill="1" applyBorder="1" applyAlignment="1">
      <alignment horizontal="center" vertical="center"/>
    </xf>
    <xf numFmtId="0" fontId="8" fillId="0" borderId="22" xfId="3" applyFont="1" applyFill="1" applyBorder="1" applyAlignment="1">
      <alignment horizontal="center" vertical="center" wrapText="1"/>
    </xf>
    <xf numFmtId="0" fontId="8" fillId="0" borderId="23" xfId="3" applyFont="1" applyFill="1" applyBorder="1" applyAlignment="1">
      <alignment horizontal="center" vertical="center" wrapText="1"/>
    </xf>
    <xf numFmtId="0" fontId="8" fillId="0" borderId="21" xfId="3" applyFont="1" applyFill="1" applyBorder="1" applyAlignment="1">
      <alignment horizontal="center" vertical="center" wrapText="1"/>
    </xf>
    <xf numFmtId="10" fontId="6" fillId="0" borderId="8" xfId="2" applyNumberFormat="1" applyFont="1" applyFill="1" applyBorder="1" applyAlignment="1">
      <alignment horizontal="center"/>
    </xf>
    <xf numFmtId="0" fontId="6" fillId="0" borderId="8" xfId="2" applyFont="1" applyFill="1" applyBorder="1" applyAlignment="1">
      <alignment horizontal="center"/>
    </xf>
    <xf numFmtId="0" fontId="6" fillId="0" borderId="5" xfId="2" applyFont="1" applyFill="1" applyBorder="1" applyAlignment="1">
      <alignment horizontal="center"/>
    </xf>
    <xf numFmtId="0" fontId="6" fillId="0" borderId="6" xfId="2" applyFont="1" applyFill="1" applyBorder="1" applyAlignment="1">
      <alignment horizontal="center"/>
    </xf>
    <xf numFmtId="9" fontId="6" fillId="0" borderId="7" xfId="2" applyNumberFormat="1" applyFont="1" applyFill="1" applyBorder="1" applyAlignment="1">
      <alignment horizontal="center"/>
    </xf>
    <xf numFmtId="0" fontId="6" fillId="0" borderId="4" xfId="2" applyFont="1" applyFill="1" applyBorder="1" applyAlignment="1">
      <alignment horizontal="center"/>
    </xf>
    <xf numFmtId="164" fontId="6" fillId="0" borderId="42" xfId="0" applyNumberFormat="1" applyFont="1" applyFill="1" applyBorder="1" applyAlignment="1">
      <alignment horizontal="center" vertical="center" wrapText="1"/>
    </xf>
    <xf numFmtId="0" fontId="6" fillId="0" borderId="43" xfId="0" applyFont="1" applyFill="1" applyBorder="1"/>
    <xf numFmtId="0" fontId="6" fillId="0" borderId="44" xfId="0" applyFont="1" applyFill="1" applyBorder="1"/>
    <xf numFmtId="0" fontId="6" fillId="0" borderId="48" xfId="4" applyNumberFormat="1" applyFont="1" applyFill="1" applyBorder="1" applyAlignment="1">
      <alignment horizontal="center" vertical="center" wrapText="1"/>
    </xf>
    <xf numFmtId="0" fontId="6" fillId="0" borderId="5" xfId="4" applyNumberFormat="1" applyFont="1" applyFill="1" applyBorder="1" applyAlignment="1">
      <alignment horizontal="center" vertical="center" wrapText="1"/>
    </xf>
    <xf numFmtId="0" fontId="6" fillId="0" borderId="6" xfId="4" applyNumberFormat="1" applyFont="1" applyFill="1" applyBorder="1" applyAlignment="1">
      <alignment horizontal="center" vertical="center" wrapText="1"/>
    </xf>
    <xf numFmtId="0" fontId="6" fillId="0" borderId="46" xfId="4" applyNumberFormat="1" applyFont="1" applyFill="1" applyBorder="1" applyAlignment="1">
      <alignment horizontal="left" vertical="top" wrapText="1"/>
    </xf>
    <xf numFmtId="0" fontId="6" fillId="0" borderId="43" xfId="4" applyNumberFormat="1" applyFont="1" applyFill="1" applyBorder="1" applyAlignment="1">
      <alignment horizontal="left" vertical="top" wrapText="1"/>
    </xf>
    <xf numFmtId="0" fontId="6" fillId="0" borderId="44" xfId="4" applyNumberFormat="1" applyFont="1" applyFill="1" applyBorder="1" applyAlignment="1">
      <alignment horizontal="left" vertical="top"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6" fillId="0" borderId="12" xfId="4" applyNumberFormat="1" applyFont="1" applyFill="1" applyBorder="1" applyAlignment="1">
      <alignment horizontal="center" vertical="center" wrapText="1"/>
    </xf>
    <xf numFmtId="0" fontId="6" fillId="0" borderId="60" xfId="4" applyNumberFormat="1" applyFont="1" applyFill="1" applyBorder="1" applyAlignment="1">
      <alignment horizontal="center" vertical="center" wrapText="1"/>
    </xf>
    <xf numFmtId="0" fontId="6" fillId="0" borderId="61" xfId="4" applyNumberFormat="1" applyFont="1" applyFill="1" applyBorder="1" applyAlignment="1">
      <alignment horizontal="center" vertical="center" wrapText="1"/>
    </xf>
    <xf numFmtId="0" fontId="10" fillId="4" borderId="0" xfId="0" applyFont="1" applyFill="1" applyBorder="1" applyAlignment="1">
      <alignment horizontal="center" vertical="center" wrapText="1"/>
    </xf>
    <xf numFmtId="0" fontId="2" fillId="0" borderId="31" xfId="2" applyFont="1" applyFill="1" applyBorder="1" applyAlignment="1">
      <alignment horizontal="left" vertical="top" wrapText="1"/>
    </xf>
    <xf numFmtId="0" fontId="2" fillId="0" borderId="25" xfId="2" applyFont="1" applyFill="1" applyBorder="1" applyAlignment="1">
      <alignment horizontal="left" vertical="top" wrapText="1"/>
    </xf>
    <xf numFmtId="0" fontId="2" fillId="0" borderId="26" xfId="2" applyFont="1" applyFill="1" applyBorder="1" applyAlignment="1">
      <alignment horizontal="left" vertical="top" wrapText="1"/>
    </xf>
    <xf numFmtId="0" fontId="2" fillId="0" borderId="52" xfId="2" applyFont="1" applyFill="1" applyBorder="1" applyAlignment="1">
      <alignment horizontal="center"/>
    </xf>
    <xf numFmtId="0" fontId="2" fillId="0" borderId="57" xfId="2" applyFont="1" applyFill="1" applyBorder="1" applyAlignment="1">
      <alignment horizontal="center"/>
    </xf>
    <xf numFmtId="0" fontId="2" fillId="0" borderId="58" xfId="2" applyFont="1" applyFill="1" applyBorder="1" applyAlignment="1">
      <alignment horizontal="center"/>
    </xf>
    <xf numFmtId="0" fontId="10" fillId="4" borderId="15" xfId="0" applyFont="1" applyFill="1" applyBorder="1" applyAlignment="1">
      <alignment horizontal="center" vertical="center"/>
    </xf>
    <xf numFmtId="0" fontId="10" fillId="4" borderId="16"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40" xfId="0" applyFont="1" applyFill="1" applyBorder="1" applyAlignment="1">
      <alignment horizontal="center" vertical="center"/>
    </xf>
    <xf numFmtId="0" fontId="10" fillId="4" borderId="19" xfId="0" applyFont="1" applyFill="1" applyBorder="1" applyAlignment="1">
      <alignment horizontal="center" vertical="center"/>
    </xf>
    <xf numFmtId="0" fontId="10" fillId="4" borderId="20" xfId="0" applyFont="1" applyFill="1" applyBorder="1" applyAlignment="1">
      <alignment horizontal="center" vertical="center"/>
    </xf>
    <xf numFmtId="0" fontId="16" fillId="0" borderId="1" xfId="2" applyFont="1" applyFill="1" applyBorder="1" applyAlignment="1">
      <alignment horizontal="center" vertical="center"/>
    </xf>
    <xf numFmtId="0" fontId="16" fillId="0" borderId="2" xfId="2" applyFont="1" applyFill="1" applyBorder="1" applyAlignment="1">
      <alignment horizontal="center" vertical="center"/>
    </xf>
    <xf numFmtId="0" fontId="2" fillId="0" borderId="2" xfId="2" applyFont="1" applyFill="1" applyBorder="1" applyAlignment="1">
      <alignment horizontal="center" vertical="center" wrapText="1"/>
    </xf>
    <xf numFmtId="0" fontId="2" fillId="0" borderId="31" xfId="2" applyFont="1" applyFill="1" applyBorder="1" applyAlignment="1">
      <alignment horizontal="center" vertical="center" wrapText="1"/>
    </xf>
    <xf numFmtId="0" fontId="2" fillId="0" borderId="25" xfId="2" applyFont="1" applyFill="1" applyBorder="1" applyAlignment="1">
      <alignment horizontal="center" vertical="center" wrapText="1"/>
    </xf>
    <xf numFmtId="0" fontId="2" fillId="0" borderId="30" xfId="2" applyFont="1" applyFill="1" applyBorder="1" applyAlignment="1">
      <alignment horizontal="center" vertical="center" wrapText="1"/>
    </xf>
    <xf numFmtId="0" fontId="2" fillId="0" borderId="48" xfId="2" applyFont="1" applyFill="1" applyBorder="1" applyAlignment="1">
      <alignment horizontal="center"/>
    </xf>
    <xf numFmtId="0" fontId="4" fillId="2" borderId="39" xfId="2" applyFont="1" applyFill="1" applyBorder="1" applyAlignment="1">
      <alignment horizontal="center" vertical="center" wrapText="1"/>
    </xf>
    <xf numFmtId="0" fontId="4" fillId="2" borderId="0" xfId="2" applyFont="1" applyFill="1" applyBorder="1" applyAlignment="1">
      <alignment horizontal="center" vertical="center" wrapText="1"/>
    </xf>
    <xf numFmtId="0" fontId="4" fillId="2" borderId="40" xfId="2" applyFont="1" applyFill="1" applyBorder="1" applyAlignment="1">
      <alignment horizontal="center" vertical="center" wrapText="1"/>
    </xf>
    <xf numFmtId="0" fontId="6" fillId="0" borderId="14"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6" fillId="0" borderId="16" xfId="2" applyFont="1" applyFill="1" applyBorder="1" applyAlignment="1">
      <alignment horizontal="center" vertical="center" wrapText="1"/>
    </xf>
    <xf numFmtId="0" fontId="6" fillId="0" borderId="39" xfId="2" applyFont="1" applyFill="1" applyBorder="1" applyAlignment="1">
      <alignment horizontal="center" vertical="center" wrapText="1"/>
    </xf>
    <xf numFmtId="0" fontId="6" fillId="0" borderId="0" xfId="2" applyFont="1" applyFill="1" applyBorder="1" applyAlignment="1">
      <alignment horizontal="center" vertical="center" wrapText="1"/>
    </xf>
    <xf numFmtId="0" fontId="6" fillId="0" borderId="40" xfId="2" applyFont="1" applyFill="1" applyBorder="1" applyAlignment="1">
      <alignment horizontal="center" vertical="center" wrapText="1"/>
    </xf>
    <xf numFmtId="0" fontId="6" fillId="0" borderId="18" xfId="2" applyFont="1" applyFill="1" applyBorder="1" applyAlignment="1">
      <alignment horizontal="center" vertical="center" wrapText="1"/>
    </xf>
    <xf numFmtId="0" fontId="6" fillId="0" borderId="19" xfId="2" applyFont="1" applyFill="1" applyBorder="1" applyAlignment="1">
      <alignment horizontal="center" vertical="center" wrapText="1"/>
    </xf>
    <xf numFmtId="0" fontId="6" fillId="0" borderId="20" xfId="2" applyFont="1" applyFill="1" applyBorder="1" applyAlignment="1">
      <alignment horizontal="center" vertical="center" wrapText="1"/>
    </xf>
    <xf numFmtId="9" fontId="2" fillId="0" borderId="2" xfId="2" applyNumberFormat="1" applyFont="1" applyFill="1" applyBorder="1" applyAlignment="1">
      <alignment horizontal="center" vertical="center"/>
    </xf>
    <xf numFmtId="0" fontId="2" fillId="0" borderId="2" xfId="2" applyFont="1" applyFill="1" applyBorder="1" applyAlignment="1">
      <alignment horizontal="center" vertical="center"/>
    </xf>
    <xf numFmtId="0" fontId="2" fillId="0" borderId="33" xfId="2" applyFont="1" applyFill="1" applyBorder="1" applyAlignment="1">
      <alignment horizontal="center"/>
    </xf>
    <xf numFmtId="0" fontId="2" fillId="0" borderId="28" xfId="2" applyFont="1" applyFill="1" applyBorder="1" applyAlignment="1">
      <alignment horizontal="center"/>
    </xf>
    <xf numFmtId="0" fontId="2" fillId="0" borderId="32" xfId="2" applyFont="1" applyFill="1" applyBorder="1" applyAlignment="1">
      <alignment horizontal="center"/>
    </xf>
    <xf numFmtId="0" fontId="2" fillId="0" borderId="29" xfId="2" applyFont="1" applyFill="1" applyBorder="1" applyAlignment="1">
      <alignment horizontal="center"/>
    </xf>
    <xf numFmtId="0" fontId="6" fillId="0" borderId="46" xfId="4" applyNumberFormat="1" applyFont="1" applyFill="1" applyBorder="1" applyAlignment="1">
      <alignment horizontal="center" vertical="center" wrapText="1"/>
    </xf>
    <xf numFmtId="0" fontId="6" fillId="0" borderId="43" xfId="4" applyNumberFormat="1" applyFont="1" applyFill="1" applyBorder="1" applyAlignment="1">
      <alignment horizontal="center" vertical="center" wrapText="1"/>
    </xf>
    <xf numFmtId="0" fontId="6" fillId="0" borderId="44" xfId="4" applyNumberFormat="1" applyFont="1" applyFill="1" applyBorder="1" applyAlignment="1">
      <alignment horizontal="center" vertical="center" wrapText="1"/>
    </xf>
    <xf numFmtId="9" fontId="6" fillId="3" borderId="37" xfId="3" applyNumberFormat="1" applyFont="1" applyFill="1" applyBorder="1" applyAlignment="1">
      <alignment horizontal="center" vertical="center" wrapText="1"/>
    </xf>
    <xf numFmtId="0" fontId="6" fillId="0" borderId="15" xfId="2" applyFont="1" applyBorder="1" applyAlignment="1">
      <alignment horizontal="center" vertical="center"/>
    </xf>
    <xf numFmtId="0" fontId="6" fillId="0" borderId="16" xfId="2" applyFont="1" applyBorder="1" applyAlignment="1">
      <alignment horizontal="center" vertical="center"/>
    </xf>
    <xf numFmtId="0" fontId="6" fillId="0" borderId="18" xfId="2" applyFont="1" applyBorder="1" applyAlignment="1">
      <alignment horizontal="center" vertical="center"/>
    </xf>
    <xf numFmtId="0" fontId="6" fillId="0" borderId="19" xfId="2" applyFont="1" applyBorder="1" applyAlignment="1">
      <alignment horizontal="center" vertical="center"/>
    </xf>
    <xf numFmtId="0" fontId="6" fillId="0" borderId="20" xfId="2" applyFont="1" applyBorder="1" applyAlignment="1">
      <alignment horizontal="center" vertical="center"/>
    </xf>
    <xf numFmtId="0" fontId="4" fillId="2" borderId="0" xfId="2" applyFont="1" applyFill="1" applyAlignment="1">
      <alignment horizontal="center" vertical="center" wrapText="1"/>
    </xf>
    <xf numFmtId="0" fontId="10" fillId="4" borderId="0" xfId="0" applyFont="1" applyFill="1" applyAlignment="1">
      <alignment horizontal="center" vertical="center"/>
    </xf>
    <xf numFmtId="0" fontId="6" fillId="0" borderId="43" xfId="0" applyFont="1" applyBorder="1" applyAlignment="1"/>
    <xf numFmtId="0" fontId="6" fillId="0" borderId="44" xfId="0" applyFont="1" applyBorder="1" applyAlignment="1"/>
    <xf numFmtId="0" fontId="2" fillId="0" borderId="4" xfId="2" applyFont="1" applyBorder="1" applyAlignment="1">
      <alignment horizontal="center" vertical="center" wrapText="1"/>
    </xf>
    <xf numFmtId="0" fontId="2" fillId="0" borderId="5" xfId="2" applyFont="1" applyBorder="1" applyAlignment="1">
      <alignment horizontal="center" vertical="center" wrapText="1"/>
    </xf>
    <xf numFmtId="0" fontId="2" fillId="0" borderId="52" xfId="2" applyFont="1" applyBorder="1" applyAlignment="1">
      <alignment horizontal="center" vertical="center" wrapText="1"/>
    </xf>
    <xf numFmtId="0" fontId="2" fillId="0" borderId="57" xfId="2" applyFont="1" applyBorder="1" applyAlignment="1">
      <alignment horizontal="center" vertical="center" wrapText="1"/>
    </xf>
    <xf numFmtId="0" fontId="2" fillId="0" borderId="48" xfId="2" applyFont="1" applyBorder="1" applyAlignment="1">
      <alignment horizontal="center" vertical="center" wrapText="1"/>
    </xf>
    <xf numFmtId="0" fontId="2" fillId="0" borderId="58" xfId="2" applyFont="1" applyBorder="1" applyAlignment="1">
      <alignment horizontal="center" vertical="center" wrapText="1"/>
    </xf>
    <xf numFmtId="0" fontId="2" fillId="0" borderId="1" xfId="2" applyFont="1" applyBorder="1" applyAlignment="1">
      <alignment horizontal="center" vertical="center" wrapText="1"/>
    </xf>
    <xf numFmtId="0" fontId="2" fillId="0" borderId="2" xfId="2" applyFont="1" applyBorder="1" applyAlignment="1">
      <alignment horizontal="center" vertical="center" wrapText="1"/>
    </xf>
    <xf numFmtId="9" fontId="2" fillId="0" borderId="2" xfId="2" applyNumberFormat="1" applyFont="1" applyBorder="1" applyAlignment="1">
      <alignment horizontal="center" vertical="center" wrapText="1"/>
    </xf>
    <xf numFmtId="0" fontId="2" fillId="0" borderId="31" xfId="2" applyFont="1" applyBorder="1" applyAlignment="1">
      <alignment horizontal="center" vertical="center" wrapText="1"/>
    </xf>
    <xf numFmtId="0" fontId="2" fillId="0" borderId="25" xfId="2" applyFont="1" applyBorder="1" applyAlignment="1">
      <alignment horizontal="center" vertical="center" wrapText="1"/>
    </xf>
    <xf numFmtId="0" fontId="2" fillId="0" borderId="30" xfId="2" applyFont="1" applyBorder="1" applyAlignment="1">
      <alignment horizontal="center" vertical="center" wrapText="1"/>
    </xf>
    <xf numFmtId="0" fontId="2" fillId="0" borderId="26" xfId="2" applyFont="1" applyBorder="1" applyAlignment="1">
      <alignment horizontal="center" vertical="center" wrapText="1"/>
    </xf>
    <xf numFmtId="0" fontId="2" fillId="0" borderId="7" xfId="2" applyFont="1" applyBorder="1" applyAlignment="1">
      <alignment horizontal="center" vertical="center" wrapText="1"/>
    </xf>
    <xf numFmtId="0" fontId="2" fillId="0" borderId="8" xfId="2" applyFont="1" applyBorder="1" applyAlignment="1">
      <alignment horizontal="center" vertical="center" wrapText="1"/>
    </xf>
    <xf numFmtId="0" fontId="2" fillId="0" borderId="33" xfId="2" applyFont="1" applyBorder="1" applyAlignment="1">
      <alignment horizontal="center" vertical="center" wrapText="1"/>
    </xf>
    <xf numFmtId="0" fontId="2" fillId="0" borderId="28" xfId="2" applyFont="1" applyBorder="1" applyAlignment="1">
      <alignment horizontal="center" vertical="center" wrapText="1"/>
    </xf>
    <xf numFmtId="0" fontId="2" fillId="0" borderId="32" xfId="2" applyFont="1" applyBorder="1" applyAlignment="1">
      <alignment horizontal="center" vertical="center" wrapText="1"/>
    </xf>
    <xf numFmtId="0" fontId="2" fillId="0" borderId="29" xfId="2" applyFont="1" applyBorder="1" applyAlignment="1">
      <alignment horizontal="center" vertical="center" wrapText="1"/>
    </xf>
    <xf numFmtId="0" fontId="5" fillId="0" borderId="48" xfId="4" applyNumberFormat="1" applyFont="1" applyFill="1" applyBorder="1" applyAlignment="1">
      <alignment horizontal="center" vertical="center" wrapText="1"/>
    </xf>
    <xf numFmtId="0" fontId="5" fillId="0" borderId="5" xfId="4" applyNumberFormat="1" applyFont="1" applyFill="1" applyBorder="1" applyAlignment="1">
      <alignment horizontal="center" vertical="center" wrapText="1"/>
    </xf>
    <xf numFmtId="0" fontId="5" fillId="0" borderId="6" xfId="4" applyNumberFormat="1" applyFont="1" applyFill="1" applyBorder="1" applyAlignment="1">
      <alignment horizontal="center" vertical="center" wrapText="1"/>
    </xf>
    <xf numFmtId="0" fontId="5" fillId="0" borderId="37" xfId="3" applyBorder="1" applyAlignment="1">
      <alignment horizontal="justify" vertical="center" wrapText="1"/>
    </xf>
    <xf numFmtId="0" fontId="5" fillId="0" borderId="35" xfId="3" applyBorder="1" applyAlignment="1">
      <alignment horizontal="justify" vertical="center" wrapText="1"/>
    </xf>
    <xf numFmtId="0" fontId="5" fillId="0" borderId="36" xfId="3" applyBorder="1" applyAlignment="1">
      <alignment horizontal="justify" vertical="center" wrapText="1"/>
    </xf>
    <xf numFmtId="0" fontId="5" fillId="0" borderId="37" xfId="3" applyBorder="1" applyAlignment="1">
      <alignment horizontal="center" vertical="center" wrapText="1"/>
    </xf>
    <xf numFmtId="0" fontId="5" fillId="0" borderId="35" xfId="3" applyBorder="1" applyAlignment="1">
      <alignment horizontal="center" vertical="center" wrapText="1"/>
    </xf>
    <xf numFmtId="0" fontId="5" fillId="0" borderId="36" xfId="3" applyBorder="1" applyAlignment="1">
      <alignment horizontal="center" vertical="center" wrapText="1"/>
    </xf>
    <xf numFmtId="0" fontId="5" fillId="0" borderId="32" xfId="2" applyFont="1" applyBorder="1" applyAlignment="1">
      <alignment horizontal="center" vertical="center"/>
    </xf>
    <xf numFmtId="0" fontId="5" fillId="0" borderId="8" xfId="2" applyFont="1" applyBorder="1" applyAlignment="1">
      <alignment horizontal="center" vertical="center"/>
    </xf>
    <xf numFmtId="0" fontId="5" fillId="0" borderId="9" xfId="2" applyFont="1" applyBorder="1" applyAlignment="1">
      <alignment horizontal="center" vertical="center"/>
    </xf>
    <xf numFmtId="0" fontId="5" fillId="0" borderId="15" xfId="2" applyFont="1" applyBorder="1" applyAlignment="1">
      <alignment horizontal="center" vertical="center"/>
    </xf>
    <xf numFmtId="0" fontId="5" fillId="0" borderId="16" xfId="2" applyFont="1" applyBorder="1" applyAlignment="1">
      <alignment horizontal="center" vertical="center"/>
    </xf>
    <xf numFmtId="0" fontId="5" fillId="0" borderId="18" xfId="2" applyFont="1" applyBorder="1" applyAlignment="1">
      <alignment horizontal="center" vertical="center"/>
    </xf>
    <xf numFmtId="0" fontId="5" fillId="0" borderId="19" xfId="2" applyFont="1" applyBorder="1" applyAlignment="1">
      <alignment horizontal="center" vertical="center"/>
    </xf>
    <xf numFmtId="0" fontId="5" fillId="0" borderId="20" xfId="2" applyFont="1" applyBorder="1" applyAlignment="1">
      <alignment horizontal="center" vertical="center"/>
    </xf>
    <xf numFmtId="9" fontId="5" fillId="0" borderId="30" xfId="3" applyNumberFormat="1" applyBorder="1" applyAlignment="1">
      <alignment horizontal="center" vertical="center" wrapText="1"/>
    </xf>
    <xf numFmtId="9" fontId="5" fillId="0" borderId="2" xfId="3" applyNumberFormat="1" applyBorder="1" applyAlignment="1">
      <alignment horizontal="center" vertical="center" wrapText="1"/>
    </xf>
    <xf numFmtId="9" fontId="5" fillId="0" borderId="31" xfId="3" applyNumberFormat="1" applyBorder="1" applyAlignment="1">
      <alignment horizontal="center" vertical="center" wrapText="1"/>
    </xf>
    <xf numFmtId="9" fontId="5" fillId="0" borderId="32" xfId="3" applyNumberFormat="1" applyBorder="1" applyAlignment="1">
      <alignment horizontal="center" vertical="center" wrapText="1"/>
    </xf>
    <xf numFmtId="9" fontId="5" fillId="0" borderId="8" xfId="3" applyNumberFormat="1" applyBorder="1" applyAlignment="1">
      <alignment horizontal="center" vertical="center" wrapText="1"/>
    </xf>
    <xf numFmtId="9" fontId="5" fillId="0" borderId="33" xfId="3" applyNumberFormat="1" applyBorder="1" applyAlignment="1">
      <alignment horizontal="center" vertical="center" wrapText="1"/>
    </xf>
    <xf numFmtId="0" fontId="7" fillId="2" borderId="18" xfId="2" applyFont="1" applyFill="1" applyBorder="1" applyAlignment="1">
      <alignment horizontal="center" vertical="center" wrapText="1"/>
    </xf>
    <xf numFmtId="0" fontId="7" fillId="2" borderId="19" xfId="2" applyFont="1" applyFill="1" applyBorder="1" applyAlignment="1">
      <alignment horizontal="center" vertical="center" wrapText="1"/>
    </xf>
    <xf numFmtId="0" fontId="7" fillId="2" borderId="20" xfId="2" applyFont="1" applyFill="1" applyBorder="1" applyAlignment="1">
      <alignment horizontal="center" vertical="center" wrapText="1"/>
    </xf>
    <xf numFmtId="0" fontId="5" fillId="0" borderId="42" xfId="2" applyFont="1" applyBorder="1" applyAlignment="1">
      <alignment horizontal="center" vertical="center" wrapText="1"/>
    </xf>
    <xf numFmtId="0" fontId="5" fillId="0" borderId="43" xfId="2" applyFont="1" applyBorder="1" applyAlignment="1">
      <alignment horizontal="center" vertical="center" wrapText="1"/>
    </xf>
    <xf numFmtId="0" fontId="5" fillId="0" borderId="44" xfId="2" applyFont="1" applyBorder="1" applyAlignment="1">
      <alignment horizontal="center" vertical="center" wrapText="1"/>
    </xf>
    <xf numFmtId="0" fontId="5" fillId="0" borderId="4" xfId="2" applyFont="1" applyBorder="1" applyAlignment="1">
      <alignment horizontal="center" vertical="center" wrapText="1"/>
    </xf>
    <xf numFmtId="0" fontId="5" fillId="0" borderId="5" xfId="2" applyFont="1" applyBorder="1" applyAlignment="1">
      <alignment horizontal="center" vertical="center" wrapText="1"/>
    </xf>
    <xf numFmtId="0" fontId="5" fillId="0" borderId="6" xfId="2" applyFont="1" applyBorder="1" applyAlignment="1">
      <alignment horizontal="center" vertical="center" wrapText="1"/>
    </xf>
    <xf numFmtId="0" fontId="5" fillId="0" borderId="7" xfId="2" applyFont="1" applyBorder="1" applyAlignment="1">
      <alignment horizontal="center" vertical="center" wrapText="1"/>
    </xf>
    <xf numFmtId="0" fontId="7" fillId="2" borderId="21"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5" fillId="0" borderId="46" xfId="4" applyNumberFormat="1" applyFont="1" applyFill="1" applyBorder="1" applyAlignment="1">
      <alignment horizontal="center" vertical="center" wrapText="1"/>
    </xf>
    <xf numFmtId="0" fontId="5" fillId="0" borderId="43" xfId="4" applyNumberFormat="1" applyFont="1" applyFill="1" applyBorder="1" applyAlignment="1">
      <alignment horizontal="center" vertical="center" wrapText="1"/>
    </xf>
    <xf numFmtId="0" fontId="5" fillId="0" borderId="44" xfId="4" applyNumberFormat="1"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39"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15"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0" xfId="0" applyFont="1" applyFill="1" applyAlignment="1">
      <alignment horizontal="center" vertical="center"/>
    </xf>
    <xf numFmtId="0" fontId="14" fillId="4" borderId="40" xfId="0" applyFont="1" applyFill="1" applyBorder="1" applyAlignment="1">
      <alignment horizontal="center" vertical="center"/>
    </xf>
    <xf numFmtId="164" fontId="5" fillId="0" borderId="1" xfId="0" applyNumberFormat="1" applyFont="1" applyBorder="1" applyAlignment="1">
      <alignment horizontal="center" vertical="center" wrapText="1"/>
    </xf>
    <xf numFmtId="0" fontId="5" fillId="0" borderId="2" xfId="0" applyFont="1" applyBorder="1" applyAlignment="1"/>
    <xf numFmtId="0" fontId="5" fillId="0" borderId="3" xfId="0" applyFont="1" applyBorder="1" applyAlignment="1"/>
    <xf numFmtId="2" fontId="13" fillId="0" borderId="2" xfId="2" applyNumberFormat="1" applyFont="1" applyBorder="1" applyAlignment="1">
      <alignment horizontal="center"/>
    </xf>
    <xf numFmtId="0" fontId="13" fillId="0" borderId="2" xfId="2" applyFont="1" applyBorder="1" applyAlignment="1">
      <alignment horizontal="center"/>
    </xf>
    <xf numFmtId="0" fontId="13" fillId="0" borderId="31" xfId="2" applyFont="1" applyBorder="1" applyAlignment="1">
      <alignment horizontal="center" wrapText="1"/>
    </xf>
    <xf numFmtId="0" fontId="13" fillId="0" borderId="25" xfId="2" applyFont="1" applyBorder="1" applyAlignment="1">
      <alignment horizontal="center" wrapText="1"/>
    </xf>
    <xf numFmtId="0" fontId="13" fillId="0" borderId="30" xfId="2" applyFont="1" applyBorder="1" applyAlignment="1">
      <alignment horizontal="center" wrapText="1"/>
    </xf>
    <xf numFmtId="0" fontId="13" fillId="0" borderId="26" xfId="2" applyFont="1" applyBorder="1" applyAlignment="1">
      <alignment horizontal="center" wrapText="1"/>
    </xf>
    <xf numFmtId="0" fontId="13" fillId="0" borderId="5" xfId="2" applyFont="1" applyBorder="1" applyAlignment="1">
      <alignment horizontal="center"/>
    </xf>
    <xf numFmtId="0" fontId="13" fillId="0" borderId="52" xfId="2" applyFont="1" applyBorder="1" applyAlignment="1">
      <alignment horizontal="center"/>
    </xf>
    <xf numFmtId="0" fontId="13" fillId="0" borderId="57" xfId="2" applyFont="1" applyBorder="1" applyAlignment="1">
      <alignment horizontal="center"/>
    </xf>
    <xf numFmtId="0" fontId="13" fillId="0" borderId="48" xfId="2" applyFont="1" applyBorder="1" applyAlignment="1">
      <alignment horizontal="center"/>
    </xf>
    <xf numFmtId="0" fontId="13" fillId="0" borderId="58" xfId="2" applyFont="1" applyBorder="1" applyAlignment="1">
      <alignment horizontal="center"/>
    </xf>
    <xf numFmtId="164" fontId="5" fillId="0" borderId="53" xfId="0" applyNumberFormat="1" applyFont="1" applyBorder="1" applyAlignment="1">
      <alignment horizontal="center" vertical="center" wrapText="1"/>
    </xf>
    <xf numFmtId="0" fontId="5" fillId="0" borderId="54" xfId="0" applyFont="1" applyBorder="1" applyAlignment="1"/>
    <xf numFmtId="0" fontId="5" fillId="0" borderId="55" xfId="0" applyFont="1" applyBorder="1" applyAlignment="1"/>
    <xf numFmtId="0" fontId="13" fillId="0" borderId="8" xfId="2" applyFont="1" applyBorder="1" applyAlignment="1">
      <alignment horizontal="center"/>
    </xf>
    <xf numFmtId="0" fontId="13" fillId="0" borderId="33" xfId="2" applyFont="1" applyBorder="1" applyAlignment="1">
      <alignment horizontal="center"/>
    </xf>
    <xf numFmtId="0" fontId="13" fillId="0" borderId="28" xfId="2" applyFont="1" applyBorder="1" applyAlignment="1">
      <alignment horizontal="center"/>
    </xf>
    <xf numFmtId="0" fontId="13" fillId="0" borderId="32" xfId="2" applyFont="1" applyBorder="1" applyAlignment="1">
      <alignment horizontal="center"/>
    </xf>
    <xf numFmtId="0" fontId="13" fillId="0" borderId="29" xfId="2" applyFont="1" applyBorder="1" applyAlignment="1">
      <alignment horizontal="center"/>
    </xf>
    <xf numFmtId="0" fontId="6" fillId="0" borderId="37" xfId="3" applyFont="1" applyBorder="1" applyAlignment="1">
      <alignment horizontal="justify" vertical="center" wrapText="1"/>
    </xf>
    <xf numFmtId="0" fontId="6" fillId="0" borderId="35" xfId="3" applyFont="1" applyBorder="1" applyAlignment="1">
      <alignment horizontal="justify" vertical="center" wrapText="1"/>
    </xf>
    <xf numFmtId="0" fontId="6" fillId="0" borderId="36" xfId="3" applyFont="1" applyBorder="1" applyAlignment="1">
      <alignment horizontal="justify" vertical="center" wrapText="1"/>
    </xf>
    <xf numFmtId="0" fontId="6" fillId="0" borderId="18" xfId="2" applyFont="1" applyBorder="1" applyAlignment="1">
      <alignment horizontal="center"/>
    </xf>
    <xf numFmtId="0" fontId="6" fillId="0" borderId="19" xfId="2" applyFont="1" applyBorder="1" applyAlignment="1">
      <alignment horizontal="center"/>
    </xf>
    <xf numFmtId="0" fontId="6" fillId="0" borderId="20" xfId="2" applyFont="1" applyBorder="1" applyAlignment="1">
      <alignment horizontal="center"/>
    </xf>
    <xf numFmtId="0" fontId="6" fillId="0" borderId="21" xfId="2" applyFont="1" applyBorder="1" applyAlignment="1">
      <alignment horizontal="center"/>
    </xf>
    <xf numFmtId="0" fontId="6" fillId="0" borderId="22" xfId="2" applyFont="1" applyBorder="1" applyAlignment="1">
      <alignment horizontal="center"/>
    </xf>
    <xf numFmtId="0" fontId="6" fillId="0" borderId="23" xfId="2" applyFont="1" applyBorder="1" applyAlignment="1">
      <alignment horizontal="center"/>
    </xf>
    <xf numFmtId="0" fontId="6" fillId="0" borderId="53" xfId="3" applyFont="1" applyBorder="1" applyAlignment="1">
      <alignment horizontal="center" vertical="center" wrapText="1"/>
    </xf>
    <xf numFmtId="0" fontId="6" fillId="0" borderId="54" xfId="3" applyFont="1" applyBorder="1" applyAlignment="1">
      <alignment horizontal="center" vertical="center" wrapText="1"/>
    </xf>
    <xf numFmtId="0" fontId="6" fillId="0" borderId="55" xfId="3" applyFont="1" applyBorder="1" applyAlignment="1">
      <alignment horizontal="center" vertical="center" wrapText="1"/>
    </xf>
    <xf numFmtId="0" fontId="6" fillId="0" borderId="84" xfId="2" applyFont="1" applyBorder="1" applyAlignment="1">
      <alignment horizontal="center" vertical="center" wrapText="1"/>
    </xf>
    <xf numFmtId="0" fontId="6" fillId="0" borderId="54" xfId="2" applyFont="1" applyBorder="1" applyAlignment="1">
      <alignment horizontal="center" vertical="center" wrapText="1"/>
    </xf>
    <xf numFmtId="0" fontId="6" fillId="0" borderId="55" xfId="2" applyFont="1" applyBorder="1" applyAlignment="1">
      <alignment horizontal="center" vertical="center" wrapText="1"/>
    </xf>
    <xf numFmtId="0" fontId="2" fillId="0" borderId="38" xfId="2" applyFont="1" applyBorder="1" applyAlignment="1">
      <alignment horizontal="center" vertical="center"/>
    </xf>
    <xf numFmtId="2" fontId="2" fillId="0" borderId="38" xfId="2" applyNumberFormat="1" applyFont="1" applyBorder="1" applyAlignment="1">
      <alignment horizontal="center" vertical="center"/>
    </xf>
    <xf numFmtId="0" fontId="2" fillId="0" borderId="38" xfId="2" applyFont="1" applyBorder="1" applyAlignment="1">
      <alignment horizontal="center" vertical="center" wrapText="1"/>
    </xf>
    <xf numFmtId="0" fontId="6" fillId="0" borderId="56" xfId="4" applyNumberFormat="1" applyFont="1" applyFill="1" applyBorder="1" applyAlignment="1">
      <alignment horizontal="justify" vertical="justify" wrapText="1"/>
    </xf>
    <xf numFmtId="0" fontId="6" fillId="0" borderId="57" xfId="4" applyNumberFormat="1" applyFont="1" applyFill="1" applyBorder="1" applyAlignment="1">
      <alignment horizontal="justify" vertical="justify" wrapText="1"/>
    </xf>
    <xf numFmtId="0" fontId="6" fillId="0" borderId="58" xfId="4" applyNumberFormat="1" applyFont="1" applyFill="1" applyBorder="1" applyAlignment="1">
      <alignment horizontal="justify" vertical="justify" wrapText="1"/>
    </xf>
    <xf numFmtId="0" fontId="10" fillId="4" borderId="38" xfId="0" applyFont="1" applyFill="1" applyBorder="1" applyAlignment="1">
      <alignment horizontal="center" vertical="center" wrapText="1"/>
    </xf>
    <xf numFmtId="0" fontId="10" fillId="4" borderId="38" xfId="0" applyFont="1" applyFill="1" applyBorder="1" applyAlignment="1">
      <alignment horizontal="center" vertical="center"/>
    </xf>
    <xf numFmtId="0" fontId="2" fillId="0" borderId="34" xfId="2" applyFont="1" applyBorder="1" applyAlignment="1">
      <alignment horizontal="center" vertical="center"/>
    </xf>
    <xf numFmtId="0" fontId="2" fillId="0" borderId="35" xfId="2" applyFont="1" applyBorder="1" applyAlignment="1">
      <alignment horizontal="center" vertical="center"/>
    </xf>
    <xf numFmtId="0" fontId="2" fillId="0" borderId="36" xfId="2" applyFont="1" applyBorder="1" applyAlignment="1">
      <alignment horizontal="center" vertical="center"/>
    </xf>
    <xf numFmtId="2" fontId="2" fillId="0" borderId="34" xfId="2" applyNumberFormat="1" applyFont="1" applyBorder="1" applyAlignment="1">
      <alignment horizontal="center" vertical="center"/>
    </xf>
    <xf numFmtId="0" fontId="2" fillId="0" borderId="34" xfId="2" applyFont="1" applyBorder="1" applyAlignment="1">
      <alignment horizontal="center" vertical="center" wrapText="1"/>
    </xf>
    <xf numFmtId="0" fontId="2" fillId="0" borderId="35" xfId="2" applyFont="1" applyBorder="1" applyAlignment="1">
      <alignment horizontal="center" vertical="center" wrapText="1"/>
    </xf>
    <xf numFmtId="0" fontId="2" fillId="0" borderId="36" xfId="2" applyFont="1" applyBorder="1" applyAlignment="1">
      <alignment horizontal="center" vertical="center" wrapText="1"/>
    </xf>
    <xf numFmtId="0" fontId="2" fillId="0" borderId="38" xfId="2" applyFont="1" applyBorder="1" applyAlignment="1">
      <alignment horizontal="center" wrapText="1"/>
    </xf>
    <xf numFmtId="0" fontId="6" fillId="0" borderId="14" xfId="4" applyNumberFormat="1" applyFont="1" applyFill="1" applyBorder="1" applyAlignment="1">
      <alignment horizontal="justify" vertical="justify" wrapText="1"/>
    </xf>
    <xf numFmtId="0" fontId="6" fillId="0" borderId="15" xfId="4" applyNumberFormat="1" applyFont="1" applyFill="1" applyBorder="1" applyAlignment="1">
      <alignment horizontal="justify" vertical="justify" wrapText="1"/>
    </xf>
    <xf numFmtId="0" fontId="6" fillId="0" borderId="16" xfId="4" applyNumberFormat="1" applyFont="1" applyFill="1" applyBorder="1" applyAlignment="1">
      <alignment horizontal="justify" vertical="justify" wrapText="1"/>
    </xf>
    <xf numFmtId="0" fontId="4" fillId="2" borderId="34"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36" xfId="0" applyFont="1" applyFill="1" applyBorder="1" applyAlignment="1">
      <alignment horizontal="center" vertical="center" wrapText="1"/>
    </xf>
    <xf numFmtId="49" fontId="6" fillId="0" borderId="5" xfId="2" applyNumberFormat="1" applyFont="1" applyBorder="1" applyAlignment="1">
      <alignment horizontal="center" vertical="center" wrapText="1"/>
    </xf>
    <xf numFmtId="0" fontId="6" fillId="0" borderId="27" xfId="3" applyFont="1" applyBorder="1" applyAlignment="1">
      <alignment horizontal="center" vertical="center" wrapText="1"/>
    </xf>
    <xf numFmtId="0" fontId="6" fillId="0" borderId="28" xfId="3" applyFont="1" applyBorder="1" applyAlignment="1">
      <alignment horizontal="center" vertical="center" wrapText="1"/>
    </xf>
    <xf numFmtId="0" fontId="6" fillId="0" borderId="32" xfId="3" applyFont="1" applyBorder="1" applyAlignment="1">
      <alignment horizontal="center" vertical="center" wrapText="1"/>
    </xf>
    <xf numFmtId="0" fontId="6" fillId="0" borderId="46" xfId="4" applyNumberFormat="1" applyFont="1" applyFill="1" applyBorder="1" applyAlignment="1">
      <alignment horizontal="justify" vertical="center" wrapText="1"/>
    </xf>
    <xf numFmtId="0" fontId="6" fillId="0" borderId="43" xfId="4" applyNumberFormat="1" applyFont="1" applyFill="1" applyBorder="1" applyAlignment="1">
      <alignment horizontal="justify" vertical="center" wrapText="1"/>
    </xf>
    <xf numFmtId="0" fontId="6" fillId="0" borderId="44" xfId="4" applyNumberFormat="1" applyFont="1" applyFill="1" applyBorder="1" applyAlignment="1">
      <alignment horizontal="justify" vertical="center" wrapText="1"/>
    </xf>
    <xf numFmtId="0" fontId="2" fillId="0" borderId="5" xfId="2" applyFont="1" applyBorder="1" applyAlignment="1">
      <alignment horizontal="justify" vertical="center" wrapText="1"/>
    </xf>
    <xf numFmtId="0" fontId="6" fillId="0" borderId="53" xfId="2" applyFont="1" applyBorder="1" applyAlignment="1">
      <alignment horizontal="center" vertical="center" wrapText="1"/>
    </xf>
    <xf numFmtId="0" fontId="6" fillId="0" borderId="34" xfId="2" applyFont="1" applyBorder="1" applyAlignment="1">
      <alignment horizontal="center" vertical="center" wrapText="1"/>
    </xf>
    <xf numFmtId="0" fontId="6" fillId="0" borderId="35" xfId="2" applyFont="1" applyBorder="1" applyAlignment="1">
      <alignment horizontal="center" vertical="center" wrapText="1"/>
    </xf>
    <xf numFmtId="0" fontId="6" fillId="0" borderId="36" xfId="2" applyFont="1" applyBorder="1" applyAlignment="1">
      <alignment horizontal="center" vertical="center" wrapText="1"/>
    </xf>
    <xf numFmtId="0" fontId="6" fillId="0" borderId="24" xfId="0" applyFont="1" applyBorder="1" applyAlignment="1">
      <alignment horizontal="justify" vertical="justify" wrapText="1"/>
    </xf>
    <xf numFmtId="0" fontId="6" fillId="0" borderId="25" xfId="0" applyFont="1" applyBorder="1" applyAlignment="1">
      <alignment horizontal="justify" vertical="justify" wrapText="1"/>
    </xf>
    <xf numFmtId="0" fontId="6" fillId="0" borderId="26" xfId="0" applyFont="1" applyBorder="1" applyAlignment="1">
      <alignment horizontal="justify" vertical="justify" wrapText="1"/>
    </xf>
    <xf numFmtId="0" fontId="2" fillId="0" borderId="37" xfId="2" applyFont="1" applyBorder="1" applyAlignment="1">
      <alignment horizontal="center" vertical="center" wrapText="1"/>
    </xf>
    <xf numFmtId="9" fontId="6" fillId="0" borderId="7" xfId="1" applyFont="1" applyFill="1" applyBorder="1" applyAlignment="1">
      <alignment horizontal="center"/>
    </xf>
    <xf numFmtId="9" fontId="6" fillId="0" borderId="8" xfId="1" applyFont="1" applyFill="1" applyBorder="1" applyAlignment="1">
      <alignment horizontal="center"/>
    </xf>
    <xf numFmtId="9" fontId="6" fillId="0" borderId="9" xfId="1" applyFont="1" applyFill="1" applyBorder="1" applyAlignment="1">
      <alignment horizontal="center"/>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6" fillId="0" borderId="22" xfId="3" applyFont="1" applyBorder="1" applyAlignment="1">
      <alignment horizontal="center" vertical="center" wrapText="1"/>
    </xf>
    <xf numFmtId="0" fontId="6" fillId="0" borderId="23" xfId="3" applyFont="1" applyBorder="1" applyAlignment="1">
      <alignment horizontal="center" vertical="center" wrapText="1"/>
    </xf>
    <xf numFmtId="0" fontId="4" fillId="2" borderId="128" xfId="0" applyFont="1" applyFill="1" applyBorder="1" applyAlignment="1">
      <alignment horizontal="center" vertical="center" wrapText="1"/>
    </xf>
    <xf numFmtId="0" fontId="4" fillId="2" borderId="129" xfId="0" applyFont="1" applyFill="1" applyBorder="1" applyAlignment="1">
      <alignment horizontal="center" vertical="center" wrapText="1"/>
    </xf>
    <xf numFmtId="0" fontId="4" fillId="2" borderId="88" xfId="0" applyFont="1" applyFill="1" applyBorder="1" applyAlignment="1">
      <alignment horizontal="center" vertical="center" wrapText="1"/>
    </xf>
    <xf numFmtId="0" fontId="2" fillId="0" borderId="2" xfId="2" applyFont="1" applyBorder="1" applyAlignment="1">
      <alignment horizontal="center" vertical="center"/>
    </xf>
    <xf numFmtId="164" fontId="6" fillId="0" borderId="34" xfId="0" applyNumberFormat="1" applyFont="1" applyBorder="1" applyAlignment="1">
      <alignment horizontal="center" vertical="center" wrapText="1"/>
    </xf>
    <xf numFmtId="0" fontId="6" fillId="0" borderId="35" xfId="0" applyFont="1" applyBorder="1"/>
    <xf numFmtId="0" fontId="6" fillId="0" borderId="66" xfId="0" applyFont="1" applyBorder="1"/>
    <xf numFmtId="0" fontId="2" fillId="0" borderId="21" xfId="2" applyFont="1" applyBorder="1" applyAlignment="1">
      <alignment horizontal="center" vertical="center" wrapText="1"/>
    </xf>
    <xf numFmtId="0" fontId="2" fillId="0" borderId="22" xfId="2" applyFont="1" applyBorder="1" applyAlignment="1">
      <alignment horizontal="center" vertical="center" wrapText="1"/>
    </xf>
    <xf numFmtId="0" fontId="2" fillId="0" borderId="23" xfId="2" applyFont="1" applyBorder="1" applyAlignment="1">
      <alignment horizontal="center" vertical="center" wrapText="1"/>
    </xf>
    <xf numFmtId="9" fontId="6" fillId="0" borderId="18" xfId="3" applyNumberFormat="1" applyFont="1" applyBorder="1" applyAlignment="1">
      <alignment horizontal="center" vertical="center" wrapText="1"/>
    </xf>
    <xf numFmtId="9" fontId="6" fillId="0" borderId="19" xfId="3" applyNumberFormat="1" applyFont="1" applyBorder="1" applyAlignment="1">
      <alignment horizontal="center" vertical="center" wrapText="1"/>
    </xf>
    <xf numFmtId="9" fontId="6" fillId="0" borderId="20" xfId="3" applyNumberFormat="1" applyFont="1" applyBorder="1" applyAlignment="1">
      <alignment horizontal="center" vertical="center" wrapText="1"/>
    </xf>
    <xf numFmtId="0" fontId="4" fillId="2" borderId="128" xfId="2" applyFont="1" applyFill="1" applyBorder="1" applyAlignment="1">
      <alignment horizontal="center" vertical="center" wrapText="1"/>
    </xf>
    <xf numFmtId="0" fontId="4" fillId="2" borderId="129" xfId="2" applyFont="1" applyFill="1" applyBorder="1" applyAlignment="1">
      <alignment horizontal="center" vertical="center" wrapText="1"/>
    </xf>
    <xf numFmtId="0" fontId="4" fillId="2" borderId="88" xfId="2" applyFont="1" applyFill="1" applyBorder="1" applyAlignment="1">
      <alignment horizontal="center" vertical="center" wrapText="1"/>
    </xf>
    <xf numFmtId="0" fontId="2" fillId="0" borderId="38" xfId="2" applyFont="1" applyBorder="1" applyAlignment="1">
      <alignment horizontal="justify" vertical="justify" wrapText="1"/>
    </xf>
    <xf numFmtId="3" fontId="2" fillId="0" borderId="38" xfId="2" applyNumberFormat="1" applyFont="1" applyBorder="1" applyAlignment="1">
      <alignment horizontal="center" vertical="center"/>
    </xf>
    <xf numFmtId="0" fontId="6" fillId="0" borderId="39" xfId="4" applyNumberFormat="1" applyFont="1" applyFill="1" applyBorder="1" applyAlignment="1">
      <alignment horizontal="justify" vertical="justify" wrapText="1"/>
    </xf>
    <xf numFmtId="0" fontId="6" fillId="0" borderId="0" xfId="4" applyNumberFormat="1" applyFont="1" applyFill="1" applyBorder="1" applyAlignment="1">
      <alignment horizontal="justify" vertical="justify" wrapText="1"/>
    </xf>
    <xf numFmtId="0" fontId="6" fillId="0" borderId="40" xfId="4" applyNumberFormat="1" applyFont="1" applyFill="1" applyBorder="1" applyAlignment="1">
      <alignment horizontal="justify" vertical="justify" wrapText="1"/>
    </xf>
    <xf numFmtId="3" fontId="2" fillId="0" borderId="34" xfId="2" applyNumberFormat="1" applyFont="1" applyBorder="1" applyAlignment="1">
      <alignment horizontal="center" vertical="center"/>
    </xf>
    <xf numFmtId="3" fontId="2" fillId="0" borderId="36" xfId="2" applyNumberFormat="1" applyFont="1" applyBorder="1" applyAlignment="1">
      <alignment horizontal="center" vertical="center"/>
    </xf>
    <xf numFmtId="3" fontId="2" fillId="0" borderId="35" xfId="2" applyNumberFormat="1" applyFont="1" applyBorder="1" applyAlignment="1">
      <alignment horizontal="center" vertical="center"/>
    </xf>
    <xf numFmtId="0" fontId="6" fillId="0" borderId="68" xfId="4" applyNumberFormat="1" applyFont="1" applyFill="1" applyBorder="1" applyAlignment="1">
      <alignment horizontal="justify" vertical="justify" wrapText="1"/>
    </xf>
    <xf numFmtId="0" fontId="6" fillId="0" borderId="50" xfId="4" applyNumberFormat="1" applyFont="1" applyFill="1" applyBorder="1" applyAlignment="1">
      <alignment horizontal="justify" vertical="justify" wrapText="1"/>
    </xf>
    <xf numFmtId="0" fontId="6" fillId="0" borderId="51" xfId="4" applyNumberFormat="1" applyFont="1" applyFill="1" applyBorder="1" applyAlignment="1">
      <alignment horizontal="justify" vertical="justify" wrapText="1"/>
    </xf>
    <xf numFmtId="0" fontId="17" fillId="0" borderId="0" xfId="2" applyFont="1" applyAlignment="1">
      <alignment horizontal="center" wrapText="1"/>
    </xf>
    <xf numFmtId="0" fontId="15" fillId="2" borderId="14" xfId="2" applyFont="1" applyFill="1" applyBorder="1" applyAlignment="1">
      <alignment horizontal="center" vertical="center" wrapText="1"/>
    </xf>
    <xf numFmtId="0" fontId="15" fillId="2" borderId="15" xfId="2" applyFont="1" applyFill="1" applyBorder="1" applyAlignment="1">
      <alignment horizontal="center" vertical="center" wrapText="1"/>
    </xf>
    <xf numFmtId="0" fontId="15" fillId="2" borderId="16" xfId="2" applyFont="1" applyFill="1" applyBorder="1" applyAlignment="1">
      <alignment horizontal="center" vertical="center" wrapText="1"/>
    </xf>
    <xf numFmtId="0" fontId="15" fillId="2" borderId="18" xfId="2" applyFont="1" applyFill="1" applyBorder="1" applyAlignment="1">
      <alignment horizontal="center" vertical="center" wrapText="1"/>
    </xf>
    <xf numFmtId="0" fontId="15" fillId="2" borderId="19" xfId="2" applyFont="1" applyFill="1" applyBorder="1" applyAlignment="1">
      <alignment horizontal="center" vertical="center" wrapText="1"/>
    </xf>
    <xf numFmtId="0" fontId="15" fillId="2" borderId="20" xfId="2" applyFont="1" applyFill="1" applyBorder="1" applyAlignment="1">
      <alignment horizontal="center" vertical="center" wrapText="1"/>
    </xf>
    <xf numFmtId="49" fontId="15" fillId="0" borderId="14" xfId="2" applyNumberFormat="1" applyFont="1" applyBorder="1" applyAlignment="1">
      <alignment horizontal="center" vertical="center" wrapText="1"/>
    </xf>
    <xf numFmtId="49" fontId="15" fillId="0" borderId="15" xfId="2" applyNumberFormat="1" applyFont="1" applyBorder="1" applyAlignment="1">
      <alignment horizontal="center" vertical="center" wrapText="1"/>
    </xf>
    <xf numFmtId="49" fontId="15" fillId="0" borderId="16" xfId="2" applyNumberFormat="1" applyFont="1" applyBorder="1" applyAlignment="1">
      <alignment horizontal="center" vertical="center" wrapText="1"/>
    </xf>
    <xf numFmtId="49" fontId="15" fillId="0" borderId="18" xfId="2" applyNumberFormat="1" applyFont="1" applyBorder="1" applyAlignment="1">
      <alignment horizontal="center" vertical="center" wrapText="1"/>
    </xf>
    <xf numFmtId="49" fontId="15" fillId="0" borderId="19" xfId="2" applyNumberFormat="1" applyFont="1" applyBorder="1" applyAlignment="1">
      <alignment horizontal="center" vertical="center" wrapText="1"/>
    </xf>
    <xf numFmtId="49" fontId="15" fillId="0" borderId="20" xfId="2" applyNumberFormat="1" applyFont="1" applyBorder="1" applyAlignment="1">
      <alignment horizontal="center" vertical="center" wrapText="1"/>
    </xf>
    <xf numFmtId="0" fontId="16" fillId="2" borderId="24" xfId="2" applyFont="1" applyFill="1" applyBorder="1" applyAlignment="1">
      <alignment horizontal="center" vertical="center" wrapText="1"/>
    </xf>
    <xf numFmtId="0" fontId="16" fillId="2" borderId="25" xfId="2" applyFont="1" applyFill="1" applyBorder="1" applyAlignment="1">
      <alignment horizontal="center" vertical="center" wrapText="1"/>
    </xf>
    <xf numFmtId="0" fontId="16" fillId="2" borderId="26" xfId="2" applyFont="1" applyFill="1" applyBorder="1" applyAlignment="1">
      <alignment horizontal="center" vertical="center" wrapText="1"/>
    </xf>
    <xf numFmtId="0" fontId="15" fillId="0" borderId="27" xfId="2" applyFont="1" applyBorder="1" applyAlignment="1">
      <alignment horizontal="center"/>
    </xf>
    <xf numFmtId="0" fontId="15" fillId="0" borderId="28" xfId="2" applyFont="1" applyBorder="1" applyAlignment="1">
      <alignment horizontal="center"/>
    </xf>
    <xf numFmtId="0" fontId="15" fillId="0" borderId="29" xfId="2" applyFont="1" applyBorder="1" applyAlignment="1">
      <alignment horizontal="center"/>
    </xf>
    <xf numFmtId="0" fontId="15" fillId="0" borderId="27" xfId="2" applyFont="1" applyBorder="1" applyAlignment="1">
      <alignment horizontal="center" wrapText="1"/>
    </xf>
    <xf numFmtId="0" fontId="16" fillId="2" borderId="21" xfId="2" applyFont="1" applyFill="1" applyBorder="1" applyAlignment="1">
      <alignment horizontal="center" vertical="center" wrapText="1"/>
    </xf>
    <xf numFmtId="0" fontId="16" fillId="2" borderId="22" xfId="2" applyFont="1" applyFill="1" applyBorder="1" applyAlignment="1">
      <alignment horizontal="center" vertical="center" wrapText="1"/>
    </xf>
    <xf numFmtId="0" fontId="16" fillId="2" borderId="23" xfId="2" applyFont="1" applyFill="1" applyBorder="1" applyAlignment="1">
      <alignment horizontal="center" vertical="center" wrapText="1"/>
    </xf>
    <xf numFmtId="164" fontId="15" fillId="0" borderId="4" xfId="2" applyNumberFormat="1" applyFont="1" applyBorder="1" applyAlignment="1">
      <alignment horizontal="center" vertical="center"/>
    </xf>
    <xf numFmtId="0" fontId="15" fillId="0" borderId="5" xfId="2" applyFont="1" applyBorder="1" applyAlignment="1">
      <alignment horizontal="center" vertical="center"/>
    </xf>
    <xf numFmtId="0" fontId="15" fillId="0" borderId="5" xfId="2" applyFont="1" applyBorder="1" applyAlignment="1">
      <alignment horizontal="justify" vertical="center"/>
    </xf>
    <xf numFmtId="0" fontId="15" fillId="0" borderId="5" xfId="2" applyFont="1" applyBorder="1" applyAlignment="1">
      <alignment horizontal="justify" vertical="center" wrapText="1"/>
    </xf>
    <xf numFmtId="0" fontId="15" fillId="0" borderId="6" xfId="2" applyFont="1" applyBorder="1" applyAlignment="1">
      <alignment horizontal="justify" vertical="center" wrapText="1"/>
    </xf>
    <xf numFmtId="9" fontId="15" fillId="0" borderId="5" xfId="2" applyNumberFormat="1" applyFont="1" applyBorder="1" applyAlignment="1">
      <alignment horizontal="center" vertical="center" wrapText="1"/>
    </xf>
    <xf numFmtId="0" fontId="6" fillId="0" borderId="5" xfId="2" applyFont="1" applyBorder="1" applyAlignment="1">
      <alignment horizontal="justify" vertical="center"/>
    </xf>
    <xf numFmtId="0" fontId="6" fillId="0" borderId="6" xfId="2" applyFont="1" applyBorder="1" applyAlignment="1">
      <alignment horizontal="justify" vertical="center"/>
    </xf>
    <xf numFmtId="0" fontId="6" fillId="0" borderId="48" xfId="2" applyFont="1" applyBorder="1" applyAlignment="1">
      <alignment horizontal="justify" vertical="center" wrapText="1"/>
    </xf>
    <xf numFmtId="0" fontId="6" fillId="0" borderId="5" xfId="2" applyFont="1" applyBorder="1" applyAlignment="1">
      <alignment horizontal="justify" vertical="center" wrapText="1"/>
    </xf>
    <xf numFmtId="0" fontId="6" fillId="0" borderId="6" xfId="2" applyFont="1" applyBorder="1" applyAlignment="1">
      <alignment horizontal="justify" vertical="center" wrapText="1"/>
    </xf>
    <xf numFmtId="168" fontId="15" fillId="0" borderId="5" xfId="2" applyNumberFormat="1" applyFont="1" applyBorder="1" applyAlignment="1">
      <alignment horizontal="center" vertical="center" wrapText="1"/>
    </xf>
    <xf numFmtId="164" fontId="15" fillId="0" borderId="4" xfId="0" applyNumberFormat="1" applyFont="1" applyBorder="1" applyAlignment="1">
      <alignment horizontal="center" vertical="center" wrapText="1"/>
    </xf>
    <xf numFmtId="164" fontId="15" fillId="0" borderId="5" xfId="0" applyNumberFormat="1" applyFont="1" applyBorder="1" applyAlignment="1">
      <alignment horizontal="center" vertical="center" wrapText="1"/>
    </xf>
    <xf numFmtId="0" fontId="15" fillId="0" borderId="5" xfId="4" applyNumberFormat="1" applyFont="1" applyFill="1" applyBorder="1" applyAlignment="1">
      <alignment horizontal="justify" vertical="top"/>
    </xf>
    <xf numFmtId="0" fontId="15" fillId="0" borderId="6" xfId="4" applyNumberFormat="1" applyFont="1" applyFill="1" applyBorder="1" applyAlignment="1">
      <alignment horizontal="justify" vertical="top"/>
    </xf>
    <xf numFmtId="0" fontId="16" fillId="2" borderId="18" xfId="2" applyFont="1" applyFill="1" applyBorder="1" applyAlignment="1">
      <alignment horizontal="center" vertical="center" wrapText="1"/>
    </xf>
    <xf numFmtId="0" fontId="16" fillId="2" borderId="19" xfId="2" applyFont="1" applyFill="1" applyBorder="1" applyAlignment="1">
      <alignment horizontal="center" vertical="center" wrapText="1"/>
    </xf>
    <xf numFmtId="0" fontId="16" fillId="2" borderId="20" xfId="2" applyFont="1" applyFill="1" applyBorder="1" applyAlignment="1">
      <alignment horizontal="center" vertical="center" wrapText="1"/>
    </xf>
    <xf numFmtId="0" fontId="18" fillId="4" borderId="1" xfId="0"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6" fillId="2" borderId="18" xfId="2" applyFont="1" applyFill="1" applyBorder="1" applyAlignment="1">
      <alignment horizontal="center" vertical="center"/>
    </xf>
    <xf numFmtId="0" fontId="16" fillId="2" borderId="19" xfId="2" applyFont="1" applyFill="1" applyBorder="1" applyAlignment="1">
      <alignment horizontal="center" vertical="center"/>
    </xf>
    <xf numFmtId="0" fontId="16" fillId="2" borderId="20" xfId="2" applyFont="1" applyFill="1" applyBorder="1" applyAlignment="1">
      <alignment horizontal="center" vertical="center"/>
    </xf>
    <xf numFmtId="9" fontId="15" fillId="2" borderId="19" xfId="2" applyNumberFormat="1" applyFont="1" applyFill="1" applyBorder="1" applyAlignment="1">
      <alignment vertical="center"/>
    </xf>
    <xf numFmtId="9" fontId="15" fillId="2" borderId="20" xfId="2" applyNumberFormat="1" applyFont="1" applyFill="1" applyBorder="1" applyAlignment="1">
      <alignment vertical="center"/>
    </xf>
    <xf numFmtId="0" fontId="15" fillId="0" borderId="17" xfId="2" applyFont="1" applyBorder="1" applyAlignment="1">
      <alignment horizontal="center"/>
    </xf>
    <xf numFmtId="0" fontId="15" fillId="0" borderId="32" xfId="2" applyFont="1" applyBorder="1" applyAlignment="1">
      <alignment horizontal="center"/>
    </xf>
    <xf numFmtId="0" fontId="15" fillId="0" borderId="33" xfId="2" applyFont="1" applyBorder="1" applyAlignment="1">
      <alignment horizontal="center"/>
    </xf>
    <xf numFmtId="0" fontId="16" fillId="2" borderId="14"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2" borderId="20"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40" xfId="0" applyFont="1" applyFill="1" applyBorder="1" applyAlignment="1">
      <alignment horizontal="center" vertical="center" wrapText="1"/>
    </xf>
    <xf numFmtId="0" fontId="16" fillId="2" borderId="70" xfId="0" applyFont="1" applyFill="1" applyBorder="1" applyAlignment="1">
      <alignment horizontal="center" vertical="center" wrapText="1"/>
    </xf>
    <xf numFmtId="0" fontId="16" fillId="2" borderId="65" xfId="0" applyFont="1" applyFill="1" applyBorder="1" applyAlignment="1">
      <alignment horizontal="center" vertical="center" wrapText="1"/>
    </xf>
    <xf numFmtId="0" fontId="15" fillId="0" borderId="21" xfId="2" applyFont="1" applyBorder="1" applyAlignment="1">
      <alignment horizontal="center" vertical="center" wrapText="1"/>
    </xf>
    <xf numFmtId="9" fontId="15" fillId="0" borderId="21" xfId="3" applyNumberFormat="1" applyFont="1" applyBorder="1" applyAlignment="1">
      <alignment horizontal="center" vertical="center" wrapText="1"/>
    </xf>
    <xf numFmtId="9" fontId="15" fillId="0" borderId="23" xfId="3" applyNumberFormat="1" applyFont="1" applyBorder="1" applyAlignment="1">
      <alignment horizontal="center" vertical="center" wrapText="1"/>
    </xf>
    <xf numFmtId="0" fontId="16" fillId="0" borderId="2" xfId="2" applyFont="1" applyBorder="1" applyAlignment="1">
      <alignment horizontal="center" vertical="center" wrapText="1"/>
    </xf>
    <xf numFmtId="0" fontId="16" fillId="0" borderId="3" xfId="2" applyFont="1" applyBorder="1" applyAlignment="1">
      <alignment horizontal="center" vertical="center" wrapText="1"/>
    </xf>
    <xf numFmtId="0" fontId="16" fillId="0" borderId="5" xfId="2" applyFont="1" applyBorder="1" applyAlignment="1">
      <alignment horizontal="left" vertical="center" wrapText="1"/>
    </xf>
    <xf numFmtId="0" fontId="16" fillId="0" borderId="6" xfId="2" applyFont="1" applyBorder="1" applyAlignment="1">
      <alignment horizontal="left" vertical="center" wrapText="1"/>
    </xf>
    <xf numFmtId="0" fontId="16" fillId="0" borderId="8" xfId="2" applyFont="1" applyBorder="1" applyAlignment="1">
      <alignment horizontal="left" vertical="center" wrapText="1"/>
    </xf>
    <xf numFmtId="0" fontId="16" fillId="0" borderId="9" xfId="2" applyFont="1" applyBorder="1" applyAlignment="1">
      <alignment horizontal="left" vertical="center" wrapText="1"/>
    </xf>
    <xf numFmtId="0" fontId="16" fillId="2" borderId="1" xfId="2" applyFont="1" applyFill="1" applyBorder="1" applyAlignment="1">
      <alignment horizontal="center" vertical="center" wrapText="1"/>
    </xf>
    <xf numFmtId="0" fontId="16" fillId="2" borderId="2" xfId="2" applyFont="1" applyFill="1" applyBorder="1" applyAlignment="1">
      <alignment horizontal="center" vertical="center" wrapText="1"/>
    </xf>
    <xf numFmtId="0" fontId="16" fillId="2" borderId="3" xfId="2" applyFont="1" applyFill="1" applyBorder="1" applyAlignment="1">
      <alignment horizontal="center" vertical="center" wrapText="1"/>
    </xf>
    <xf numFmtId="0" fontId="16" fillId="2" borderId="7" xfId="2" applyFont="1" applyFill="1" applyBorder="1" applyAlignment="1">
      <alignment horizontal="center" vertical="center" wrapText="1"/>
    </xf>
    <xf numFmtId="0" fontId="16" fillId="2" borderId="8" xfId="2" applyFont="1" applyFill="1" applyBorder="1" applyAlignment="1">
      <alignment horizontal="center" vertical="center" wrapText="1"/>
    </xf>
    <xf numFmtId="0" fontId="16" fillId="2" borderId="9" xfId="2" applyFont="1" applyFill="1" applyBorder="1" applyAlignment="1">
      <alignment horizontal="center" vertical="center" wrapText="1"/>
    </xf>
    <xf numFmtId="0" fontId="16" fillId="3" borderId="14" xfId="2" applyFont="1" applyFill="1" applyBorder="1" applyAlignment="1">
      <alignment horizontal="center" vertical="center" wrapText="1"/>
    </xf>
    <xf numFmtId="0" fontId="16" fillId="3" borderId="15" xfId="2" applyFont="1" applyFill="1" applyBorder="1" applyAlignment="1">
      <alignment horizontal="center" vertical="center" wrapText="1"/>
    </xf>
    <xf numFmtId="0" fontId="16" fillId="3" borderId="16" xfId="2" applyFont="1" applyFill="1" applyBorder="1" applyAlignment="1">
      <alignment horizontal="center" vertical="center" wrapText="1"/>
    </xf>
    <xf numFmtId="0" fontId="16" fillId="3" borderId="18" xfId="2" applyFont="1" applyFill="1" applyBorder="1" applyAlignment="1">
      <alignment horizontal="center" vertical="center" wrapText="1"/>
    </xf>
    <xf numFmtId="0" fontId="16" fillId="3" borderId="19" xfId="2" applyFont="1" applyFill="1" applyBorder="1" applyAlignment="1">
      <alignment horizontal="center" vertical="center" wrapText="1"/>
    </xf>
    <xf numFmtId="0" fontId="16" fillId="3" borderId="20" xfId="2" applyFont="1" applyFill="1" applyBorder="1" applyAlignment="1">
      <alignment horizontal="center" vertical="center" wrapText="1"/>
    </xf>
    <xf numFmtId="9" fontId="15" fillId="0" borderId="30" xfId="3" applyNumberFormat="1" applyFont="1" applyBorder="1" applyAlignment="1">
      <alignment horizontal="center" vertical="center" wrapText="1"/>
    </xf>
    <xf numFmtId="9" fontId="15" fillId="0" borderId="2" xfId="3" applyNumberFormat="1" applyFont="1" applyBorder="1" applyAlignment="1">
      <alignment horizontal="center" vertical="center" wrapText="1"/>
    </xf>
    <xf numFmtId="9" fontId="15" fillId="0" borderId="31" xfId="3" applyNumberFormat="1" applyFont="1" applyBorder="1" applyAlignment="1">
      <alignment horizontal="center" vertical="center" wrapText="1"/>
    </xf>
    <xf numFmtId="9" fontId="15" fillId="0" borderId="32" xfId="3" applyNumberFormat="1" applyFont="1" applyBorder="1" applyAlignment="1">
      <alignment horizontal="center" vertical="center" wrapText="1"/>
    </xf>
    <xf numFmtId="9" fontId="15" fillId="0" borderId="8" xfId="3" applyNumberFormat="1" applyFont="1" applyBorder="1" applyAlignment="1">
      <alignment horizontal="center" vertical="center" wrapText="1"/>
    </xf>
    <xf numFmtId="9" fontId="15" fillId="0" borderId="33" xfId="3" applyNumberFormat="1" applyFont="1" applyBorder="1" applyAlignment="1">
      <alignment horizontal="center" vertical="center" wrapText="1"/>
    </xf>
    <xf numFmtId="0" fontId="15" fillId="0" borderId="7" xfId="2" applyFont="1" applyBorder="1" applyAlignment="1">
      <alignment horizontal="center" vertical="center" wrapText="1"/>
    </xf>
    <xf numFmtId="0" fontId="15" fillId="0" borderId="8" xfId="2" applyFont="1" applyBorder="1" applyAlignment="1">
      <alignment horizontal="center" vertical="center" wrapText="1"/>
    </xf>
    <xf numFmtId="0" fontId="15" fillId="0" borderId="9" xfId="2" applyFont="1" applyBorder="1" applyAlignment="1">
      <alignment horizontal="center" vertical="center" wrapText="1"/>
    </xf>
    <xf numFmtId="0" fontId="15" fillId="0" borderId="37" xfId="3" applyFont="1" applyBorder="1" applyAlignment="1">
      <alignment horizontal="justify" vertical="center" wrapText="1"/>
    </xf>
    <xf numFmtId="0" fontId="15" fillId="0" borderId="35" xfId="3" applyFont="1" applyBorder="1" applyAlignment="1">
      <alignment horizontal="justify" vertical="center" wrapText="1"/>
    </xf>
    <xf numFmtId="0" fontId="15" fillId="0" borderId="36" xfId="3" applyFont="1" applyBorder="1" applyAlignment="1">
      <alignment horizontal="justify" vertical="center" wrapText="1"/>
    </xf>
    <xf numFmtId="0" fontId="17" fillId="0" borderId="14" xfId="2" applyFont="1" applyBorder="1" applyAlignment="1">
      <alignment horizontal="center" vertical="center" wrapText="1"/>
    </xf>
    <xf numFmtId="0" fontId="17" fillId="0" borderId="15" xfId="2" applyFont="1" applyBorder="1" applyAlignment="1">
      <alignment horizontal="center" vertical="center"/>
    </xf>
    <xf numFmtId="0" fontId="17" fillId="0" borderId="16" xfId="2" applyFont="1" applyBorder="1" applyAlignment="1">
      <alignment horizontal="center" vertical="center"/>
    </xf>
    <xf numFmtId="0" fontId="17" fillId="0" borderId="18" xfId="2" applyFont="1" applyBorder="1" applyAlignment="1">
      <alignment horizontal="center" vertical="center"/>
    </xf>
    <xf numFmtId="0" fontId="17" fillId="0" borderId="19" xfId="2" applyFont="1" applyBorder="1" applyAlignment="1">
      <alignment horizontal="center" vertical="center"/>
    </xf>
    <xf numFmtId="0" fontId="17" fillId="0" borderId="20" xfId="2" applyFont="1" applyBorder="1" applyAlignment="1">
      <alignment horizontal="center" vertical="center"/>
    </xf>
    <xf numFmtId="9" fontId="16" fillId="2" borderId="21" xfId="3" applyNumberFormat="1" applyFont="1" applyFill="1" applyBorder="1" applyAlignment="1">
      <alignment horizontal="center" vertical="center" wrapText="1"/>
    </xf>
    <xf numFmtId="9" fontId="16" fillId="2" borderId="22" xfId="3" applyNumberFormat="1" applyFont="1" applyFill="1" applyBorder="1" applyAlignment="1">
      <alignment horizontal="center" vertical="center" wrapText="1"/>
    </xf>
    <xf numFmtId="9" fontId="16" fillId="2" borderId="23" xfId="3" applyNumberFormat="1" applyFont="1" applyFill="1" applyBorder="1" applyAlignment="1">
      <alignment horizontal="center" vertical="center" wrapText="1"/>
    </xf>
    <xf numFmtId="9" fontId="15" fillId="0" borderId="22" xfId="3" applyNumberFormat="1" applyFont="1" applyBorder="1" applyAlignment="1">
      <alignment horizontal="center" vertical="center" wrapText="1"/>
    </xf>
    <xf numFmtId="0" fontId="15" fillId="0" borderId="27" xfId="2" applyFont="1" applyBorder="1" applyAlignment="1">
      <alignment horizontal="center" vertical="center" wrapText="1"/>
    </xf>
    <xf numFmtId="0" fontId="15" fillId="0" borderId="28" xfId="2" applyFont="1" applyBorder="1" applyAlignment="1">
      <alignment horizontal="center" vertical="center" wrapText="1"/>
    </xf>
    <xf numFmtId="0" fontId="15" fillId="0" borderId="29" xfId="2" applyFont="1" applyBorder="1" applyAlignment="1">
      <alignment horizontal="center" vertical="center" wrapText="1"/>
    </xf>
    <xf numFmtId="0" fontId="16" fillId="2" borderId="34" xfId="2" applyFont="1" applyFill="1" applyBorder="1" applyAlignment="1">
      <alignment horizontal="center" vertical="center" wrapText="1"/>
    </xf>
    <xf numFmtId="0" fontId="16" fillId="2" borderId="35" xfId="2" applyFont="1" applyFill="1" applyBorder="1" applyAlignment="1">
      <alignment horizontal="center" vertical="center" wrapText="1"/>
    </xf>
    <xf numFmtId="0" fontId="16" fillId="2" borderId="36" xfId="2" applyFont="1" applyFill="1" applyBorder="1" applyAlignment="1">
      <alignment horizontal="center" vertical="center" wrapText="1"/>
    </xf>
    <xf numFmtId="0" fontId="16" fillId="4" borderId="14" xfId="2" applyFont="1" applyFill="1" applyBorder="1" applyAlignment="1">
      <alignment horizontal="center" vertical="center"/>
    </xf>
    <xf numFmtId="0" fontId="16" fillId="4" borderId="15" xfId="2" applyFont="1" applyFill="1" applyBorder="1" applyAlignment="1">
      <alignment horizontal="center" vertical="center"/>
    </xf>
    <xf numFmtId="0" fontId="16" fillId="4" borderId="16" xfId="2" applyFont="1" applyFill="1" applyBorder="1" applyAlignment="1">
      <alignment horizontal="center" vertical="center"/>
    </xf>
    <xf numFmtId="0" fontId="16" fillId="4" borderId="39" xfId="2" applyFont="1" applyFill="1" applyBorder="1" applyAlignment="1">
      <alignment horizontal="center" vertical="center"/>
    </xf>
    <xf numFmtId="0" fontId="16" fillId="4" borderId="0" xfId="2" applyFont="1" applyFill="1" applyAlignment="1">
      <alignment horizontal="center" vertical="center"/>
    </xf>
    <xf numFmtId="0" fontId="16" fillId="4" borderId="40" xfId="2" applyFont="1" applyFill="1" applyBorder="1" applyAlignment="1">
      <alignment horizontal="center" vertical="center"/>
    </xf>
    <xf numFmtId="0" fontId="16" fillId="4" borderId="18" xfId="2" applyFont="1" applyFill="1" applyBorder="1" applyAlignment="1">
      <alignment horizontal="center" vertical="center"/>
    </xf>
    <xf numFmtId="0" fontId="16" fillId="4" borderId="19" xfId="2" applyFont="1" applyFill="1" applyBorder="1" applyAlignment="1">
      <alignment horizontal="center" vertical="center"/>
    </xf>
    <xf numFmtId="0" fontId="16" fillId="4" borderId="20" xfId="2" applyFont="1" applyFill="1" applyBorder="1" applyAlignment="1">
      <alignment horizontal="center" vertical="center"/>
    </xf>
    <xf numFmtId="0" fontId="16" fillId="5" borderId="24" xfId="2" applyFont="1" applyFill="1" applyBorder="1" applyAlignment="1">
      <alignment horizontal="center"/>
    </xf>
    <xf numFmtId="0" fontId="16" fillId="5" borderId="25" xfId="2" applyFont="1" applyFill="1" applyBorder="1" applyAlignment="1">
      <alignment horizontal="center"/>
    </xf>
    <xf numFmtId="0" fontId="16" fillId="5" borderId="30" xfId="2" applyFont="1" applyFill="1" applyBorder="1" applyAlignment="1">
      <alignment horizontal="center"/>
    </xf>
    <xf numFmtId="0" fontId="16" fillId="6" borderId="31" xfId="2" applyFont="1" applyFill="1" applyBorder="1" applyAlignment="1">
      <alignment horizontal="center"/>
    </xf>
    <xf numFmtId="0" fontId="16" fillId="6" borderId="25" xfId="2" applyFont="1" applyFill="1" applyBorder="1" applyAlignment="1">
      <alignment horizontal="center"/>
    </xf>
    <xf numFmtId="0" fontId="16" fillId="6" borderId="30" xfId="2" applyFont="1" applyFill="1" applyBorder="1" applyAlignment="1">
      <alignment horizontal="center"/>
    </xf>
    <xf numFmtId="0" fontId="16" fillId="7" borderId="31" xfId="2" applyFont="1" applyFill="1" applyBorder="1" applyAlignment="1">
      <alignment horizontal="center"/>
    </xf>
    <xf numFmtId="0" fontId="16" fillId="7" borderId="25" xfId="2" applyFont="1" applyFill="1" applyBorder="1" applyAlignment="1">
      <alignment horizontal="center"/>
    </xf>
    <xf numFmtId="0" fontId="16" fillId="7" borderId="26" xfId="2" applyFont="1" applyFill="1" applyBorder="1" applyAlignment="1">
      <alignment horizontal="center"/>
    </xf>
    <xf numFmtId="0" fontId="15" fillId="0" borderId="56" xfId="2" applyFont="1" applyBorder="1" applyAlignment="1">
      <alignment horizontal="center"/>
    </xf>
    <xf numFmtId="0" fontId="15" fillId="0" borderId="57" xfId="2" applyFont="1" applyBorder="1" applyAlignment="1">
      <alignment horizontal="center"/>
    </xf>
    <xf numFmtId="0" fontId="15" fillId="0" borderId="48" xfId="2" applyFont="1" applyBorder="1" applyAlignment="1">
      <alignment horizontal="center"/>
    </xf>
    <xf numFmtId="0" fontId="15" fillId="0" borderId="52" xfId="2" applyFont="1" applyBorder="1" applyAlignment="1">
      <alignment horizontal="center"/>
    </xf>
    <xf numFmtId="0" fontId="15" fillId="0" borderId="58" xfId="2" applyFont="1" applyBorder="1" applyAlignment="1">
      <alignment horizontal="center"/>
    </xf>
    <xf numFmtId="0" fontId="15" fillId="0" borderId="27" xfId="3" applyFont="1" applyBorder="1" applyAlignment="1">
      <alignment horizontal="center" vertical="center" wrapText="1"/>
    </xf>
    <xf numFmtId="0" fontId="15" fillId="0" borderId="28" xfId="3" applyFont="1" applyBorder="1" applyAlignment="1">
      <alignment horizontal="center" vertical="center" wrapText="1"/>
    </xf>
    <xf numFmtId="0" fontId="15" fillId="0" borderId="29" xfId="3" applyFont="1" applyBorder="1" applyAlignment="1">
      <alignment horizontal="center" vertical="center" wrapText="1"/>
    </xf>
    <xf numFmtId="164" fontId="15" fillId="0" borderId="7" xfId="2" applyNumberFormat="1" applyFont="1" applyBorder="1" applyAlignment="1">
      <alignment horizontal="center" vertical="center"/>
    </xf>
    <xf numFmtId="0" fontId="15" fillId="0" borderId="8" xfId="2" applyFont="1" applyBorder="1" applyAlignment="1">
      <alignment horizontal="center" vertical="center"/>
    </xf>
    <xf numFmtId="168" fontId="15" fillId="0" borderId="8" xfId="2" applyNumberFormat="1" applyFont="1" applyBorder="1" applyAlignment="1">
      <alignment horizontal="center" vertical="center" wrapText="1"/>
    </xf>
    <xf numFmtId="9" fontId="15" fillId="0" borderId="8" xfId="2" applyNumberFormat="1" applyFont="1" applyBorder="1" applyAlignment="1">
      <alignment horizontal="center" vertical="center" wrapText="1"/>
    </xf>
    <xf numFmtId="0" fontId="15" fillId="0" borderId="8" xfId="2" applyFont="1" applyBorder="1" applyAlignment="1">
      <alignment horizontal="justify" vertical="center"/>
    </xf>
    <xf numFmtId="0" fontId="15" fillId="0" borderId="8" xfId="2" applyFont="1" applyBorder="1" applyAlignment="1">
      <alignment horizontal="justify" vertical="center" wrapText="1"/>
    </xf>
    <xf numFmtId="0" fontId="15" fillId="0" borderId="9" xfId="2" applyFont="1" applyBorder="1" applyAlignment="1">
      <alignment horizontal="justify" vertical="center" wrapText="1"/>
    </xf>
    <xf numFmtId="0" fontId="16" fillId="0" borderId="5" xfId="2" applyFont="1" applyBorder="1" applyAlignment="1">
      <alignment horizontal="center" vertical="center" wrapText="1"/>
    </xf>
    <xf numFmtId="0" fontId="15" fillId="0" borderId="15" xfId="2" applyFont="1" applyBorder="1" applyAlignment="1">
      <alignment horizontal="center" vertical="center"/>
    </xf>
    <xf numFmtId="0" fontId="15" fillId="0" borderId="16" xfId="2" applyFont="1" applyBorder="1" applyAlignment="1">
      <alignment horizontal="center" vertical="center"/>
    </xf>
    <xf numFmtId="0" fontId="15" fillId="0" borderId="18" xfId="2" applyFont="1" applyBorder="1" applyAlignment="1">
      <alignment horizontal="center" vertical="center"/>
    </xf>
    <xf numFmtId="0" fontId="15" fillId="0" borderId="19" xfId="2" applyFont="1" applyBorder="1" applyAlignment="1">
      <alignment horizontal="center" vertical="center"/>
    </xf>
    <xf numFmtId="0" fontId="15" fillId="0" borderId="20" xfId="2" applyFont="1" applyBorder="1" applyAlignment="1">
      <alignment horizontal="center" vertical="center"/>
    </xf>
    <xf numFmtId="0" fontId="15" fillId="0" borderId="46" xfId="4" applyNumberFormat="1" applyFont="1" applyFill="1" applyBorder="1" applyAlignment="1">
      <alignment horizontal="justify" vertical="top" wrapText="1"/>
    </xf>
    <xf numFmtId="0" fontId="15" fillId="0" borderId="43" xfId="4" applyNumberFormat="1" applyFont="1" applyFill="1" applyBorder="1" applyAlignment="1">
      <alignment horizontal="justify" vertical="top" wrapText="1"/>
    </xf>
    <xf numFmtId="0" fontId="15" fillId="0" borderId="44" xfId="4" applyNumberFormat="1" applyFont="1" applyFill="1" applyBorder="1" applyAlignment="1">
      <alignment horizontal="justify" vertical="top" wrapText="1"/>
    </xf>
    <xf numFmtId="0" fontId="16" fillId="4" borderId="14" xfId="2" applyFont="1" applyFill="1" applyBorder="1" applyAlignment="1">
      <alignment horizontal="center" vertical="center" wrapText="1"/>
    </xf>
    <xf numFmtId="0" fontId="16" fillId="4" borderId="15" xfId="2" applyFont="1" applyFill="1" applyBorder="1" applyAlignment="1">
      <alignment horizontal="center" vertical="center" wrapText="1"/>
    </xf>
    <xf numFmtId="0" fontId="16" fillId="4" borderId="16" xfId="2" applyFont="1" applyFill="1" applyBorder="1" applyAlignment="1">
      <alignment horizontal="center" vertical="center" wrapText="1"/>
    </xf>
    <xf numFmtId="0" fontId="16" fillId="4" borderId="39" xfId="2" applyFont="1" applyFill="1" applyBorder="1" applyAlignment="1">
      <alignment horizontal="center" vertical="center" wrapText="1"/>
    </xf>
    <xf numFmtId="0" fontId="16" fillId="4" borderId="0" xfId="2" applyFont="1" applyFill="1" applyAlignment="1">
      <alignment horizontal="center" vertical="center" wrapText="1"/>
    </xf>
    <xf numFmtId="0" fontId="16" fillId="4" borderId="40" xfId="2" applyFont="1" applyFill="1" applyBorder="1" applyAlignment="1">
      <alignment horizontal="center" vertical="center" wrapText="1"/>
    </xf>
    <xf numFmtId="0" fontId="15" fillId="0" borderId="8" xfId="2" applyFont="1" applyBorder="1" applyAlignment="1">
      <alignment horizontal="center"/>
    </xf>
    <xf numFmtId="0" fontId="15" fillId="0" borderId="9" xfId="2" applyFont="1" applyBorder="1" applyAlignment="1">
      <alignment horizontal="center"/>
    </xf>
    <xf numFmtId="0" fontId="16" fillId="2" borderId="7"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6" fillId="2" borderId="128" xfId="0" applyFont="1" applyFill="1" applyBorder="1" applyAlignment="1">
      <alignment horizontal="center" vertical="center" wrapText="1"/>
    </xf>
    <xf numFmtId="0" fontId="16" fillId="2" borderId="53" xfId="0" applyFont="1" applyFill="1" applyBorder="1" applyAlignment="1">
      <alignment horizontal="center" vertical="center" wrapText="1"/>
    </xf>
    <xf numFmtId="0" fontId="16" fillId="2" borderId="88" xfId="0" applyFont="1" applyFill="1" applyBorder="1" applyAlignment="1">
      <alignment horizontal="center" vertical="center" wrapText="1"/>
    </xf>
    <xf numFmtId="0" fontId="16" fillId="2" borderId="55"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62" xfId="0" applyFont="1" applyFill="1" applyBorder="1" applyAlignment="1">
      <alignment horizontal="center" vertical="center" wrapText="1"/>
    </xf>
    <xf numFmtId="0" fontId="16" fillId="2" borderId="30" xfId="0" applyFont="1" applyFill="1" applyBorder="1" applyAlignment="1">
      <alignment horizontal="center" vertical="center" wrapText="1"/>
    </xf>
    <xf numFmtId="0" fontId="16" fillId="2" borderId="32" xfId="0" applyFont="1" applyFill="1" applyBorder="1" applyAlignment="1">
      <alignment horizontal="center" vertical="center" wrapText="1"/>
    </xf>
    <xf numFmtId="0" fontId="15" fillId="0" borderId="2" xfId="2" applyFont="1" applyBorder="1" applyAlignment="1">
      <alignment horizontal="justify" vertical="center" wrapText="1"/>
    </xf>
    <xf numFmtId="0" fontId="15" fillId="0" borderId="3" xfId="2" applyFont="1" applyBorder="1" applyAlignment="1">
      <alignment horizontal="justify" vertical="center" wrapText="1"/>
    </xf>
    <xf numFmtId="168" fontId="17" fillId="3" borderId="5" xfId="1" applyNumberFormat="1" applyFont="1" applyFill="1" applyBorder="1" applyAlignment="1">
      <alignment horizontal="center" vertical="center"/>
    </xf>
    <xf numFmtId="168" fontId="17" fillId="3" borderId="8" xfId="1" applyNumberFormat="1" applyFont="1" applyFill="1" applyBorder="1" applyAlignment="1">
      <alignment horizontal="center" vertical="center"/>
    </xf>
    <xf numFmtId="10" fontId="17" fillId="0" borderId="5" xfId="1" applyNumberFormat="1" applyFont="1" applyFill="1" applyBorder="1" applyAlignment="1">
      <alignment horizontal="center" vertical="center"/>
    </xf>
    <xf numFmtId="10" fontId="15" fillId="0" borderId="5" xfId="1" applyNumberFormat="1" applyFont="1" applyFill="1" applyBorder="1" applyAlignment="1">
      <alignment horizontal="center" vertical="center" wrapText="1"/>
    </xf>
    <xf numFmtId="10" fontId="17" fillId="0" borderId="8" xfId="1" applyNumberFormat="1" applyFont="1" applyFill="1" applyBorder="1" applyAlignment="1">
      <alignment horizontal="center" vertical="center"/>
    </xf>
    <xf numFmtId="164" fontId="15" fillId="0" borderId="1" xfId="2" applyNumberFormat="1" applyFont="1" applyBorder="1" applyAlignment="1">
      <alignment horizontal="center" vertical="center"/>
    </xf>
    <xf numFmtId="0" fontId="15" fillId="0" borderId="2" xfId="2" applyFont="1" applyBorder="1" applyAlignment="1">
      <alignment horizontal="center" vertical="center"/>
    </xf>
    <xf numFmtId="168" fontId="17" fillId="3" borderId="2" xfId="1" applyNumberFormat="1" applyFont="1" applyFill="1" applyBorder="1" applyAlignment="1">
      <alignment horizontal="center" vertical="center"/>
    </xf>
    <xf numFmtId="10" fontId="15" fillId="0" borderId="2" xfId="1" applyNumberFormat="1" applyFont="1" applyFill="1" applyBorder="1" applyAlignment="1">
      <alignment horizontal="center" vertical="center" wrapText="1"/>
    </xf>
    <xf numFmtId="9" fontId="15" fillId="0" borderId="37" xfId="3" applyNumberFormat="1" applyFont="1" applyBorder="1" applyAlignment="1">
      <alignment horizontal="center" vertical="center" wrapText="1"/>
    </xf>
    <xf numFmtId="0" fontId="16" fillId="5" borderId="1" xfId="2" applyFont="1" applyFill="1" applyBorder="1" applyAlignment="1">
      <alignment horizontal="center"/>
    </xf>
    <xf numFmtId="0" fontId="16" fillId="5" borderId="2" xfId="2" applyFont="1" applyFill="1" applyBorder="1" applyAlignment="1">
      <alignment horizontal="center"/>
    </xf>
    <xf numFmtId="0" fontId="16" fillId="6" borderId="2" xfId="2" applyFont="1" applyFill="1" applyBorder="1" applyAlignment="1">
      <alignment horizontal="center"/>
    </xf>
    <xf numFmtId="0" fontId="16" fillId="7" borderId="2" xfId="2" applyFont="1" applyFill="1" applyBorder="1" applyAlignment="1">
      <alignment horizontal="center"/>
    </xf>
    <xf numFmtId="0" fontId="16" fillId="7" borderId="3" xfId="2" applyFont="1" applyFill="1" applyBorder="1" applyAlignment="1">
      <alignment horizontal="center"/>
    </xf>
    <xf numFmtId="0" fontId="15" fillId="0" borderId="4" xfId="2" applyFont="1" applyBorder="1" applyAlignment="1">
      <alignment horizontal="center"/>
    </xf>
    <xf numFmtId="0" fontId="15" fillId="0" borderId="5" xfId="2" applyFont="1" applyBorder="1" applyAlignment="1">
      <alignment horizontal="center"/>
    </xf>
    <xf numFmtId="0" fontId="15" fillId="0" borderId="37" xfId="3" applyFont="1" applyBorder="1" applyAlignment="1">
      <alignment horizontal="justify" wrapText="1"/>
    </xf>
    <xf numFmtId="0" fontId="15" fillId="0" borderId="35" xfId="3" applyFont="1" applyBorder="1" applyAlignment="1">
      <alignment horizontal="justify" wrapText="1"/>
    </xf>
    <xf numFmtId="0" fontId="15" fillId="0" borderId="36" xfId="3" applyFont="1" applyBorder="1" applyAlignment="1">
      <alignment horizontal="justify" wrapText="1"/>
    </xf>
    <xf numFmtId="0" fontId="15" fillId="0" borderId="6" xfId="2" applyFont="1" applyBorder="1" applyAlignment="1">
      <alignment horizontal="center"/>
    </xf>
    <xf numFmtId="0" fontId="15" fillId="0" borderId="7" xfId="2" applyFont="1" applyBorder="1" applyAlignment="1">
      <alignment horizontal="center"/>
    </xf>
    <xf numFmtId="0" fontId="15" fillId="0" borderId="7" xfId="3" applyFont="1" applyBorder="1" applyAlignment="1">
      <alignment horizontal="center" vertical="center" wrapText="1"/>
    </xf>
    <xf numFmtId="0" fontId="15" fillId="0" borderId="8"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32" xfId="2" applyFont="1" applyBorder="1" applyAlignment="1">
      <alignment horizontal="center" vertical="center" wrapText="1"/>
    </xf>
    <xf numFmtId="0" fontId="15" fillId="0" borderId="27" xfId="2" applyFont="1" applyBorder="1" applyAlignment="1">
      <alignment horizontal="center" vertical="center"/>
    </xf>
    <xf numFmtId="0" fontId="15" fillId="0" borderId="28" xfId="2" applyFont="1" applyBorder="1" applyAlignment="1">
      <alignment horizontal="center" vertical="center"/>
    </xf>
    <xf numFmtId="0" fontId="15" fillId="0" borderId="29" xfId="2" applyFont="1" applyBorder="1" applyAlignment="1">
      <alignment horizontal="center" vertical="center"/>
    </xf>
    <xf numFmtId="164" fontId="15" fillId="0" borderId="42" xfId="0" applyNumberFormat="1" applyFont="1" applyFill="1" applyBorder="1" applyAlignment="1">
      <alignment horizontal="center" vertical="center" wrapText="1"/>
    </xf>
    <xf numFmtId="0" fontId="15" fillId="0" borderId="43" xfId="0" applyFont="1" applyFill="1" applyBorder="1" applyAlignment="1"/>
    <xf numFmtId="0" fontId="15" fillId="0" borderId="44" xfId="0" applyFont="1" applyFill="1" applyBorder="1" applyAlignment="1"/>
    <xf numFmtId="0" fontId="16" fillId="2" borderId="0" xfId="2" applyFont="1" applyFill="1" applyBorder="1" applyAlignment="1">
      <alignment horizontal="center" vertical="center" wrapText="1"/>
    </xf>
    <xf numFmtId="0" fontId="15" fillId="0" borderId="14" xfId="2" applyFont="1" applyFill="1" applyBorder="1" applyAlignment="1">
      <alignment horizontal="center" vertical="center" wrapText="1"/>
    </xf>
    <xf numFmtId="0" fontId="15" fillId="0" borderId="15" xfId="2" applyFont="1" applyFill="1" applyBorder="1" applyAlignment="1">
      <alignment horizontal="center" vertical="center" wrapText="1"/>
    </xf>
    <xf numFmtId="0" fontId="15" fillId="0" borderId="16" xfId="2" applyFont="1" applyFill="1" applyBorder="1" applyAlignment="1">
      <alignment horizontal="center" vertical="center" wrapText="1"/>
    </xf>
    <xf numFmtId="0" fontId="15" fillId="0" borderId="39" xfId="2" applyFont="1" applyFill="1" applyBorder="1" applyAlignment="1">
      <alignment horizontal="center" vertical="center" wrapText="1"/>
    </xf>
    <xf numFmtId="0" fontId="15" fillId="0" borderId="0" xfId="2" applyFont="1" applyFill="1" applyBorder="1" applyAlignment="1">
      <alignment horizontal="center" vertical="center" wrapText="1"/>
    </xf>
    <xf numFmtId="0" fontId="15" fillId="0" borderId="40" xfId="2" applyFont="1" applyFill="1" applyBorder="1" applyAlignment="1">
      <alignment horizontal="center" vertical="center" wrapText="1"/>
    </xf>
    <xf numFmtId="0" fontId="15" fillId="0" borderId="18" xfId="2" applyFont="1" applyFill="1" applyBorder="1" applyAlignment="1">
      <alignment horizontal="center" vertical="center" wrapText="1"/>
    </xf>
    <xf numFmtId="0" fontId="15" fillId="0" borderId="19" xfId="2" applyFont="1" applyFill="1" applyBorder="1" applyAlignment="1">
      <alignment horizontal="center" vertical="center" wrapText="1"/>
    </xf>
    <xf numFmtId="0" fontId="15" fillId="0" borderId="20" xfId="2"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16" fillId="4" borderId="2" xfId="2" applyFont="1" applyFill="1" applyBorder="1" applyAlignment="1">
      <alignment horizontal="center" vertical="center" wrapText="1"/>
    </xf>
    <xf numFmtId="0" fontId="16" fillId="4" borderId="5" xfId="2" applyFont="1" applyFill="1" applyBorder="1" applyAlignment="1">
      <alignment horizontal="center" vertical="center" wrapText="1"/>
    </xf>
    <xf numFmtId="0" fontId="16" fillId="4" borderId="3"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40" fillId="0" borderId="37" xfId="3" applyFont="1" applyFill="1" applyBorder="1" applyAlignment="1">
      <alignment horizontal="center" vertical="center" wrapText="1"/>
    </xf>
    <xf numFmtId="0" fontId="67" fillId="0" borderId="35" xfId="3" applyFont="1" applyFill="1" applyBorder="1" applyAlignment="1">
      <alignment horizontal="center" vertical="center" wrapText="1"/>
    </xf>
    <xf numFmtId="0" fontId="67" fillId="0" borderId="36" xfId="3" applyFont="1" applyFill="1" applyBorder="1" applyAlignment="1">
      <alignment horizontal="center" vertical="center" wrapText="1"/>
    </xf>
    <xf numFmtId="9" fontId="15" fillId="0" borderId="21" xfId="3" applyNumberFormat="1" applyFont="1" applyFill="1" applyBorder="1" applyAlignment="1">
      <alignment horizontal="center" vertical="center" wrapText="1"/>
    </xf>
    <xf numFmtId="0" fontId="15" fillId="0" borderId="37" xfId="3" applyFont="1" applyFill="1" applyBorder="1" applyAlignment="1">
      <alignment horizontal="center" vertical="center" wrapText="1"/>
    </xf>
    <xf numFmtId="0" fontId="16" fillId="2" borderId="37" xfId="2" applyFont="1" applyFill="1" applyBorder="1" applyAlignment="1">
      <alignment horizontal="center" vertical="center" wrapText="1"/>
    </xf>
    <xf numFmtId="0" fontId="15" fillId="0" borderId="21" xfId="3" applyFont="1" applyFill="1" applyBorder="1" applyAlignment="1">
      <alignment horizontal="center" vertical="center" wrapText="1"/>
    </xf>
    <xf numFmtId="0" fontId="15" fillId="0" borderId="22" xfId="3" applyFont="1" applyFill="1" applyBorder="1" applyAlignment="1">
      <alignment horizontal="center" vertical="center" wrapText="1"/>
    </xf>
    <xf numFmtId="0" fontId="15" fillId="0" borderId="23" xfId="3" applyFont="1" applyFill="1" applyBorder="1" applyAlignment="1">
      <alignment horizontal="center" vertical="center" wrapText="1"/>
    </xf>
    <xf numFmtId="0" fontId="15" fillId="0" borderId="7" xfId="3" applyFont="1" applyFill="1" applyBorder="1" applyAlignment="1">
      <alignment horizontal="center" vertical="center" wrapText="1"/>
    </xf>
    <xf numFmtId="0" fontId="15" fillId="0" borderId="8" xfId="3" applyFont="1" applyFill="1" applyBorder="1" applyAlignment="1">
      <alignment horizontal="center" vertical="center" wrapText="1"/>
    </xf>
    <xf numFmtId="0" fontId="15" fillId="0" borderId="9" xfId="3" applyFont="1" applyFill="1" applyBorder="1" applyAlignment="1">
      <alignment horizontal="center" vertical="center" wrapText="1"/>
    </xf>
    <xf numFmtId="0" fontId="15" fillId="0" borderId="32" xfId="2" applyFont="1" applyFill="1" applyBorder="1" applyAlignment="1">
      <alignment horizontal="center" vertical="center" wrapText="1"/>
    </xf>
    <xf numFmtId="0" fontId="15" fillId="0" borderId="8" xfId="2" applyFont="1" applyFill="1" applyBorder="1" applyAlignment="1">
      <alignment horizontal="center" vertical="center" wrapText="1"/>
    </xf>
    <xf numFmtId="0" fontId="15" fillId="0" borderId="9" xfId="2" applyFont="1" applyFill="1" applyBorder="1" applyAlignment="1">
      <alignment horizontal="center" vertical="center" wrapText="1"/>
    </xf>
    <xf numFmtId="0" fontId="15" fillId="0" borderId="7" xfId="2" applyFont="1" applyFill="1" applyBorder="1" applyAlignment="1">
      <alignment horizontal="center" vertical="center"/>
    </xf>
    <xf numFmtId="0" fontId="15" fillId="0" borderId="8" xfId="2" applyFont="1" applyFill="1" applyBorder="1" applyAlignment="1">
      <alignment horizontal="center" vertical="center"/>
    </xf>
    <xf numFmtId="168" fontId="15" fillId="3" borderId="8" xfId="2" applyNumberFormat="1" applyFont="1" applyFill="1" applyBorder="1" applyAlignment="1">
      <alignment horizontal="center" vertical="center" wrapText="1"/>
    </xf>
    <xf numFmtId="168" fontId="17" fillId="0" borderId="8" xfId="2" applyNumberFormat="1" applyFont="1" applyFill="1" applyBorder="1" applyAlignment="1">
      <alignment horizontal="center" vertical="center"/>
    </xf>
    <xf numFmtId="0" fontId="15" fillId="0" borderId="5" xfId="2" applyFont="1" applyFill="1" applyBorder="1" applyAlignment="1">
      <alignment horizontal="justify" vertical="center" wrapText="1"/>
    </xf>
    <xf numFmtId="0" fontId="15" fillId="0" borderId="6" xfId="2" applyFont="1" applyFill="1" applyBorder="1" applyAlignment="1">
      <alignment horizontal="justify" vertical="center" wrapText="1"/>
    </xf>
    <xf numFmtId="0" fontId="15" fillId="0" borderId="4" xfId="2" applyFont="1" applyFill="1" applyBorder="1" applyAlignment="1">
      <alignment horizontal="center" vertical="center"/>
    </xf>
    <xf numFmtId="0" fontId="15" fillId="0" borderId="5" xfId="2" applyFont="1" applyFill="1" applyBorder="1" applyAlignment="1">
      <alignment horizontal="center" vertical="center"/>
    </xf>
    <xf numFmtId="168" fontId="15" fillId="3" borderId="5" xfId="2" applyNumberFormat="1" applyFont="1" applyFill="1" applyBorder="1" applyAlignment="1">
      <alignment horizontal="center" vertical="center" wrapText="1"/>
    </xf>
    <xf numFmtId="168" fontId="15" fillId="0" borderId="5" xfId="2" applyNumberFormat="1" applyFont="1" applyFill="1" applyBorder="1" applyAlignment="1">
      <alignment horizontal="center" vertical="center" wrapText="1"/>
    </xf>
    <xf numFmtId="168" fontId="17" fillId="0" borderId="5" xfId="2" applyNumberFormat="1" applyFont="1" applyFill="1" applyBorder="1" applyAlignment="1">
      <alignment horizontal="center" vertical="center"/>
    </xf>
    <xf numFmtId="0" fontId="15" fillId="0" borderId="27" xfId="2" applyFont="1" applyFill="1" applyBorder="1" applyAlignment="1">
      <alignment horizontal="center" vertical="center"/>
    </xf>
    <xf numFmtId="0" fontId="15" fillId="0" borderId="28" xfId="2" applyFont="1" applyFill="1" applyBorder="1" applyAlignment="1">
      <alignment horizontal="center" vertical="center"/>
    </xf>
    <xf numFmtId="0" fontId="15" fillId="0" borderId="29" xfId="2" applyFont="1" applyFill="1" applyBorder="1" applyAlignment="1">
      <alignment horizontal="center" vertical="center"/>
    </xf>
    <xf numFmtId="0" fontId="15" fillId="0" borderId="27" xfId="2" applyFont="1" applyFill="1" applyBorder="1" applyAlignment="1">
      <alignment horizontal="center" vertical="center" wrapText="1"/>
    </xf>
    <xf numFmtId="0" fontId="15" fillId="0" borderId="37" xfId="3" applyFont="1" applyFill="1" applyBorder="1" applyAlignment="1">
      <alignment horizontal="justify" vertical="center" wrapText="1"/>
    </xf>
    <xf numFmtId="0" fontId="15" fillId="0" borderId="35" xfId="3" applyFont="1" applyFill="1" applyBorder="1" applyAlignment="1">
      <alignment horizontal="justify" vertical="center" wrapText="1"/>
    </xf>
    <xf numFmtId="0" fontId="15" fillId="0" borderId="36" xfId="3" applyFont="1" applyFill="1" applyBorder="1" applyAlignment="1">
      <alignment horizontal="justify" vertical="center" wrapText="1"/>
    </xf>
    <xf numFmtId="49" fontId="15" fillId="0" borderId="14" xfId="2" applyNumberFormat="1" applyFont="1" applyFill="1" applyBorder="1" applyAlignment="1">
      <alignment horizontal="center" vertical="center" wrapText="1"/>
    </xf>
    <xf numFmtId="49" fontId="15" fillId="0" borderId="15" xfId="2" applyNumberFormat="1" applyFont="1" applyFill="1" applyBorder="1" applyAlignment="1">
      <alignment horizontal="center" vertical="center" wrapText="1"/>
    </xf>
    <xf numFmtId="49" fontId="15" fillId="0" borderId="16" xfId="2" applyNumberFormat="1" applyFont="1" applyFill="1" applyBorder="1" applyAlignment="1">
      <alignment horizontal="center" vertical="center" wrapText="1"/>
    </xf>
    <xf numFmtId="49" fontId="15" fillId="0" borderId="18" xfId="2" applyNumberFormat="1" applyFont="1" applyFill="1" applyBorder="1" applyAlignment="1">
      <alignment horizontal="center" vertical="center" wrapText="1"/>
    </xf>
    <xf numFmtId="49" fontId="15" fillId="0" borderId="19" xfId="2" applyNumberFormat="1" applyFont="1" applyFill="1" applyBorder="1" applyAlignment="1">
      <alignment horizontal="center" vertical="center" wrapText="1"/>
    </xf>
    <xf numFmtId="49" fontId="15" fillId="0" borderId="20" xfId="2" applyNumberFormat="1" applyFont="1" applyFill="1" applyBorder="1" applyAlignment="1">
      <alignment horizontal="center" vertical="center" wrapText="1"/>
    </xf>
    <xf numFmtId="0" fontId="17" fillId="0" borderId="0" xfId="2" applyFont="1" applyFill="1" applyAlignment="1">
      <alignment horizontal="center" wrapText="1"/>
    </xf>
    <xf numFmtId="0" fontId="48" fillId="0" borderId="37" xfId="3" applyFont="1" applyFill="1" applyBorder="1" applyAlignment="1">
      <alignment horizontal="justify" vertical="center" wrapText="1"/>
    </xf>
    <xf numFmtId="0" fontId="48" fillId="0" borderId="35" xfId="3" applyFont="1" applyFill="1" applyBorder="1" applyAlignment="1">
      <alignment horizontal="justify" vertical="center" wrapText="1"/>
    </xf>
    <xf numFmtId="0" fontId="48" fillId="0" borderId="36" xfId="3" applyFont="1" applyFill="1" applyBorder="1" applyAlignment="1">
      <alignment horizontal="justify" vertical="center" wrapText="1"/>
    </xf>
    <xf numFmtId="0" fontId="15" fillId="0" borderId="15" xfId="2" applyFont="1" applyFill="1" applyBorder="1" applyAlignment="1">
      <alignment horizontal="center" vertical="center"/>
    </xf>
    <xf numFmtId="0" fontId="15" fillId="0" borderId="16" xfId="2" applyFont="1" applyFill="1" applyBorder="1" applyAlignment="1">
      <alignment horizontal="center" vertical="center"/>
    </xf>
    <xf numFmtId="0" fontId="15" fillId="0" borderId="18" xfId="2" applyFont="1" applyFill="1" applyBorder="1" applyAlignment="1">
      <alignment horizontal="center" vertical="center"/>
    </xf>
    <xf numFmtId="0" fontId="15" fillId="0" borderId="19" xfId="2" applyFont="1" applyFill="1" applyBorder="1" applyAlignment="1">
      <alignment horizontal="center" vertical="center"/>
    </xf>
    <xf numFmtId="0" fontId="15" fillId="0" borderId="20" xfId="2" applyFont="1" applyFill="1" applyBorder="1" applyAlignment="1">
      <alignment horizontal="center" vertical="center"/>
    </xf>
    <xf numFmtId="9" fontId="15" fillId="0" borderId="22" xfId="3" applyNumberFormat="1" applyFont="1" applyFill="1" applyBorder="1" applyAlignment="1">
      <alignment horizontal="center" vertical="center" wrapText="1"/>
    </xf>
    <xf numFmtId="9" fontId="15" fillId="0" borderId="23" xfId="3" applyNumberFormat="1" applyFont="1" applyFill="1" applyBorder="1" applyAlignment="1">
      <alignment horizontal="center" vertical="center" wrapText="1"/>
    </xf>
    <xf numFmtId="0" fontId="15" fillId="0" borderId="28" xfId="2" applyFont="1" applyFill="1" applyBorder="1" applyAlignment="1">
      <alignment horizontal="center" vertical="center" wrapText="1"/>
    </xf>
    <xf numFmtId="0" fontId="15" fillId="0" borderId="29" xfId="2" applyFont="1" applyFill="1" applyBorder="1" applyAlignment="1">
      <alignment horizontal="center" vertical="center" wrapText="1"/>
    </xf>
    <xf numFmtId="0" fontId="17" fillId="0" borderId="5" xfId="2" applyFont="1" applyFill="1" applyBorder="1" applyAlignment="1">
      <alignment horizontal="center"/>
    </xf>
    <xf numFmtId="0" fontId="17" fillId="0" borderId="8" xfId="2" applyFont="1" applyFill="1" applyBorder="1" applyAlignment="1">
      <alignment horizontal="center"/>
    </xf>
    <xf numFmtId="0" fontId="16" fillId="0" borderId="5" xfId="2" applyFont="1" applyFill="1" applyBorder="1" applyAlignment="1">
      <alignment horizontal="center" vertical="center" wrapText="1"/>
    </xf>
    <xf numFmtId="0" fontId="16" fillId="0" borderId="5" xfId="2" applyFont="1" applyFill="1" applyBorder="1" applyAlignment="1">
      <alignment horizontal="left" vertical="center" wrapText="1"/>
    </xf>
    <xf numFmtId="0" fontId="16" fillId="0" borderId="8" xfId="2" applyFont="1" applyFill="1" applyBorder="1" applyAlignment="1">
      <alignment horizontal="left" vertical="center" wrapText="1"/>
    </xf>
    <xf numFmtId="9" fontId="15" fillId="0" borderId="30" xfId="3" applyNumberFormat="1" applyFont="1" applyFill="1" applyBorder="1" applyAlignment="1">
      <alignment horizontal="center" vertical="center" wrapText="1"/>
    </xf>
    <xf numFmtId="9" fontId="15" fillId="0" borderId="2" xfId="3" applyNumberFormat="1" applyFont="1" applyFill="1" applyBorder="1" applyAlignment="1">
      <alignment horizontal="center" vertical="center" wrapText="1"/>
    </xf>
    <xf numFmtId="9" fontId="15" fillId="0" borderId="31" xfId="3" applyNumberFormat="1" applyFont="1" applyFill="1" applyBorder="1" applyAlignment="1">
      <alignment horizontal="center" vertical="center" wrapText="1"/>
    </xf>
    <xf numFmtId="9" fontId="15" fillId="0" borderId="32" xfId="3" applyNumberFormat="1" applyFont="1" applyFill="1" applyBorder="1" applyAlignment="1">
      <alignment horizontal="center" vertical="center" wrapText="1"/>
    </xf>
    <xf numFmtId="9" fontId="15" fillId="0" borderId="8" xfId="3" applyNumberFormat="1" applyFont="1" applyFill="1" applyBorder="1" applyAlignment="1">
      <alignment horizontal="center" vertical="center" wrapText="1"/>
    </xf>
    <xf numFmtId="9" fontId="15" fillId="0" borderId="33" xfId="3" applyNumberFormat="1" applyFont="1" applyFill="1" applyBorder="1" applyAlignment="1">
      <alignment horizontal="center" vertical="center" wrapText="1"/>
    </xf>
    <xf numFmtId="0" fontId="15" fillId="0" borderId="7" xfId="2" applyFont="1" applyFill="1" applyBorder="1" applyAlignment="1">
      <alignment horizontal="center" vertical="center" wrapText="1"/>
    </xf>
    <xf numFmtId="0" fontId="47" fillId="3" borderId="76" xfId="0" applyFont="1" applyFill="1" applyBorder="1" applyAlignment="1">
      <alignment horizontal="center" vertical="center"/>
    </xf>
    <xf numFmtId="0" fontId="15" fillId="3" borderId="77" xfId="0" applyFont="1" applyFill="1" applyBorder="1" applyAlignment="1"/>
    <xf numFmtId="0" fontId="15" fillId="3" borderId="78" xfId="0" applyFont="1" applyFill="1" applyBorder="1" applyAlignment="1"/>
    <xf numFmtId="168" fontId="47" fillId="3" borderId="107" xfId="0" applyNumberFormat="1" applyFont="1" applyFill="1" applyBorder="1" applyAlignment="1">
      <alignment horizontal="center" vertical="center"/>
    </xf>
    <xf numFmtId="168" fontId="15" fillId="3" borderId="108" xfId="0" applyNumberFormat="1" applyFont="1" applyFill="1" applyBorder="1" applyAlignment="1"/>
    <xf numFmtId="168" fontId="15" fillId="3" borderId="82" xfId="0" applyNumberFormat="1" applyFont="1" applyFill="1" applyBorder="1" applyAlignment="1"/>
    <xf numFmtId="0" fontId="47" fillId="3" borderId="107" xfId="0" applyFont="1" applyFill="1" applyBorder="1" applyAlignment="1">
      <alignment horizontal="center" vertical="top" wrapText="1"/>
    </xf>
    <xf numFmtId="0" fontId="15" fillId="3" borderId="82" xfId="0" applyFont="1" applyFill="1" applyBorder="1" applyAlignment="1">
      <alignment vertical="top"/>
    </xf>
    <xf numFmtId="0" fontId="15" fillId="3" borderId="108" xfId="0" applyFont="1" applyFill="1" applyBorder="1" applyAlignment="1">
      <alignment vertical="top"/>
    </xf>
    <xf numFmtId="0" fontId="81" fillId="3" borderId="107" xfId="0" applyFont="1" applyFill="1" applyBorder="1" applyAlignment="1">
      <alignment horizontal="center" vertical="center" wrapText="1"/>
    </xf>
    <xf numFmtId="0" fontId="8" fillId="3" borderId="82" xfId="0" applyFont="1" applyFill="1" applyBorder="1" applyAlignment="1"/>
    <xf numFmtId="0" fontId="8" fillId="3" borderId="118" xfId="0" applyFont="1" applyFill="1" applyBorder="1" applyAlignment="1"/>
    <xf numFmtId="0" fontId="47" fillId="0" borderId="76" xfId="0" applyFont="1" applyBorder="1" applyAlignment="1">
      <alignment horizontal="center" vertical="center"/>
    </xf>
    <xf numFmtId="0" fontId="15" fillId="0" borderId="77" xfId="0" applyFont="1" applyBorder="1" applyAlignment="1"/>
    <xf numFmtId="0" fontId="15" fillId="0" borderId="78" xfId="0" applyFont="1" applyBorder="1" applyAlignment="1"/>
    <xf numFmtId="0" fontId="47" fillId="0" borderId="107" xfId="0" applyFont="1" applyBorder="1" applyAlignment="1">
      <alignment horizontal="center" vertical="center" wrapText="1"/>
    </xf>
    <xf numFmtId="0" fontId="15" fillId="0" borderId="82" xfId="0" applyFont="1" applyBorder="1" applyAlignment="1"/>
    <xf numFmtId="0" fontId="15" fillId="0" borderId="108" xfId="0" applyFont="1" applyBorder="1" applyAlignment="1"/>
    <xf numFmtId="0" fontId="47" fillId="0" borderId="79" xfId="0" applyFont="1" applyBorder="1" applyAlignment="1">
      <alignment horizontal="center" vertical="center" wrapText="1"/>
    </xf>
    <xf numFmtId="0" fontId="15" fillId="0" borderId="77" xfId="0" applyFont="1" applyBorder="1" applyAlignment="1">
      <alignment wrapText="1"/>
    </xf>
    <xf numFmtId="0" fontId="15" fillId="0" borderId="119" xfId="0" applyFont="1" applyBorder="1" applyAlignment="1">
      <alignment wrapText="1"/>
    </xf>
    <xf numFmtId="0" fontId="54" fillId="15" borderId="15" xfId="0" applyFont="1" applyFill="1" applyBorder="1" applyAlignment="1">
      <alignment horizontal="center" vertical="center"/>
    </xf>
    <xf numFmtId="0" fontId="15" fillId="0" borderId="15" xfId="0" applyFont="1" applyBorder="1" applyAlignment="1"/>
    <xf numFmtId="0" fontId="15" fillId="0" borderId="16" xfId="0" applyFont="1" applyBorder="1" applyAlignment="1"/>
    <xf numFmtId="0" fontId="15" fillId="0" borderId="0" xfId="0" applyFont="1" applyBorder="1" applyAlignment="1"/>
    <xf numFmtId="0" fontId="48" fillId="0" borderId="0" xfId="0" applyFont="1" applyBorder="1" applyAlignment="1"/>
    <xf numFmtId="0" fontId="15" fillId="0" borderId="40" xfId="0" applyFont="1" applyBorder="1" applyAlignment="1"/>
    <xf numFmtId="0" fontId="15" fillId="0" borderId="19" xfId="0" applyFont="1" applyBorder="1" applyAlignment="1"/>
    <xf numFmtId="0" fontId="15" fillId="0" borderId="20" xfId="0" applyFont="1" applyBorder="1" applyAlignment="1"/>
    <xf numFmtId="0" fontId="47" fillId="0" borderId="81" xfId="0" applyFont="1" applyBorder="1" applyAlignment="1">
      <alignment horizontal="center" vertical="center"/>
    </xf>
    <xf numFmtId="10" fontId="47" fillId="0" borderId="107" xfId="0" applyNumberFormat="1" applyFont="1" applyBorder="1" applyAlignment="1">
      <alignment horizontal="center" vertical="center"/>
    </xf>
    <xf numFmtId="10" fontId="15" fillId="0" borderId="108" xfId="0" applyNumberFormat="1" applyFont="1" applyBorder="1" applyAlignment="1"/>
    <xf numFmtId="10" fontId="15" fillId="0" borderId="82" xfId="0" applyNumberFormat="1" applyFont="1" applyBorder="1" applyAlignment="1"/>
    <xf numFmtId="0" fontId="81" fillId="0" borderId="107" xfId="0" applyFont="1" applyBorder="1" applyAlignment="1">
      <alignment horizontal="left" vertical="center" wrapText="1"/>
    </xf>
    <xf numFmtId="0" fontId="8" fillId="0" borderId="82" xfId="0" applyFont="1" applyBorder="1" applyAlignment="1">
      <alignment horizontal="left" wrapText="1"/>
    </xf>
    <xf numFmtId="0" fontId="8" fillId="0" borderId="108" xfId="0" applyFont="1" applyBorder="1" applyAlignment="1">
      <alignment horizontal="left" wrapText="1"/>
    </xf>
    <xf numFmtId="0" fontId="81" fillId="0" borderId="107" xfId="0" applyFont="1" applyBorder="1" applyAlignment="1">
      <alignment horizontal="center" vertical="center" wrapText="1"/>
    </xf>
    <xf numFmtId="0" fontId="8" fillId="0" borderId="82" xfId="0" applyFont="1" applyBorder="1" applyAlignment="1"/>
    <xf numFmtId="0" fontId="8" fillId="0" borderId="118" xfId="0" applyFont="1" applyBorder="1" applyAlignment="1"/>
    <xf numFmtId="9" fontId="47" fillId="0" borderId="107" xfId="0" applyNumberFormat="1" applyFont="1" applyBorder="1" applyAlignment="1">
      <alignment horizontal="center" vertical="center"/>
    </xf>
    <xf numFmtId="9" fontId="15" fillId="0" borderId="108" xfId="0" applyNumberFormat="1" applyFont="1" applyBorder="1" applyAlignment="1"/>
    <xf numFmtId="9" fontId="15" fillId="0" borderId="82" xfId="0" applyNumberFormat="1" applyFont="1" applyBorder="1" applyAlignment="1"/>
    <xf numFmtId="0" fontId="48" fillId="0" borderId="77" xfId="0" applyFont="1" applyBorder="1" applyAlignment="1">
      <alignment horizontal="center" vertical="center" wrapText="1"/>
    </xf>
    <xf numFmtId="0" fontId="15" fillId="0" borderId="119" xfId="0" applyFont="1" applyBorder="1" applyAlignment="1"/>
    <xf numFmtId="0" fontId="48" fillId="14" borderId="99" xfId="0" applyFont="1" applyFill="1" applyBorder="1" applyAlignment="1">
      <alignment horizontal="center"/>
    </xf>
    <xf numFmtId="0" fontId="15" fillId="0" borderId="100" xfId="0" applyFont="1" applyBorder="1" applyAlignment="1"/>
    <xf numFmtId="0" fontId="15" fillId="0" borderId="113" xfId="0" applyFont="1" applyBorder="1" applyAlignment="1"/>
    <xf numFmtId="170" fontId="48" fillId="0" borderId="81" xfId="0" applyNumberFormat="1" applyFont="1" applyBorder="1" applyAlignment="1">
      <alignment horizontal="center" vertical="center" wrapText="1"/>
    </xf>
    <xf numFmtId="0" fontId="15" fillId="0" borderId="118" xfId="0" applyFont="1" applyBorder="1" applyAlignment="1"/>
    <xf numFmtId="170" fontId="48" fillId="3" borderId="81" xfId="0" applyNumberFormat="1" applyFont="1" applyFill="1" applyBorder="1" applyAlignment="1">
      <alignment horizontal="center" vertical="center" wrapText="1"/>
    </xf>
    <xf numFmtId="0" fontId="15" fillId="3" borderId="82" xfId="0" applyFont="1" applyFill="1" applyBorder="1" applyAlignment="1"/>
    <xf numFmtId="0" fontId="15" fillId="3" borderId="118" xfId="0" applyFont="1" applyFill="1" applyBorder="1" applyAlignment="1"/>
    <xf numFmtId="0" fontId="46" fillId="14" borderId="99" xfId="0" applyFont="1" applyFill="1" applyBorder="1" applyAlignment="1">
      <alignment horizontal="center"/>
    </xf>
    <xf numFmtId="0" fontId="27" fillId="0" borderId="82" xfId="0" applyFont="1" applyBorder="1" applyAlignment="1">
      <alignment horizontal="left" vertical="center" wrapText="1"/>
    </xf>
    <xf numFmtId="0" fontId="27" fillId="0" borderId="82" xfId="0" applyFont="1" applyBorder="1" applyAlignment="1">
      <alignment horizontal="left"/>
    </xf>
    <xf numFmtId="0" fontId="27" fillId="0" borderId="118" xfId="0" applyFont="1" applyBorder="1" applyAlignment="1">
      <alignment horizontal="left"/>
    </xf>
    <xf numFmtId="0" fontId="43" fillId="0" borderId="77" xfId="0" applyFont="1" applyBorder="1" applyAlignment="1">
      <alignment horizontal="left" vertical="center" wrapText="1"/>
    </xf>
    <xf numFmtId="0" fontId="8" fillId="0" borderId="77" xfId="0" applyFont="1" applyBorder="1" applyAlignment="1">
      <alignment horizontal="left"/>
    </xf>
    <xf numFmtId="0" fontId="8" fillId="0" borderId="119" xfId="0" applyFont="1" applyBorder="1" applyAlignment="1">
      <alignment horizontal="left"/>
    </xf>
    <xf numFmtId="0" fontId="43" fillId="3" borderId="77" xfId="0" applyFont="1" applyFill="1" applyBorder="1" applyAlignment="1">
      <alignment horizontal="center" vertical="center" wrapText="1"/>
    </xf>
    <xf numFmtId="0" fontId="8" fillId="3" borderId="77" xfId="0" applyFont="1" applyFill="1" applyBorder="1" applyAlignment="1"/>
    <xf numFmtId="0" fontId="8" fillId="3" borderId="119" xfId="0" applyFont="1" applyFill="1" applyBorder="1" applyAlignment="1"/>
    <xf numFmtId="0" fontId="46" fillId="14" borderId="73" xfId="0" applyFont="1" applyFill="1" applyBorder="1" applyAlignment="1">
      <alignment horizontal="center" vertical="center" wrapText="1"/>
    </xf>
    <xf numFmtId="0" fontId="15" fillId="0" borderId="74" xfId="0" applyFont="1" applyBorder="1" applyAlignment="1"/>
    <xf numFmtId="0" fontId="15" fillId="0" borderId="110" xfId="0" applyFont="1" applyBorder="1" applyAlignment="1"/>
    <xf numFmtId="0" fontId="15" fillId="0" borderId="89" xfId="0" applyFont="1" applyBorder="1" applyAlignment="1"/>
    <xf numFmtId="0" fontId="15" fillId="0" borderId="111" xfId="0" applyFont="1" applyBorder="1" applyAlignment="1"/>
    <xf numFmtId="0" fontId="40" fillId="0" borderId="73" xfId="0" applyFont="1" applyBorder="1" applyAlignment="1">
      <alignment horizontal="center" vertical="center" wrapText="1"/>
    </xf>
    <xf numFmtId="0" fontId="48" fillId="0" borderId="0" xfId="0" applyFont="1" applyAlignment="1"/>
    <xf numFmtId="0" fontId="15" fillId="0" borderId="120" xfId="0" applyFont="1" applyBorder="1" applyAlignment="1"/>
    <xf numFmtId="0" fontId="15" fillId="0" borderId="121" xfId="0" applyFont="1" applyBorder="1" applyAlignment="1"/>
    <xf numFmtId="0" fontId="15" fillId="0" borderId="124" xfId="0" applyFont="1" applyBorder="1" applyAlignment="1"/>
    <xf numFmtId="0" fontId="54" fillId="15" borderId="14" xfId="0" applyFont="1" applyFill="1" applyBorder="1" applyAlignment="1">
      <alignment horizontal="center" vertical="center" wrapText="1"/>
    </xf>
    <xf numFmtId="0" fontId="15" fillId="0" borderId="135" xfId="0" applyFont="1" applyBorder="1" applyAlignment="1"/>
    <xf numFmtId="0" fontId="15" fillId="0" borderId="39" xfId="0" applyFont="1" applyBorder="1" applyAlignment="1"/>
    <xf numFmtId="0" fontId="15" fillId="0" borderId="18" xfId="0" applyFont="1" applyBorder="1" applyAlignment="1"/>
    <xf numFmtId="0" fontId="15" fillId="0" borderId="126" xfId="0" applyFont="1" applyBorder="1" applyAlignment="1"/>
    <xf numFmtId="0" fontId="54" fillId="15" borderId="134" xfId="0" applyFont="1" applyFill="1" applyBorder="1" applyAlignment="1">
      <alignment horizontal="center" vertical="center" wrapText="1"/>
    </xf>
    <xf numFmtId="0" fontId="15" fillId="0" borderId="125" xfId="0" applyFont="1" applyBorder="1" applyAlignment="1"/>
    <xf numFmtId="0" fontId="46" fillId="14" borderId="101" xfId="0" applyFont="1" applyFill="1" applyBorder="1" applyAlignment="1">
      <alignment horizontal="center" vertical="center" wrapText="1"/>
    </xf>
    <xf numFmtId="0" fontId="15" fillId="0" borderId="91" xfId="0" applyFont="1" applyBorder="1" applyAlignment="1"/>
    <xf numFmtId="0" fontId="15" fillId="0" borderId="114" xfId="0" applyFont="1" applyBorder="1" applyAlignment="1"/>
    <xf numFmtId="0" fontId="31" fillId="14" borderId="103" xfId="0" applyFont="1" applyFill="1" applyBorder="1" applyAlignment="1">
      <alignment horizontal="center" vertical="center" wrapText="1"/>
    </xf>
    <xf numFmtId="0" fontId="15" fillId="0" borderId="123" xfId="0" applyFont="1" applyBorder="1" applyAlignment="1"/>
    <xf numFmtId="0" fontId="46" fillId="14" borderId="103" xfId="0" applyFont="1" applyFill="1" applyBorder="1" applyAlignment="1">
      <alignment horizontal="center" vertical="center" wrapText="1"/>
    </xf>
    <xf numFmtId="9" fontId="19" fillId="0" borderId="92" xfId="0" applyNumberFormat="1" applyFont="1" applyBorder="1" applyAlignment="1">
      <alignment horizontal="center"/>
    </xf>
    <xf numFmtId="0" fontId="6" fillId="0" borderId="115" xfId="0" applyFont="1" applyBorder="1" applyAlignment="1"/>
    <xf numFmtId="0" fontId="45" fillId="15" borderId="73" xfId="0" applyFont="1" applyFill="1" applyBorder="1" applyAlignment="1">
      <alignment horizontal="center" vertical="center"/>
    </xf>
    <xf numFmtId="0" fontId="6" fillId="0" borderId="74" xfId="0" applyFont="1" applyBorder="1" applyAlignment="1"/>
    <xf numFmtId="0" fontId="6" fillId="0" borderId="110" xfId="0" applyFont="1" applyBorder="1" applyAlignment="1"/>
    <xf numFmtId="0" fontId="6" fillId="0" borderId="89" xfId="0" applyFont="1" applyBorder="1" applyAlignment="1"/>
    <xf numFmtId="0" fontId="0" fillId="0" borderId="0" xfId="0" applyAlignment="1"/>
    <xf numFmtId="0" fontId="6" fillId="0" borderId="111" xfId="0" applyFont="1" applyBorder="1" applyAlignment="1"/>
    <xf numFmtId="0" fontId="6" fillId="0" borderId="120" xfId="0" applyFont="1" applyBorder="1" applyAlignment="1"/>
    <xf numFmtId="0" fontId="6" fillId="0" borderId="121" xfId="0" applyFont="1" applyBorder="1" applyAlignment="1"/>
    <xf numFmtId="0" fontId="6" fillId="0" borderId="124" xfId="0" applyFont="1" applyBorder="1" applyAlignment="1"/>
    <xf numFmtId="0" fontId="45" fillId="16" borderId="101" xfId="0" applyFont="1" applyFill="1" applyBorder="1" applyAlignment="1">
      <alignment horizontal="center"/>
    </xf>
    <xf numFmtId="0" fontId="6" fillId="0" borderId="91" xfId="0" applyFont="1" applyBorder="1" applyAlignment="1"/>
    <xf numFmtId="0" fontId="6" fillId="0" borderId="116" xfId="0" applyFont="1" applyBorder="1" applyAlignment="1"/>
    <xf numFmtId="0" fontId="22" fillId="17" borderId="90" xfId="0" applyFont="1" applyFill="1" applyBorder="1" applyAlignment="1">
      <alignment horizontal="center"/>
    </xf>
    <xf numFmtId="0" fontId="45" fillId="18" borderId="90" xfId="0" applyFont="1" applyFill="1" applyBorder="1" applyAlignment="1">
      <alignment horizontal="center"/>
    </xf>
    <xf numFmtId="0" fontId="6" fillId="0" borderId="114" xfId="0" applyFont="1" applyBorder="1" applyAlignment="1"/>
    <xf numFmtId="0" fontId="0" fillId="0" borderId="76" xfId="0" applyBorder="1" applyAlignment="1">
      <alignment horizontal="center"/>
    </xf>
    <xf numFmtId="0" fontId="6" fillId="0" borderId="77" xfId="0" applyFont="1" applyBorder="1" applyAlignment="1"/>
    <xf numFmtId="0" fontId="6" fillId="0" borderId="78" xfId="0" applyFont="1" applyBorder="1" applyAlignment="1"/>
    <xf numFmtId="0" fontId="0" fillId="0" borderId="79" xfId="0" applyBorder="1" applyAlignment="1">
      <alignment horizontal="center"/>
    </xf>
    <xf numFmtId="0" fontId="6" fillId="0" borderId="119" xfId="0" applyFont="1" applyBorder="1" applyAlignment="1"/>
    <xf numFmtId="9" fontId="19" fillId="0" borderId="102" xfId="0" applyNumberFormat="1" applyFont="1" applyBorder="1" applyAlignment="1">
      <alignment horizontal="center"/>
    </xf>
    <xf numFmtId="0" fontId="6" fillId="0" borderId="93" xfId="0" applyFont="1" applyBorder="1" applyAlignment="1"/>
    <xf numFmtId="0" fontId="6" fillId="0" borderId="117" xfId="0" applyFont="1" applyBorder="1" applyAlignment="1"/>
    <xf numFmtId="0" fontId="45" fillId="14" borderId="99" xfId="0" applyFont="1" applyFill="1" applyBorder="1" applyAlignment="1">
      <alignment horizontal="center" vertical="center" wrapText="1"/>
    </xf>
    <xf numFmtId="0" fontId="6" fillId="0" borderId="100" xfId="0" applyFont="1" applyBorder="1" applyAlignment="1"/>
    <xf numFmtId="0" fontId="6" fillId="0" borderId="113" xfId="0" applyFont="1" applyBorder="1" applyAlignment="1"/>
    <xf numFmtId="0" fontId="0" fillId="0" borderId="100" xfId="0" applyBorder="1" applyAlignment="1">
      <alignment horizontal="center" vertical="center" wrapText="1"/>
    </xf>
    <xf numFmtId="10" fontId="19" fillId="0" borderId="99" xfId="0" applyNumberFormat="1" applyFont="1" applyBorder="1" applyAlignment="1">
      <alignment horizontal="center" vertical="center" wrapText="1"/>
    </xf>
    <xf numFmtId="0" fontId="6" fillId="0" borderId="133" xfId="0" applyFont="1" applyBorder="1" applyAlignment="1"/>
    <xf numFmtId="0" fontId="52" fillId="14" borderId="99" xfId="0" applyFont="1" applyFill="1" applyBorder="1" applyAlignment="1">
      <alignment horizontal="center" vertical="center" wrapText="1"/>
    </xf>
    <xf numFmtId="0" fontId="43" fillId="0" borderId="99" xfId="0" applyFont="1" applyBorder="1" applyAlignment="1">
      <alignment horizontal="center" vertical="center" wrapText="1"/>
    </xf>
    <xf numFmtId="0" fontId="43" fillId="0" borderId="100" xfId="0" applyFont="1" applyBorder="1" applyAlignment="1">
      <alignment horizontal="center" vertical="center" wrapText="1"/>
    </xf>
    <xf numFmtId="0" fontId="43" fillId="22" borderId="99" xfId="0" applyFont="1" applyFill="1" applyBorder="1" applyAlignment="1">
      <alignment horizontal="center" vertical="center" wrapText="1"/>
    </xf>
    <xf numFmtId="0" fontId="45" fillId="14" borderId="101" xfId="0" applyFont="1" applyFill="1" applyBorder="1" applyAlignment="1">
      <alignment horizontal="center" vertical="center" wrapText="1"/>
    </xf>
    <xf numFmtId="0" fontId="83" fillId="14" borderId="101" xfId="0" applyFont="1" applyFill="1" applyBorder="1" applyAlignment="1">
      <alignment horizontal="center" vertical="center" wrapText="1"/>
    </xf>
    <xf numFmtId="0" fontId="0" fillId="0" borderId="102" xfId="0" applyBorder="1" applyAlignment="1">
      <alignment horizontal="center" vertical="center" wrapText="1"/>
    </xf>
    <xf numFmtId="0" fontId="19" fillId="0" borderId="102" xfId="0" applyFont="1" applyBorder="1" applyAlignment="1">
      <alignment horizontal="center" vertical="center" wrapText="1"/>
    </xf>
    <xf numFmtId="0" fontId="0" fillId="0" borderId="93" xfId="0" applyBorder="1" applyAlignment="1">
      <alignment horizontal="center" vertical="center"/>
    </xf>
    <xf numFmtId="0" fontId="0" fillId="14" borderId="73" xfId="0" applyFill="1" applyBorder="1" applyAlignment="1">
      <alignment horizontal="center" vertical="center" wrapText="1"/>
    </xf>
    <xf numFmtId="49" fontId="19" fillId="0" borderId="73" xfId="0" applyNumberFormat="1" applyFont="1" applyBorder="1" applyAlignment="1">
      <alignment horizontal="center" vertical="center" wrapText="1"/>
    </xf>
    <xf numFmtId="0" fontId="0" fillId="0" borderId="102" xfId="0" applyBorder="1" applyAlignment="1">
      <alignment horizontal="center" vertical="center"/>
    </xf>
    <xf numFmtId="0" fontId="45" fillId="14" borderId="73" xfId="0" applyFont="1" applyFill="1" applyBorder="1" applyAlignment="1">
      <alignment horizontal="center" vertical="center" wrapText="1"/>
    </xf>
    <xf numFmtId="0" fontId="19" fillId="0" borderId="74" xfId="0" applyFont="1" applyBorder="1" applyAlignment="1">
      <alignment horizontal="center" vertical="center" wrapText="1"/>
    </xf>
    <xf numFmtId="0" fontId="6" fillId="0" borderId="109" xfId="0" applyFont="1" applyBorder="1" applyAlignment="1"/>
    <xf numFmtId="0" fontId="6" fillId="0" borderId="142" xfId="0" applyFont="1" applyBorder="1" applyAlignment="1"/>
    <xf numFmtId="0" fontId="82" fillId="0" borderId="14" xfId="0" applyFont="1" applyBorder="1" applyAlignment="1">
      <alignment horizontal="center" vertical="center" wrapText="1"/>
    </xf>
    <xf numFmtId="0" fontId="4" fillId="0" borderId="15" xfId="0" applyFont="1" applyBorder="1" applyAlignment="1">
      <alignment vertical="center"/>
    </xf>
    <xf numFmtId="0" fontId="4" fillId="0" borderId="16" xfId="0" applyFont="1" applyBorder="1" applyAlignment="1">
      <alignment vertical="center"/>
    </xf>
    <xf numFmtId="0" fontId="4" fillId="0" borderId="18" xfId="0" applyFont="1" applyBorder="1" applyAlignment="1">
      <alignment vertical="center"/>
    </xf>
    <xf numFmtId="0" fontId="4" fillId="0" borderId="19" xfId="0" applyFont="1" applyBorder="1" applyAlignment="1">
      <alignment vertical="center"/>
    </xf>
    <xf numFmtId="0" fontId="4" fillId="0" borderId="20" xfId="0" applyFont="1" applyBorder="1" applyAlignment="1">
      <alignment vertical="center"/>
    </xf>
    <xf numFmtId="9" fontId="45" fillId="14" borderId="100" xfId="0" applyNumberFormat="1" applyFont="1" applyFill="1" applyBorder="1" applyAlignment="1">
      <alignment horizontal="center" vertical="center" wrapText="1"/>
    </xf>
    <xf numFmtId="9" fontId="0" fillId="0" borderId="100" xfId="0" applyNumberFormat="1" applyBorder="1" applyAlignment="1">
      <alignment horizontal="center" vertical="center" wrapText="1"/>
    </xf>
    <xf numFmtId="0" fontId="45" fillId="22" borderId="73" xfId="0" applyFont="1" applyFill="1" applyBorder="1" applyAlignment="1">
      <alignment horizontal="center" vertical="center" wrapText="1"/>
    </xf>
    <xf numFmtId="0" fontId="4" fillId="0" borderId="74" xfId="0" applyFont="1" applyBorder="1" applyAlignment="1"/>
    <xf numFmtId="0" fontId="4" fillId="0" borderId="110" xfId="0" applyFont="1" applyBorder="1" applyAlignment="1"/>
    <xf numFmtId="0" fontId="4" fillId="0" borderId="120" xfId="0" applyFont="1" applyBorder="1" applyAlignment="1"/>
    <xf numFmtId="0" fontId="4" fillId="0" borderId="121" xfId="0" applyFont="1" applyBorder="1" applyAlignment="1"/>
    <xf numFmtId="0" fontId="4" fillId="0" borderId="124" xfId="0" applyFont="1" applyBorder="1" applyAlignment="1"/>
    <xf numFmtId="0" fontId="49" fillId="0" borderId="73" xfId="0" applyFont="1" applyBorder="1" applyAlignment="1">
      <alignment horizontal="center"/>
    </xf>
    <xf numFmtId="0" fontId="6" fillId="0" borderId="98" xfId="0" applyFont="1" applyBorder="1" applyAlignment="1"/>
    <xf numFmtId="0" fontId="50" fillId="4" borderId="90" xfId="0" applyFont="1" applyFill="1" applyBorder="1" applyAlignment="1">
      <alignment horizontal="center" vertical="center" wrapText="1"/>
    </xf>
    <xf numFmtId="0" fontId="6" fillId="4" borderId="91" xfId="0" applyFont="1" applyFill="1" applyBorder="1" applyAlignment="1"/>
    <xf numFmtId="0" fontId="6" fillId="4" borderId="114" xfId="0" applyFont="1" applyFill="1" applyBorder="1" applyAlignment="1"/>
    <xf numFmtId="0" fontId="45" fillId="0" borderId="79" xfId="0" applyFont="1" applyBorder="1" applyAlignment="1">
      <alignment horizontal="left" vertical="center" wrapText="1"/>
    </xf>
    <xf numFmtId="0" fontId="45" fillId="0" borderId="92" xfId="0" applyFont="1" applyBorder="1" applyAlignment="1">
      <alignment horizontal="left" vertical="center" wrapText="1"/>
    </xf>
    <xf numFmtId="0" fontId="45" fillId="14" borderId="101" xfId="23" applyFont="1" applyFill="1" applyBorder="1" applyAlignment="1">
      <alignment horizontal="center" vertical="center" wrapText="1"/>
    </xf>
    <xf numFmtId="0" fontId="6" fillId="0" borderId="91" xfId="23" applyFont="1" applyBorder="1" applyAlignment="1"/>
    <xf numFmtId="0" fontId="6" fillId="0" borderId="114" xfId="23" applyFont="1" applyBorder="1" applyAlignment="1"/>
    <xf numFmtId="0" fontId="72" fillId="0" borderId="102" xfId="23" applyBorder="1" applyAlignment="1">
      <alignment horizontal="center" vertical="center"/>
    </xf>
    <xf numFmtId="0" fontId="6" fillId="0" borderId="93" xfId="23" applyFont="1" applyBorder="1" applyAlignment="1"/>
    <xf numFmtId="0" fontId="6" fillId="0" borderId="115" xfId="23" applyFont="1" applyBorder="1" applyAlignment="1"/>
    <xf numFmtId="0" fontId="72" fillId="0" borderId="79" xfId="23" applyBorder="1" applyAlignment="1">
      <alignment horizontal="center"/>
    </xf>
    <xf numFmtId="0" fontId="6" fillId="0" borderId="77" xfId="23" applyFont="1" applyBorder="1" applyAlignment="1"/>
    <xf numFmtId="0" fontId="6" fillId="0" borderId="78" xfId="23" applyFont="1" applyBorder="1" applyAlignment="1"/>
    <xf numFmtId="0" fontId="6" fillId="0" borderId="119" xfId="23" applyFont="1" applyBorder="1" applyAlignment="1"/>
    <xf numFmtId="0" fontId="19" fillId="0" borderId="102" xfId="23" applyFont="1" applyBorder="1" applyAlignment="1">
      <alignment horizontal="center" vertical="center" wrapText="1"/>
    </xf>
    <xf numFmtId="0" fontId="72" fillId="0" borderId="93" xfId="23" applyBorder="1" applyAlignment="1">
      <alignment horizontal="center" vertical="center"/>
    </xf>
    <xf numFmtId="0" fontId="71" fillId="0" borderId="100" xfId="23" applyFont="1" applyBorder="1" applyAlignment="1">
      <alignment vertical="center" wrapText="1"/>
    </xf>
    <xf numFmtId="0" fontId="5" fillId="0" borderId="100" xfId="23" applyFont="1" applyBorder="1" applyAlignment="1"/>
    <xf numFmtId="0" fontId="5" fillId="0" borderId="113" xfId="23" applyFont="1" applyBorder="1" applyAlignment="1"/>
    <xf numFmtId="0" fontId="45" fillId="16" borderId="101" xfId="23" applyFont="1" applyFill="1" applyBorder="1" applyAlignment="1">
      <alignment horizontal="center"/>
    </xf>
    <xf numFmtId="0" fontId="6" fillId="0" borderId="116" xfId="23" applyFont="1" applyBorder="1" applyAlignment="1"/>
    <xf numFmtId="0" fontId="45" fillId="17" borderId="90" xfId="23" applyFont="1" applyFill="1" applyBorder="1" applyAlignment="1">
      <alignment horizontal="center"/>
    </xf>
    <xf numFmtId="0" fontId="45" fillId="18" borderId="90" xfId="23" applyFont="1" applyFill="1" applyBorder="1" applyAlignment="1">
      <alignment horizontal="center"/>
    </xf>
    <xf numFmtId="0" fontId="49" fillId="0" borderId="73" xfId="23" applyFont="1" applyBorder="1" applyAlignment="1">
      <alignment horizontal="center"/>
    </xf>
    <xf numFmtId="0" fontId="6" fillId="0" borderId="74" xfId="23" applyFont="1" applyBorder="1" applyAlignment="1"/>
    <xf numFmtId="0" fontId="6" fillId="0" borderId="109" xfId="23" applyFont="1" applyBorder="1" applyAlignment="1"/>
    <xf numFmtId="0" fontId="6" fillId="0" borderId="89" xfId="23" applyFont="1" applyBorder="1" applyAlignment="1"/>
    <xf numFmtId="0" fontId="72" fillId="0" borderId="0" xfId="23" applyAlignment="1"/>
    <xf numFmtId="0" fontId="6" fillId="0" borderId="98" xfId="23" applyFont="1" applyBorder="1" applyAlignment="1"/>
    <xf numFmtId="0" fontId="6" fillId="0" borderId="120" xfId="23" applyFont="1" applyBorder="1" applyAlignment="1"/>
    <xf numFmtId="0" fontId="6" fillId="0" borderId="121" xfId="23" applyFont="1" applyBorder="1" applyAlignment="1"/>
    <xf numFmtId="0" fontId="6" fillId="0" borderId="142" xfId="23" applyFont="1" applyBorder="1" applyAlignment="1"/>
    <xf numFmtId="0" fontId="50" fillId="0" borderId="90" xfId="23" applyFont="1" applyBorder="1" applyAlignment="1">
      <alignment horizontal="center" vertical="center" wrapText="1"/>
    </xf>
    <xf numFmtId="0" fontId="45" fillId="0" borderId="79" xfId="23" applyFont="1" applyBorder="1" applyAlignment="1">
      <alignment horizontal="left" vertical="center" wrapText="1"/>
    </xf>
    <xf numFmtId="0" fontId="45" fillId="0" borderId="92" xfId="23" applyFont="1" applyBorder="1" applyAlignment="1">
      <alignment horizontal="left" vertical="center" wrapText="1"/>
    </xf>
    <xf numFmtId="0" fontId="45" fillId="14" borderId="73" xfId="23" applyFont="1" applyFill="1" applyBorder="1" applyAlignment="1">
      <alignment horizontal="center" vertical="center" wrapText="1"/>
    </xf>
    <xf numFmtId="0" fontId="6" fillId="0" borderId="110" xfId="23" applyFont="1" applyBorder="1" applyAlignment="1"/>
    <xf numFmtId="0" fontId="6" fillId="0" borderId="124" xfId="23" applyFont="1" applyBorder="1" applyAlignment="1"/>
    <xf numFmtId="0" fontId="51" fillId="22" borderId="73" xfId="23" applyFont="1" applyFill="1" applyBorder="1" applyAlignment="1">
      <alignment horizontal="center" vertical="center" wrapText="1"/>
    </xf>
    <xf numFmtId="0" fontId="32" fillId="0" borderId="74" xfId="23" applyFont="1" applyBorder="1" applyAlignment="1">
      <alignment horizontal="center" vertical="center" wrapText="1"/>
    </xf>
    <xf numFmtId="0" fontId="5" fillId="0" borderId="74" xfId="23" applyFont="1" applyBorder="1" applyAlignment="1"/>
    <xf numFmtId="0" fontId="5" fillId="0" borderId="109" xfId="23" applyFont="1" applyBorder="1" applyAlignment="1"/>
    <xf numFmtId="0" fontId="5" fillId="0" borderId="121" xfId="23" applyFont="1" applyBorder="1" applyAlignment="1"/>
    <xf numFmtId="0" fontId="5" fillId="0" borderId="142" xfId="23" applyFont="1" applyBorder="1" applyAlignment="1"/>
    <xf numFmtId="0" fontId="70" fillId="0" borderId="102" xfId="23" applyFont="1" applyBorder="1" applyAlignment="1">
      <alignment horizontal="center" vertical="center" wrapText="1"/>
    </xf>
    <xf numFmtId="0" fontId="70" fillId="0" borderId="93" xfId="23" applyFont="1" applyBorder="1" applyAlignment="1"/>
    <xf numFmtId="0" fontId="70" fillId="0" borderId="115" xfId="23" applyFont="1" applyBorder="1" applyAlignment="1"/>
    <xf numFmtId="0" fontId="42" fillId="0" borderId="73" xfId="23" applyFont="1" applyBorder="1" applyAlignment="1">
      <alignment horizontal="center" vertical="center" wrapText="1"/>
    </xf>
    <xf numFmtId="0" fontId="5" fillId="0" borderId="110" xfId="23" applyFont="1" applyBorder="1" applyAlignment="1"/>
    <xf numFmtId="0" fontId="5" fillId="0" borderId="120" xfId="23" applyFont="1" applyBorder="1" applyAlignment="1"/>
    <xf numFmtId="0" fontId="5" fillId="0" borderId="124" xfId="23" applyFont="1" applyBorder="1" applyAlignment="1"/>
    <xf numFmtId="9" fontId="45" fillId="14" borderId="99" xfId="23" applyNumberFormat="1" applyFont="1" applyFill="1" applyBorder="1" applyAlignment="1">
      <alignment horizontal="center" vertical="center" wrapText="1"/>
    </xf>
    <xf numFmtId="0" fontId="6" fillId="0" borderId="100" xfId="23" applyFont="1" applyBorder="1" applyAlignment="1"/>
    <xf numFmtId="0" fontId="6" fillId="0" borderId="113" xfId="23" applyFont="1" applyBorder="1" applyAlignment="1"/>
    <xf numFmtId="9" fontId="72" fillId="0" borderId="99" xfId="23" applyNumberFormat="1" applyBorder="1" applyAlignment="1">
      <alignment horizontal="center" vertical="center" wrapText="1"/>
    </xf>
    <xf numFmtId="0" fontId="72" fillId="0" borderId="102" xfId="23" applyBorder="1" applyAlignment="1">
      <alignment horizontal="center" vertical="center" wrapText="1"/>
    </xf>
    <xf numFmtId="9" fontId="19" fillId="0" borderId="92" xfId="23" applyNumberFormat="1" applyFont="1" applyBorder="1" applyAlignment="1">
      <alignment horizontal="center"/>
    </xf>
    <xf numFmtId="0" fontId="6" fillId="0" borderId="117" xfId="23" applyFont="1" applyBorder="1" applyAlignment="1"/>
    <xf numFmtId="0" fontId="46" fillId="14" borderId="101" xfId="23" applyFont="1" applyFill="1" applyBorder="1" applyAlignment="1">
      <alignment horizontal="center" vertical="center" wrapText="1"/>
    </xf>
    <xf numFmtId="0" fontId="15" fillId="0" borderId="91" xfId="23" applyFont="1" applyBorder="1" applyAlignment="1"/>
    <xf numFmtId="0" fontId="15" fillId="0" borderId="114" xfId="23" applyFont="1" applyBorder="1" applyAlignment="1"/>
    <xf numFmtId="0" fontId="45" fillId="15" borderId="73" xfId="23" applyFont="1" applyFill="1" applyBorder="1" applyAlignment="1">
      <alignment horizontal="center" vertical="center"/>
    </xf>
    <xf numFmtId="0" fontId="6" fillId="0" borderId="111" xfId="23" applyFont="1" applyBorder="1" applyAlignment="1"/>
    <xf numFmtId="0" fontId="72" fillId="0" borderId="76" xfId="23" applyBorder="1" applyAlignment="1">
      <alignment horizontal="center"/>
    </xf>
    <xf numFmtId="0" fontId="81" fillId="0" borderId="7" xfId="23" applyFont="1" applyBorder="1" applyAlignment="1">
      <alignment horizontal="left" vertical="center" wrapText="1"/>
    </xf>
    <xf numFmtId="0" fontId="8" fillId="0" borderId="8" xfId="23" applyFont="1" applyBorder="1" applyAlignment="1">
      <alignment horizontal="left"/>
    </xf>
    <xf numFmtId="0" fontId="8" fillId="0" borderId="9" xfId="23" applyFont="1" applyBorder="1" applyAlignment="1">
      <alignment horizontal="left"/>
    </xf>
    <xf numFmtId="0" fontId="47" fillId="0" borderId="7" xfId="23" applyFont="1" applyBorder="1" applyAlignment="1">
      <alignment horizontal="center" vertical="center" wrapText="1"/>
    </xf>
    <xf numFmtId="0" fontId="15" fillId="0" borderId="8" xfId="23" applyFont="1" applyBorder="1" applyAlignment="1"/>
    <xf numFmtId="0" fontId="15" fillId="0" borderId="9" xfId="23" applyFont="1" applyBorder="1" applyAlignment="1"/>
    <xf numFmtId="0" fontId="47" fillId="0" borderId="152" xfId="23" applyFont="1" applyBorder="1" applyAlignment="1">
      <alignment horizontal="center" vertical="center"/>
    </xf>
    <xf numFmtId="0" fontId="15" fillId="0" borderId="153" xfId="23" applyFont="1" applyBorder="1" applyAlignment="1"/>
    <xf numFmtId="10" fontId="47" fillId="0" borderId="152" xfId="23" applyNumberFormat="1" applyFont="1" applyBorder="1" applyAlignment="1">
      <alignment horizontal="center" vertical="center"/>
    </xf>
    <xf numFmtId="0" fontId="15" fillId="0" borderId="155" xfId="23" applyFont="1" applyBorder="1" applyAlignment="1"/>
    <xf numFmtId="168" fontId="47" fillId="0" borderId="32" xfId="23" applyNumberFormat="1" applyFont="1" applyBorder="1" applyAlignment="1">
      <alignment horizontal="center" vertical="center"/>
    </xf>
    <xf numFmtId="0" fontId="15" fillId="0" borderId="33" xfId="23" applyFont="1" applyBorder="1" applyAlignment="1"/>
    <xf numFmtId="0" fontId="47" fillId="0" borderId="132" xfId="23" applyFont="1" applyBorder="1" applyAlignment="1">
      <alignment horizontal="center" vertical="center"/>
    </xf>
    <xf numFmtId="0" fontId="15" fillId="0" borderId="77" xfId="23" applyFont="1" applyBorder="1" applyAlignment="1"/>
    <xf numFmtId="9" fontId="47" fillId="0" borderId="132" xfId="23" applyNumberFormat="1" applyFont="1" applyBorder="1" applyAlignment="1">
      <alignment horizontal="center" vertical="center"/>
    </xf>
    <xf numFmtId="0" fontId="15" fillId="0" borderId="127" xfId="23" applyFont="1" applyBorder="1" applyAlignment="1"/>
    <xf numFmtId="168" fontId="47" fillId="0" borderId="48" xfId="23" applyNumberFormat="1" applyFont="1" applyBorder="1" applyAlignment="1">
      <alignment horizontal="center" vertical="center"/>
    </xf>
    <xf numFmtId="0" fontId="15" fillId="0" borderId="5" xfId="23" applyFont="1" applyBorder="1" applyAlignment="1"/>
    <xf numFmtId="0" fontId="15" fillId="0" borderId="52" xfId="23" applyFont="1" applyBorder="1" applyAlignment="1"/>
    <xf numFmtId="0" fontId="47" fillId="0" borderId="4" xfId="23" applyFont="1" applyBorder="1" applyAlignment="1">
      <alignment horizontal="center" vertical="center" wrapText="1"/>
    </xf>
    <xf numFmtId="0" fontId="15" fillId="0" borderId="6" xfId="23" applyFont="1" applyBorder="1" applyAlignment="1"/>
    <xf numFmtId="10" fontId="47" fillId="0" borderId="132" xfId="23" applyNumberFormat="1" applyFont="1" applyBorder="1" applyAlignment="1">
      <alignment horizontal="center" vertical="center"/>
    </xf>
    <xf numFmtId="0" fontId="47" fillId="0" borderId="130" xfId="23" applyFont="1" applyBorder="1" applyAlignment="1">
      <alignment horizontal="center" vertical="center"/>
    </xf>
    <xf numFmtId="0" fontId="15" fillId="0" borderId="131" xfId="23" applyFont="1" applyBorder="1" applyAlignment="1"/>
    <xf numFmtId="9" fontId="47" fillId="0" borderId="130" xfId="23" applyNumberFormat="1" applyFont="1" applyBorder="1" applyAlignment="1">
      <alignment horizontal="center" vertical="center"/>
    </xf>
    <xf numFmtId="0" fontId="15" fillId="0" borderId="154" xfId="23" applyFont="1" applyBorder="1" applyAlignment="1"/>
    <xf numFmtId="168" fontId="47" fillId="0" borderId="30" xfId="23" applyNumberFormat="1" applyFont="1" applyBorder="1" applyAlignment="1">
      <alignment horizontal="center" vertical="center"/>
    </xf>
    <xf numFmtId="0" fontId="15" fillId="0" borderId="2" xfId="23" applyFont="1" applyBorder="1" applyAlignment="1"/>
    <xf numFmtId="0" fontId="15" fillId="0" borderId="31" xfId="23" applyFont="1" applyBorder="1" applyAlignment="1"/>
    <xf numFmtId="0" fontId="47" fillId="0" borderId="1" xfId="23" applyFont="1" applyBorder="1" applyAlignment="1">
      <alignment horizontal="center" vertical="center" wrapText="1"/>
    </xf>
    <xf numFmtId="0" fontId="15" fillId="0" borderId="3" xfId="23" applyFont="1" applyBorder="1" applyAlignment="1"/>
    <xf numFmtId="0" fontId="54" fillId="15" borderId="14" xfId="23" applyFont="1" applyFill="1" applyBorder="1" applyAlignment="1">
      <alignment horizontal="center" vertical="center" wrapText="1"/>
    </xf>
    <xf numFmtId="0" fontId="15" fillId="0" borderId="15" xfId="23" applyFont="1" applyBorder="1" applyAlignment="1"/>
    <xf numFmtId="0" fontId="15" fillId="0" borderId="16" xfId="23" applyFont="1" applyBorder="1" applyAlignment="1"/>
    <xf numFmtId="0" fontId="15" fillId="0" borderId="39" xfId="23" applyFont="1" applyBorder="1" applyAlignment="1"/>
    <xf numFmtId="0" fontId="48" fillId="0" borderId="0" xfId="23" applyFont="1" applyBorder="1" applyAlignment="1"/>
    <xf numFmtId="0" fontId="15" fillId="0" borderId="40" xfId="23" applyFont="1" applyBorder="1" applyAlignment="1"/>
    <xf numFmtId="0" fontId="15" fillId="0" borderId="0" xfId="23" applyFont="1" applyBorder="1" applyAlignment="1"/>
    <xf numFmtId="0" fontId="54" fillId="15" borderId="14" xfId="23" applyFont="1" applyFill="1" applyBorder="1" applyAlignment="1">
      <alignment horizontal="center" vertical="center"/>
    </xf>
    <xf numFmtId="0" fontId="15" fillId="0" borderId="18" xfId="23" applyFont="1" applyBorder="1" applyAlignment="1"/>
    <xf numFmtId="0" fontId="15" fillId="0" borderId="19" xfId="23" applyFont="1" applyBorder="1" applyAlignment="1"/>
    <xf numFmtId="0" fontId="54" fillId="15" borderId="15" xfId="23" applyFont="1" applyFill="1" applyBorder="1" applyAlignment="1">
      <alignment horizontal="center" vertical="center" wrapText="1"/>
    </xf>
    <xf numFmtId="0" fontId="45" fillId="14" borderId="99" xfId="23" applyFont="1" applyFill="1" applyBorder="1" applyAlignment="1">
      <alignment horizontal="center" vertical="center" wrapText="1"/>
    </xf>
    <xf numFmtId="0" fontId="32" fillId="0" borderId="100" xfId="23" applyFont="1" applyBorder="1" applyAlignment="1">
      <alignment horizontal="center" vertical="center" wrapText="1"/>
    </xf>
    <xf numFmtId="170" fontId="28" fillId="0" borderId="122" xfId="23" applyNumberFormat="1" applyFont="1" applyBorder="1" applyAlignment="1">
      <alignment horizontal="center" vertical="center" wrapText="1"/>
    </xf>
    <xf numFmtId="170" fontId="28" fillId="0" borderId="95" xfId="23" applyNumberFormat="1" applyFont="1" applyBorder="1" applyAlignment="1">
      <alignment horizontal="center" vertical="center" wrapText="1"/>
    </xf>
    <xf numFmtId="170" fontId="28" fillId="0" borderId="112" xfId="23" applyNumberFormat="1" applyFont="1" applyBorder="1" applyAlignment="1">
      <alignment horizontal="center" vertical="center" wrapText="1"/>
    </xf>
    <xf numFmtId="170" fontId="28" fillId="0" borderId="120" xfId="23" applyNumberFormat="1" applyFont="1" applyBorder="1" applyAlignment="1">
      <alignment horizontal="center" vertical="center" wrapText="1"/>
    </xf>
    <xf numFmtId="170" fontId="28" fillId="0" borderId="121" xfId="23" applyNumberFormat="1" applyFont="1" applyBorder="1" applyAlignment="1">
      <alignment horizontal="center" vertical="center" wrapText="1"/>
    </xf>
    <xf numFmtId="170" fontId="28" fillId="0" borderId="124" xfId="23" applyNumberFormat="1" applyFont="1" applyBorder="1" applyAlignment="1">
      <alignment horizontal="center" vertical="center" wrapText="1"/>
    </xf>
    <xf numFmtId="171" fontId="48" fillId="0" borderId="105" xfId="23" applyNumberFormat="1" applyFont="1" applyBorder="1" applyAlignment="1">
      <alignment horizontal="center" vertical="center" wrapText="1"/>
    </xf>
    <xf numFmtId="171" fontId="48" fillId="0" borderId="106" xfId="23" applyNumberFormat="1" applyFont="1" applyBorder="1" applyAlignment="1">
      <alignment horizontal="center" vertical="center" wrapText="1"/>
    </xf>
    <xf numFmtId="1" fontId="48" fillId="0" borderId="105" xfId="23" applyNumberFormat="1" applyFont="1" applyBorder="1" applyAlignment="1">
      <alignment horizontal="center" vertical="center" wrapText="1"/>
    </xf>
    <xf numFmtId="1" fontId="48" fillId="0" borderId="106" xfId="23" applyNumberFormat="1" applyFont="1" applyBorder="1" applyAlignment="1">
      <alignment horizontal="center" vertical="center" wrapText="1"/>
    </xf>
    <xf numFmtId="168" fontId="48" fillId="0" borderId="103" xfId="23" applyNumberFormat="1" applyFont="1" applyBorder="1" applyAlignment="1">
      <alignment horizontal="center" vertical="center" wrapText="1"/>
    </xf>
    <xf numFmtId="168" fontId="48" fillId="0" borderId="106" xfId="23" applyNumberFormat="1" applyFont="1" applyBorder="1" applyAlignment="1">
      <alignment horizontal="center" vertical="center" wrapText="1"/>
    </xf>
    <xf numFmtId="0" fontId="48" fillId="0" borderId="122" xfId="23" applyFont="1" applyBorder="1" applyAlignment="1">
      <alignment horizontal="left" vertical="center" wrapText="1"/>
    </xf>
    <xf numFmtId="0" fontId="48" fillId="0" borderId="95" xfId="23" applyFont="1" applyBorder="1" applyAlignment="1">
      <alignment horizontal="left" vertical="center" wrapText="1"/>
    </xf>
    <xf numFmtId="0" fontId="48" fillId="0" borderId="112" xfId="23" applyFont="1" applyBorder="1" applyAlignment="1">
      <alignment horizontal="left" vertical="center" wrapText="1"/>
    </xf>
    <xf numFmtId="0" fontId="48" fillId="0" borderId="120" xfId="23" applyFont="1" applyBorder="1" applyAlignment="1">
      <alignment horizontal="left" vertical="center" wrapText="1"/>
    </xf>
    <xf numFmtId="0" fontId="48" fillId="0" borderId="121" xfId="23" applyFont="1" applyBorder="1" applyAlignment="1">
      <alignment horizontal="left" vertical="center" wrapText="1"/>
    </xf>
    <xf numFmtId="0" fontId="48" fillId="0" borderId="124" xfId="23" applyFont="1" applyBorder="1" applyAlignment="1">
      <alignment horizontal="left" vertical="center" wrapText="1"/>
    </xf>
    <xf numFmtId="0" fontId="43" fillId="0" borderId="99" xfId="23" applyFont="1" applyBorder="1" applyAlignment="1">
      <alignment horizontal="center" vertical="center" wrapText="1"/>
    </xf>
    <xf numFmtId="0" fontId="43" fillId="0" borderId="100" xfId="23" applyFont="1" applyBorder="1" applyAlignment="1">
      <alignment horizontal="center" vertical="center" wrapText="1"/>
    </xf>
    <xf numFmtId="0" fontId="43" fillId="22" borderId="99" xfId="23" applyFont="1" applyFill="1" applyBorder="1" applyAlignment="1">
      <alignment horizontal="center" vertical="center" wrapText="1"/>
    </xf>
    <xf numFmtId="0" fontId="22" fillId="14" borderId="99" xfId="23" applyFont="1" applyFill="1" applyBorder="1" applyAlignment="1">
      <alignment horizontal="center" vertical="center" wrapText="1"/>
    </xf>
    <xf numFmtId="0" fontId="19" fillId="0" borderId="99" xfId="23" applyFont="1" applyBorder="1" applyAlignment="1">
      <alignment horizontal="center" vertical="center" wrapText="1"/>
    </xf>
    <xf numFmtId="0" fontId="6" fillId="0" borderId="133" xfId="23" applyFont="1" applyBorder="1" applyAlignment="1"/>
    <xf numFmtId="0" fontId="52" fillId="14" borderId="99" xfId="23" applyFont="1" applyFill="1" applyBorder="1" applyAlignment="1">
      <alignment horizontal="center" vertical="center" wrapText="1"/>
    </xf>
    <xf numFmtId="170" fontId="28" fillId="0" borderId="81" xfId="23" applyNumberFormat="1" applyFont="1" applyBorder="1" applyAlignment="1">
      <alignment horizontal="center" vertical="center" wrapText="1"/>
    </xf>
    <xf numFmtId="170" fontId="28" fillId="0" borderId="82" xfId="23" applyNumberFormat="1" applyFont="1" applyBorder="1" applyAlignment="1">
      <alignment horizontal="center" vertical="center" wrapText="1"/>
    </xf>
    <xf numFmtId="170" fontId="28" fillId="0" borderId="118" xfId="23" applyNumberFormat="1" applyFont="1" applyBorder="1" applyAlignment="1">
      <alignment horizontal="center" vertical="center" wrapText="1"/>
    </xf>
    <xf numFmtId="0" fontId="47" fillId="0" borderId="73" xfId="23" applyFont="1" applyBorder="1" applyAlignment="1">
      <alignment horizontal="center" vertical="center" wrapText="1"/>
    </xf>
    <xf numFmtId="0" fontId="47" fillId="0" borderId="74" xfId="23" applyFont="1" applyBorder="1" applyAlignment="1">
      <alignment horizontal="center" vertical="center" wrapText="1"/>
    </xf>
    <xf numFmtId="0" fontId="47" fillId="0" borderId="110" xfId="23" applyFont="1" applyBorder="1" applyAlignment="1">
      <alignment horizontal="center" vertical="center" wrapText="1"/>
    </xf>
    <xf numFmtId="0" fontId="47" fillId="0" borderId="81" xfId="23" applyFont="1" applyBorder="1" applyAlignment="1">
      <alignment horizontal="center" vertical="center" wrapText="1"/>
    </xf>
    <xf numFmtId="0" fontId="47" fillId="0" borderId="82" xfId="23" applyFont="1" applyBorder="1" applyAlignment="1">
      <alignment horizontal="center" vertical="center" wrapText="1"/>
    </xf>
    <xf numFmtId="0" fontId="47" fillId="0" borderId="118" xfId="23" applyFont="1" applyBorder="1" applyAlignment="1">
      <alignment horizontal="center" vertical="center" wrapText="1"/>
    </xf>
    <xf numFmtId="171" fontId="48" fillId="0" borderId="103" xfId="23" applyNumberFormat="1" applyFont="1" applyBorder="1" applyAlignment="1">
      <alignment horizontal="center" vertical="center" wrapText="1"/>
    </xf>
    <xf numFmtId="1" fontId="48" fillId="0" borderId="103" xfId="23" applyNumberFormat="1" applyFont="1" applyBorder="1" applyAlignment="1">
      <alignment horizontal="center" vertical="center" wrapText="1"/>
    </xf>
    <xf numFmtId="0" fontId="48" fillId="0" borderId="73" xfId="23" applyFont="1" applyBorder="1" applyAlignment="1">
      <alignment horizontal="center" vertical="center" wrapText="1"/>
    </xf>
    <xf numFmtId="0" fontId="15" fillId="0" borderId="74" xfId="23" applyFont="1" applyBorder="1" applyAlignment="1"/>
    <xf numFmtId="0" fontId="15" fillId="0" borderId="110" xfId="23" applyFont="1" applyBorder="1" applyAlignment="1"/>
    <xf numFmtId="0" fontId="15" fillId="0" borderId="89" xfId="23" applyFont="1" applyBorder="1" applyAlignment="1"/>
    <xf numFmtId="0" fontId="15" fillId="0" borderId="111" xfId="23" applyFont="1" applyBorder="1" applyAlignment="1"/>
    <xf numFmtId="0" fontId="15" fillId="0" borderId="120" xfId="23" applyFont="1" applyBorder="1" applyAlignment="1"/>
    <xf numFmtId="0" fontId="15" fillId="0" borderId="121" xfId="23" applyFont="1" applyBorder="1" applyAlignment="1"/>
    <xf numFmtId="0" fontId="15" fillId="0" borderId="124" xfId="23" applyFont="1" applyBorder="1" applyAlignment="1"/>
    <xf numFmtId="0" fontId="46" fillId="14" borderId="99" xfId="23" applyFont="1" applyFill="1" applyBorder="1" applyAlignment="1">
      <alignment horizontal="center" vertical="center"/>
    </xf>
    <xf numFmtId="0" fontId="15" fillId="0" borderId="100" xfId="23" applyFont="1" applyBorder="1" applyAlignment="1">
      <alignment horizontal="center" vertical="center"/>
    </xf>
    <xf numFmtId="0" fontId="15" fillId="0" borderId="113" xfId="23" applyFont="1" applyBorder="1" applyAlignment="1">
      <alignment horizontal="center" vertical="center"/>
    </xf>
    <xf numFmtId="0" fontId="48" fillId="14" borderId="99" xfId="23" applyFont="1" applyFill="1" applyBorder="1" applyAlignment="1">
      <alignment horizontal="center"/>
    </xf>
    <xf numFmtId="0" fontId="15" fillId="0" borderId="100" xfId="23" applyFont="1" applyBorder="1" applyAlignment="1"/>
    <xf numFmtId="0" fontId="15" fillId="0" borderId="113" xfId="23" applyFont="1" applyBorder="1" applyAlignment="1"/>
    <xf numFmtId="0" fontId="46" fillId="14" borderId="73" xfId="23" applyFont="1" applyFill="1" applyBorder="1" applyAlignment="1">
      <alignment horizontal="center" vertical="center" wrapText="1"/>
    </xf>
    <xf numFmtId="49" fontId="19" fillId="0" borderId="73" xfId="23" applyNumberFormat="1" applyFont="1" applyBorder="1" applyAlignment="1">
      <alignment horizontal="center" vertical="center" wrapText="1"/>
    </xf>
    <xf numFmtId="0" fontId="72" fillId="14" borderId="73" xfId="23" applyFill="1" applyBorder="1" applyAlignment="1">
      <alignment horizontal="center" vertical="center" wrapText="1"/>
    </xf>
    <xf numFmtId="0" fontId="28" fillId="0" borderId="122" xfId="23" applyFont="1" applyBorder="1" applyAlignment="1">
      <alignment horizontal="left" vertical="center" wrapText="1"/>
    </xf>
    <xf numFmtId="0" fontId="46" fillId="14" borderId="103" xfId="23" applyFont="1" applyFill="1" applyBorder="1" applyAlignment="1">
      <alignment horizontal="center" vertical="center" wrapText="1"/>
    </xf>
    <xf numFmtId="0" fontId="15" fillId="0" borderId="123" xfId="23" applyFont="1" applyBorder="1" applyAlignment="1"/>
    <xf numFmtId="9" fontId="19" fillId="0" borderId="102" xfId="23" applyNumberFormat="1" applyFont="1" applyBorder="1" applyAlignment="1">
      <alignment horizontal="center"/>
    </xf>
    <xf numFmtId="0" fontId="42" fillId="0" borderId="73" xfId="0" applyFont="1" applyBorder="1" applyAlignment="1">
      <alignment horizontal="center" vertical="center" wrapText="1"/>
    </xf>
    <xf numFmtId="0" fontId="5" fillId="0" borderId="74" xfId="0" applyFont="1" applyBorder="1" applyAlignment="1"/>
    <xf numFmtId="0" fontId="5" fillId="0" borderId="110" xfId="0" applyFont="1" applyBorder="1" applyAlignment="1"/>
    <xf numFmtId="0" fontId="5" fillId="0" borderId="120" xfId="0" applyFont="1" applyBorder="1" applyAlignment="1"/>
    <xf numFmtId="0" fontId="5" fillId="0" borderId="121" xfId="0" applyFont="1" applyBorder="1" applyAlignment="1"/>
    <xf numFmtId="0" fontId="5" fillId="0" borderId="124" xfId="0" applyFont="1" applyBorder="1" applyAlignment="1"/>
    <xf numFmtId="9" fontId="45" fillId="14" borderId="99" xfId="0" applyNumberFormat="1" applyFont="1" applyFill="1" applyBorder="1" applyAlignment="1">
      <alignment horizontal="center" vertical="center" wrapText="1"/>
    </xf>
    <xf numFmtId="0" fontId="19" fillId="0" borderId="99" xfId="0" applyFont="1" applyBorder="1" applyAlignment="1">
      <alignment horizontal="center" vertical="center" wrapText="1"/>
    </xf>
    <xf numFmtId="0" fontId="51" fillId="0" borderId="102" xfId="0" applyFont="1" applyBorder="1" applyAlignment="1">
      <alignment horizontal="center" vertical="center" wrapText="1"/>
    </xf>
    <xf numFmtId="0" fontId="50" fillId="0" borderId="90" xfId="0" applyFont="1" applyBorder="1" applyAlignment="1">
      <alignment horizontal="center" vertical="center" wrapText="1"/>
    </xf>
    <xf numFmtId="0" fontId="51" fillId="22" borderId="73" xfId="0" applyFont="1" applyFill="1" applyBorder="1" applyAlignment="1">
      <alignment horizontal="center" vertical="center" wrapText="1"/>
    </xf>
    <xf numFmtId="0" fontId="19" fillId="0" borderId="100" xfId="0" applyFont="1" applyBorder="1" applyAlignment="1">
      <alignment horizontal="center" vertical="center" wrapText="1"/>
    </xf>
    <xf numFmtId="0" fontId="0" fillId="0" borderId="79" xfId="0" applyBorder="1" applyAlignment="1">
      <alignment horizontal="center" vertical="center"/>
    </xf>
    <xf numFmtId="0" fontId="32" fillId="0" borderId="74" xfId="0" applyFont="1" applyBorder="1" applyAlignment="1">
      <alignment horizontal="center" vertical="center" wrapText="1"/>
    </xf>
    <xf numFmtId="0" fontId="5" fillId="0" borderId="109" xfId="0" applyFont="1" applyBorder="1" applyAlignment="1"/>
    <xf numFmtId="0" fontId="5" fillId="0" borderId="142" xfId="0" applyFont="1" applyBorder="1" applyAlignment="1"/>
    <xf numFmtId="0" fontId="22" fillId="14" borderId="99" xfId="0" applyFont="1" applyFill="1" applyBorder="1" applyAlignment="1">
      <alignment horizontal="center" vertical="center" wrapText="1"/>
    </xf>
    <xf numFmtId="10" fontId="51" fillId="0" borderId="99" xfId="0" applyNumberFormat="1" applyFont="1" applyBorder="1" applyAlignment="1">
      <alignment horizontal="center" vertical="center" wrapText="1"/>
    </xf>
    <xf numFmtId="0" fontId="45" fillId="17" borderId="90" xfId="0" applyFont="1" applyFill="1" applyBorder="1" applyAlignment="1">
      <alignment horizontal="center"/>
    </xf>
    <xf numFmtId="0" fontId="48" fillId="0" borderId="73" xfId="0" applyFont="1" applyBorder="1" applyAlignment="1">
      <alignment horizontal="center" vertical="center" wrapText="1"/>
    </xf>
    <xf numFmtId="0" fontId="48" fillId="0" borderId="82" xfId="0" applyFont="1" applyBorder="1" applyAlignment="1">
      <alignment horizontal="center" vertical="center" wrapText="1"/>
    </xf>
    <xf numFmtId="0" fontId="15" fillId="0" borderId="82" xfId="0" applyFont="1" applyBorder="1" applyAlignment="1">
      <alignment vertical="center"/>
    </xf>
    <xf numFmtId="9" fontId="0" fillId="0" borderId="43" xfId="11" applyFont="1" applyBorder="1" applyAlignment="1">
      <alignment horizontal="center" vertical="center"/>
    </xf>
    <xf numFmtId="9" fontId="47" fillId="0" borderId="43" xfId="0" applyNumberFormat="1" applyFont="1" applyBorder="1" applyAlignment="1">
      <alignment horizontal="center" vertical="center"/>
    </xf>
    <xf numFmtId="0" fontId="15" fillId="0" borderId="43" xfId="0" applyFont="1" applyBorder="1" applyAlignment="1">
      <alignment vertical="center"/>
    </xf>
    <xf numFmtId="0" fontId="47" fillId="0" borderId="82" xfId="0" applyFont="1" applyBorder="1" applyAlignment="1">
      <alignment horizontal="center" vertical="center" wrapText="1"/>
    </xf>
    <xf numFmtId="0" fontId="15" fillId="0" borderId="108" xfId="0" applyFont="1" applyBorder="1" applyAlignment="1">
      <alignment vertical="center"/>
    </xf>
    <xf numFmtId="0" fontId="15" fillId="0" borderId="118" xfId="0" applyFont="1" applyBorder="1" applyAlignment="1">
      <alignment vertical="center"/>
    </xf>
    <xf numFmtId="0" fontId="15" fillId="0" borderId="77" xfId="0" applyFont="1" applyBorder="1" applyAlignment="1">
      <alignment vertical="center"/>
    </xf>
    <xf numFmtId="9" fontId="0" fillId="0" borderId="5" xfId="11" applyFont="1" applyBorder="1" applyAlignment="1">
      <alignment horizontal="center" vertical="center"/>
    </xf>
    <xf numFmtId="9" fontId="47" fillId="0" borderId="82" xfId="0" applyNumberFormat="1" applyFont="1" applyBorder="1" applyAlignment="1">
      <alignment horizontal="center" vertical="center"/>
    </xf>
    <xf numFmtId="0" fontId="47" fillId="0" borderId="79" xfId="0" applyFont="1" applyBorder="1" applyAlignment="1">
      <alignment horizontal="center" vertical="center"/>
    </xf>
    <xf numFmtId="0" fontId="15" fillId="0" borderId="78" xfId="0" applyFont="1" applyBorder="1" applyAlignment="1">
      <alignment vertical="center"/>
    </xf>
    <xf numFmtId="0" fontId="15" fillId="0" borderId="77" xfId="0" applyFont="1" applyBorder="1" applyAlignment="1">
      <alignment vertical="center" wrapText="1"/>
    </xf>
    <xf numFmtId="0" fontId="15" fillId="0" borderId="119" xfId="0" applyFont="1" applyBorder="1" applyAlignment="1">
      <alignment vertical="center" wrapText="1"/>
    </xf>
    <xf numFmtId="0" fontId="32" fillId="0" borderId="100" xfId="0" applyFont="1" applyBorder="1" applyAlignment="1">
      <alignment horizontal="center" vertical="center" wrapText="1"/>
    </xf>
    <xf numFmtId="0" fontId="5" fillId="0" borderId="100" xfId="0" applyFont="1" applyBorder="1" applyAlignment="1"/>
    <xf numFmtId="0" fontId="5" fillId="0" borderId="113" xfId="0" applyFont="1" applyBorder="1" applyAlignment="1"/>
    <xf numFmtId="49" fontId="32" fillId="0" borderId="73" xfId="0" applyNumberFormat="1" applyFont="1" applyBorder="1" applyAlignment="1">
      <alignment horizontal="center" vertical="center" wrapText="1"/>
    </xf>
    <xf numFmtId="0" fontId="53" fillId="0" borderId="102" xfId="0" applyFont="1" applyBorder="1" applyAlignment="1">
      <alignment horizontal="center" vertical="center"/>
    </xf>
    <xf numFmtId="0" fontId="5" fillId="0" borderId="93" xfId="0" applyFont="1" applyBorder="1" applyAlignment="1"/>
    <xf numFmtId="0" fontId="5" fillId="0" borderId="115" xfId="0" applyFont="1" applyBorder="1" applyAlignment="1"/>
    <xf numFmtId="0" fontId="53" fillId="0" borderId="79" xfId="0" applyFont="1" applyBorder="1" applyAlignment="1">
      <alignment horizontal="center" vertical="center"/>
    </xf>
    <xf numFmtId="0" fontId="5" fillId="0" borderId="77" xfId="0" applyFont="1" applyBorder="1" applyAlignment="1"/>
    <xf numFmtId="0" fontId="5" fillId="0" borderId="78" xfId="0" applyFont="1" applyBorder="1" applyAlignment="1"/>
    <xf numFmtId="0" fontId="45" fillId="14" borderId="1" xfId="0" applyFont="1" applyFill="1" applyBorder="1" applyAlignment="1">
      <alignment horizontal="center" vertical="center" wrapText="1"/>
    </xf>
    <xf numFmtId="0" fontId="6" fillId="0" borderId="2" xfId="0" applyFont="1" applyBorder="1" applyAlignment="1"/>
    <xf numFmtId="0" fontId="45" fillId="14" borderId="2" xfId="0" applyFont="1" applyFill="1" applyBorder="1" applyAlignment="1">
      <alignment horizontal="center" vertical="center" wrapText="1"/>
    </xf>
    <xf numFmtId="0" fontId="6" fillId="0" borderId="3" xfId="0" applyFont="1" applyBorder="1" applyAlignment="1"/>
    <xf numFmtId="0" fontId="19" fillId="0" borderId="8" xfId="0" applyFont="1" applyBorder="1" applyAlignment="1">
      <alignment horizontal="center" vertical="center" wrapText="1"/>
    </xf>
    <xf numFmtId="0" fontId="6" fillId="0" borderId="8" xfId="0" applyFont="1" applyBorder="1" applyAlignment="1"/>
    <xf numFmtId="0" fontId="0" fillId="0" borderId="8" xfId="0" applyBorder="1" applyAlignment="1">
      <alignment horizontal="center" vertical="center"/>
    </xf>
    <xf numFmtId="0" fontId="6" fillId="0" borderId="9" xfId="0" applyFont="1" applyBorder="1" applyAlignment="1"/>
    <xf numFmtId="9" fontId="19" fillId="0" borderId="99" xfId="0" applyNumberFormat="1" applyFont="1" applyBorder="1" applyAlignment="1">
      <alignment horizontal="center" vertical="center" wrapText="1"/>
    </xf>
    <xf numFmtId="0" fontId="15" fillId="0" borderId="82" xfId="0" applyFont="1" applyBorder="1" applyAlignment="1">
      <alignment horizontal="center" vertical="center"/>
    </xf>
    <xf numFmtId="0" fontId="15" fillId="0" borderId="108" xfId="0" applyFont="1" applyBorder="1" applyAlignment="1">
      <alignment horizontal="center" vertical="center"/>
    </xf>
    <xf numFmtId="10" fontId="41" fillId="0" borderId="107" xfId="0" applyNumberFormat="1" applyFont="1" applyBorder="1" applyAlignment="1">
      <alignment horizontal="center" vertical="center"/>
    </xf>
    <xf numFmtId="10" fontId="41" fillId="0" borderId="108" xfId="0" applyNumberFormat="1" applyFont="1" applyBorder="1" applyAlignment="1">
      <alignment horizontal="center" vertical="center"/>
    </xf>
    <xf numFmtId="9" fontId="41" fillId="0" borderId="107" xfId="0" applyNumberFormat="1" applyFont="1" applyBorder="1" applyAlignment="1">
      <alignment horizontal="center" vertical="center"/>
    </xf>
    <xf numFmtId="9" fontId="41" fillId="0" borderId="82" xfId="0" applyNumberFormat="1" applyFont="1" applyBorder="1" applyAlignment="1">
      <alignment horizontal="center" vertical="center"/>
    </xf>
    <xf numFmtId="9" fontId="41" fillId="0" borderId="108" xfId="0" applyNumberFormat="1" applyFont="1" applyBorder="1" applyAlignment="1">
      <alignment horizontal="center" vertical="center"/>
    </xf>
    <xf numFmtId="0" fontId="41" fillId="0" borderId="90"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116" xfId="0" applyFont="1" applyBorder="1" applyAlignment="1">
      <alignment horizontal="center" vertical="center" wrapText="1"/>
    </xf>
    <xf numFmtId="0" fontId="41" fillId="27" borderId="156" xfId="0" applyFont="1" applyFill="1" applyBorder="1" applyAlignment="1">
      <alignment horizontal="center" vertical="center" wrapText="1"/>
    </xf>
    <xf numFmtId="0" fontId="41" fillId="27" borderId="74" xfId="0" applyFont="1" applyFill="1" applyBorder="1" applyAlignment="1">
      <alignment horizontal="center" vertical="center" wrapText="1"/>
    </xf>
    <xf numFmtId="0" fontId="41" fillId="27" borderId="109" xfId="0" applyFont="1" applyFill="1" applyBorder="1" applyAlignment="1">
      <alignment horizontal="center" vertical="center" wrapText="1"/>
    </xf>
    <xf numFmtId="0" fontId="54" fillId="15" borderId="73" xfId="0" applyFont="1" applyFill="1" applyBorder="1" applyAlignment="1">
      <alignment horizontal="center" vertical="center" wrapText="1"/>
    </xf>
    <xf numFmtId="0" fontId="54" fillId="15" borderId="74" xfId="0" applyFont="1" applyFill="1" applyBorder="1" applyAlignment="1">
      <alignment horizontal="center" vertical="center"/>
    </xf>
    <xf numFmtId="0" fontId="19" fillId="0" borderId="27" xfId="0" applyFont="1" applyBorder="1" applyAlignment="1">
      <alignment horizontal="center"/>
    </xf>
    <xf numFmtId="0" fontId="19" fillId="0" borderId="28" xfId="0" applyFont="1" applyBorder="1" applyAlignment="1">
      <alignment horizontal="center"/>
    </xf>
    <xf numFmtId="0" fontId="19" fillId="0" borderId="32" xfId="0" applyFont="1" applyBorder="1" applyAlignment="1">
      <alignment horizontal="center"/>
    </xf>
    <xf numFmtId="0" fontId="87" fillId="0" borderId="101" xfId="0" applyFont="1" applyBorder="1" applyAlignment="1">
      <alignment horizontal="left" vertical="center" wrapText="1"/>
    </xf>
    <xf numFmtId="0" fontId="15" fillId="0" borderId="91" xfId="0" applyFont="1" applyBorder="1" applyAlignment="1">
      <alignment horizontal="left"/>
    </xf>
    <xf numFmtId="0" fontId="15" fillId="0" borderId="114" xfId="0" applyFont="1" applyBorder="1" applyAlignment="1">
      <alignment horizontal="left"/>
    </xf>
    <xf numFmtId="0" fontId="28" fillId="0" borderId="77" xfId="0" applyFont="1" applyBorder="1" applyAlignment="1">
      <alignment horizontal="left" wrapText="1"/>
    </xf>
    <xf numFmtId="0" fontId="28" fillId="0" borderId="119" xfId="0" applyFont="1" applyBorder="1" applyAlignment="1">
      <alignment horizontal="left" wrapText="1"/>
    </xf>
    <xf numFmtId="0" fontId="28" fillId="0" borderId="77" xfId="0" applyFont="1" applyBorder="1" applyAlignment="1">
      <alignment horizontal="left" vertical="center" wrapText="1"/>
    </xf>
    <xf numFmtId="0" fontId="28" fillId="0" borderId="119" xfId="0" applyFont="1" applyBorder="1" applyAlignment="1">
      <alignment horizontal="left" vertical="center" wrapText="1"/>
    </xf>
    <xf numFmtId="10" fontId="47" fillId="0" borderId="79" xfId="0" applyNumberFormat="1" applyFont="1" applyBorder="1" applyAlignment="1">
      <alignment horizontal="center" vertical="center"/>
    </xf>
    <xf numFmtId="10" fontId="47" fillId="0" borderId="78" xfId="0" applyNumberFormat="1" applyFont="1" applyBorder="1" applyAlignment="1">
      <alignment horizontal="center" vertical="center"/>
    </xf>
    <xf numFmtId="9" fontId="47" fillId="0" borderId="79" xfId="0" applyNumberFormat="1" applyFont="1" applyBorder="1" applyAlignment="1">
      <alignment horizontal="center" vertical="center"/>
    </xf>
    <xf numFmtId="9" fontId="47" fillId="0" borderId="77" xfId="0" applyNumberFormat="1" applyFont="1" applyBorder="1" applyAlignment="1">
      <alignment horizontal="center" vertical="center"/>
    </xf>
    <xf numFmtId="9" fontId="47" fillId="0" borderId="78" xfId="0" applyNumberFormat="1" applyFont="1" applyBorder="1" applyAlignment="1">
      <alignment horizontal="center" vertical="center"/>
    </xf>
    <xf numFmtId="0" fontId="47" fillId="0" borderId="150" xfId="0" applyFont="1" applyBorder="1" applyAlignment="1">
      <alignment horizontal="center" vertical="top" wrapText="1"/>
    </xf>
    <xf numFmtId="0" fontId="15" fillId="0" borderId="150" xfId="0" applyFont="1" applyBorder="1" applyAlignment="1">
      <alignment vertical="top" wrapText="1"/>
    </xf>
    <xf numFmtId="10" fontId="41" fillId="0" borderId="79" xfId="0" applyNumberFormat="1" applyFont="1" applyBorder="1" applyAlignment="1">
      <alignment horizontal="center" vertical="center"/>
    </xf>
    <xf numFmtId="10" fontId="41" fillId="0" borderId="78" xfId="0" applyNumberFormat="1" applyFont="1" applyBorder="1" applyAlignment="1">
      <alignment horizontal="center" vertical="center"/>
    </xf>
    <xf numFmtId="9" fontId="41" fillId="0" borderId="79" xfId="0" applyNumberFormat="1" applyFont="1" applyBorder="1" applyAlignment="1">
      <alignment horizontal="center" vertical="center"/>
    </xf>
    <xf numFmtId="9" fontId="41" fillId="0" borderId="77" xfId="0" applyNumberFormat="1" applyFont="1" applyBorder="1" applyAlignment="1">
      <alignment horizontal="center" vertical="center"/>
    </xf>
    <xf numFmtId="9" fontId="41" fillId="0" borderId="78" xfId="0" applyNumberFormat="1" applyFont="1" applyBorder="1" applyAlignment="1">
      <alignment horizontal="center" vertical="center"/>
    </xf>
    <xf numFmtId="0" fontId="41" fillId="0" borderId="79" xfId="0" applyFont="1" applyBorder="1" applyAlignment="1">
      <alignment horizontal="center" vertical="center" wrapText="1"/>
    </xf>
    <xf numFmtId="0" fontId="41" fillId="0" borderId="77" xfId="0" applyFont="1" applyBorder="1" applyAlignment="1">
      <alignment horizontal="center" vertical="center" wrapText="1"/>
    </xf>
    <xf numFmtId="0" fontId="41" fillId="0" borderId="78" xfId="0" applyFont="1" applyBorder="1" applyAlignment="1">
      <alignment horizontal="center" vertical="center" wrapText="1"/>
    </xf>
    <xf numFmtId="0" fontId="41" fillId="0" borderId="107" xfId="0" applyFont="1" applyBorder="1" applyAlignment="1">
      <alignment horizontal="center" vertical="center" wrapText="1"/>
    </xf>
    <xf numFmtId="0" fontId="41" fillId="0" borderId="82" xfId="0" applyFont="1" applyBorder="1" applyAlignment="1">
      <alignment horizontal="center" vertical="center" wrapText="1"/>
    </xf>
    <xf numFmtId="0" fontId="41" fillId="0" borderId="108" xfId="0" applyFont="1" applyBorder="1" applyAlignment="1">
      <alignment horizontal="center" vertical="center" wrapText="1"/>
    </xf>
    <xf numFmtId="0" fontId="41" fillId="27" borderId="79" xfId="0" applyFont="1" applyFill="1" applyBorder="1" applyAlignment="1">
      <alignment horizontal="center" wrapText="1"/>
    </xf>
    <xf numFmtId="0" fontId="41" fillId="27" borderId="77" xfId="0" applyFont="1" applyFill="1" applyBorder="1" applyAlignment="1">
      <alignment horizontal="center" wrapText="1"/>
    </xf>
    <xf numFmtId="0" fontId="41" fillId="27" borderId="78" xfId="0" applyFont="1" applyFill="1" applyBorder="1" applyAlignment="1">
      <alignment horizontal="center" wrapText="1"/>
    </xf>
    <xf numFmtId="0" fontId="13" fillId="0" borderId="4" xfId="2" applyFont="1" applyBorder="1" applyAlignment="1">
      <alignment horizontal="center"/>
    </xf>
    <xf numFmtId="2" fontId="13" fillId="0" borderId="49" xfId="2" applyNumberFormat="1" applyFont="1" applyBorder="1" applyAlignment="1">
      <alignment horizontal="center"/>
    </xf>
    <xf numFmtId="2" fontId="13" fillId="0" borderId="46" xfId="2" applyNumberFormat="1" applyFont="1" applyBorder="1" applyAlignment="1">
      <alignment horizontal="center"/>
    </xf>
    <xf numFmtId="2" fontId="13" fillId="0" borderId="50" xfId="2" applyNumberFormat="1" applyFont="1" applyBorder="1" applyAlignment="1">
      <alignment horizontal="center"/>
    </xf>
    <xf numFmtId="10" fontId="13" fillId="0" borderId="49" xfId="1" applyNumberFormat="1" applyFont="1" applyFill="1" applyBorder="1" applyAlignment="1">
      <alignment horizontal="center" wrapText="1"/>
    </xf>
    <xf numFmtId="10" fontId="13" fillId="0" borderId="50" xfId="1" applyNumberFormat="1" applyFont="1" applyFill="1" applyBorder="1" applyAlignment="1">
      <alignment horizontal="center" wrapText="1"/>
    </xf>
    <xf numFmtId="10" fontId="13" fillId="0" borderId="46" xfId="1" applyNumberFormat="1" applyFont="1" applyFill="1" applyBorder="1" applyAlignment="1">
      <alignment horizontal="center" wrapText="1"/>
    </xf>
    <xf numFmtId="0" fontId="13" fillId="0" borderId="13" xfId="2" applyFont="1" applyBorder="1" applyAlignment="1">
      <alignment horizontal="justify" vertical="center"/>
    </xf>
    <xf numFmtId="0" fontId="13" fillId="0" borderId="0" xfId="2" applyFont="1" applyAlignment="1">
      <alignment horizontal="justify" vertical="center"/>
    </xf>
    <xf numFmtId="0" fontId="13" fillId="0" borderId="40" xfId="2" applyFont="1" applyBorder="1" applyAlignment="1">
      <alignment horizontal="justify" vertical="center"/>
    </xf>
    <xf numFmtId="0" fontId="53" fillId="0" borderId="13" xfId="0" applyFont="1" applyBorder="1" applyAlignment="1">
      <alignment horizontal="justify" vertical="center"/>
    </xf>
    <xf numFmtId="0" fontId="53" fillId="0" borderId="0" xfId="0" applyFont="1" applyAlignment="1">
      <alignment horizontal="justify" vertical="center"/>
    </xf>
    <xf numFmtId="0" fontId="53" fillId="0" borderId="40" xfId="0" applyFont="1" applyBorder="1" applyAlignment="1">
      <alignment horizontal="justify" vertical="center"/>
    </xf>
    <xf numFmtId="0" fontId="53" fillId="0" borderId="49" xfId="0" applyFont="1" applyBorder="1" applyAlignment="1">
      <alignment horizontal="justify" vertical="center"/>
    </xf>
    <xf numFmtId="0" fontId="53" fillId="0" borderId="50" xfId="0" applyFont="1" applyBorder="1" applyAlignment="1">
      <alignment horizontal="justify" vertical="center"/>
    </xf>
    <xf numFmtId="0" fontId="53" fillId="0" borderId="51" xfId="0" applyFont="1" applyBorder="1" applyAlignment="1">
      <alignment horizontal="justify" vertical="center"/>
    </xf>
    <xf numFmtId="2" fontId="13" fillId="0" borderId="52" xfId="2" applyNumberFormat="1" applyFont="1" applyBorder="1" applyAlignment="1">
      <alignment horizontal="center"/>
    </xf>
    <xf numFmtId="2" fontId="13" fillId="0" borderId="48" xfId="2" applyNumberFormat="1" applyFont="1" applyBorder="1" applyAlignment="1">
      <alignment horizontal="center"/>
    </xf>
    <xf numFmtId="2" fontId="13" fillId="0" borderId="57" xfId="2" applyNumberFormat="1" applyFont="1" applyBorder="1" applyAlignment="1">
      <alignment horizontal="center"/>
    </xf>
    <xf numFmtId="10" fontId="13" fillId="0" borderId="52" xfId="1" applyNumberFormat="1" applyFont="1" applyFill="1" applyBorder="1" applyAlignment="1">
      <alignment horizontal="center" wrapText="1"/>
    </xf>
    <xf numFmtId="10" fontId="13" fillId="0" borderId="57" xfId="1" applyNumberFormat="1" applyFont="1" applyFill="1" applyBorder="1" applyAlignment="1">
      <alignment horizontal="center" wrapText="1"/>
    </xf>
    <xf numFmtId="10" fontId="13" fillId="0" borderId="48" xfId="1" applyNumberFormat="1" applyFont="1" applyFill="1" applyBorder="1" applyAlignment="1">
      <alignment horizontal="center" wrapText="1"/>
    </xf>
    <xf numFmtId="0" fontId="5" fillId="2" borderId="21" xfId="2" applyFont="1" applyFill="1" applyBorder="1" applyAlignment="1">
      <alignment horizontal="center" vertical="center" wrapText="1"/>
    </xf>
    <xf numFmtId="0" fontId="5" fillId="2" borderId="22" xfId="2" applyFont="1" applyFill="1" applyBorder="1" applyAlignment="1">
      <alignment horizontal="center" vertical="center" wrapText="1"/>
    </xf>
    <xf numFmtId="0" fontId="5" fillId="2" borderId="23" xfId="2" applyFont="1" applyFill="1" applyBorder="1" applyAlignment="1">
      <alignment horizontal="center" vertical="center" wrapText="1"/>
    </xf>
    <xf numFmtId="0" fontId="13" fillId="0" borderId="7" xfId="2" applyFont="1" applyBorder="1" applyAlignment="1">
      <alignment horizontal="center"/>
    </xf>
    <xf numFmtId="0" fontId="13" fillId="0" borderId="42" xfId="2" applyFont="1" applyBorder="1" applyAlignment="1">
      <alignment horizontal="center"/>
    </xf>
    <xf numFmtId="0" fontId="13" fillId="0" borderId="43" xfId="2" applyFont="1" applyBorder="1" applyAlignment="1">
      <alignment horizontal="center"/>
    </xf>
    <xf numFmtId="9" fontId="5" fillId="2" borderId="21" xfId="1" applyFont="1" applyFill="1" applyBorder="1" applyAlignment="1">
      <alignment horizontal="center"/>
    </xf>
    <xf numFmtId="9" fontId="5" fillId="2" borderId="22" xfId="1" applyFont="1" applyFill="1" applyBorder="1" applyAlignment="1">
      <alignment horizontal="center"/>
    </xf>
    <xf numFmtId="9" fontId="5" fillId="2" borderId="23" xfId="1" applyFont="1" applyFill="1" applyBorder="1" applyAlignment="1">
      <alignment horizont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xf>
    <xf numFmtId="10" fontId="5" fillId="0" borderId="68" xfId="1" applyNumberFormat="1" applyFont="1" applyFill="1" applyBorder="1" applyAlignment="1">
      <alignment horizontal="center" vertical="center" wrapText="1"/>
    </xf>
    <xf numFmtId="10" fontId="5" fillId="0" borderId="50" xfId="1" applyNumberFormat="1" applyFont="1" applyFill="1" applyBorder="1" applyAlignment="1">
      <alignment horizontal="center" vertical="center" wrapText="1"/>
    </xf>
    <xf numFmtId="10" fontId="5" fillId="0" borderId="51" xfId="1" applyNumberFormat="1"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39" xfId="0" applyFont="1" applyFill="1" applyBorder="1" applyAlignment="1">
      <alignment horizontal="center" vertical="center" wrapText="1"/>
    </xf>
    <xf numFmtId="0" fontId="7" fillId="4" borderId="0" xfId="0" applyFont="1" applyFill="1" applyAlignment="1">
      <alignment horizontal="center" vertical="center" wrapText="1"/>
    </xf>
    <xf numFmtId="0" fontId="7" fillId="4" borderId="40" xfId="0" applyFont="1" applyFill="1" applyBorder="1" applyAlignment="1">
      <alignment horizontal="center" vertical="center" wrapText="1"/>
    </xf>
    <xf numFmtId="0" fontId="7" fillId="4" borderId="18" xfId="0" applyFont="1" applyFill="1" applyBorder="1" applyAlignment="1">
      <alignment horizontal="center" vertical="center" wrapText="1"/>
    </xf>
    <xf numFmtId="0" fontId="7" fillId="4" borderId="19"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15" xfId="0" applyFont="1" applyFill="1" applyBorder="1" applyAlignment="1">
      <alignment horizontal="center" vertical="center"/>
    </xf>
    <xf numFmtId="0" fontId="7" fillId="4" borderId="16" xfId="0" applyFont="1" applyFill="1" applyBorder="1" applyAlignment="1">
      <alignment horizontal="center" vertical="center"/>
    </xf>
    <xf numFmtId="0" fontId="7" fillId="4" borderId="0" xfId="0" applyFont="1" applyFill="1" applyAlignment="1">
      <alignment horizontal="center" vertical="center"/>
    </xf>
    <xf numFmtId="0" fontId="7" fillId="4" borderId="40" xfId="0" applyFont="1" applyFill="1" applyBorder="1" applyAlignment="1">
      <alignment horizontal="center" vertical="center"/>
    </xf>
    <xf numFmtId="164" fontId="5" fillId="2" borderId="42" xfId="0" applyNumberFormat="1" applyFont="1" applyFill="1" applyBorder="1" applyAlignment="1">
      <alignment horizontal="center" vertical="center" wrapText="1"/>
    </xf>
    <xf numFmtId="0" fontId="5" fillId="2" borderId="43" xfId="0" applyFont="1" applyFill="1" applyBorder="1" applyAlignment="1"/>
    <xf numFmtId="0" fontId="5" fillId="2" borderId="44" xfId="0" applyFont="1" applyFill="1" applyBorder="1" applyAlignment="1"/>
    <xf numFmtId="10" fontId="5" fillId="0" borderId="18" xfId="1" applyNumberFormat="1" applyFont="1" applyFill="1" applyBorder="1" applyAlignment="1">
      <alignment horizontal="center" vertical="center" wrapText="1"/>
    </xf>
    <xf numFmtId="10" fontId="5" fillId="0" borderId="19" xfId="1" applyNumberFormat="1" applyFont="1" applyFill="1" applyBorder="1" applyAlignment="1">
      <alignment horizontal="center" vertical="center" wrapText="1"/>
    </xf>
    <xf numFmtId="10" fontId="5" fillId="0" borderId="20" xfId="1" applyNumberFormat="1" applyFont="1" applyFill="1" applyBorder="1" applyAlignment="1">
      <alignment horizontal="center" vertical="center" wrapText="1"/>
    </xf>
    <xf numFmtId="0" fontId="53" fillId="0" borderId="39" xfId="4" applyNumberFormat="1" applyFont="1" applyFill="1" applyBorder="1" applyAlignment="1">
      <alignment horizontal="left" vertical="center" wrapText="1"/>
    </xf>
    <xf numFmtId="0" fontId="53" fillId="0" borderId="0" xfId="4" applyNumberFormat="1" applyFont="1" applyFill="1" applyBorder="1" applyAlignment="1">
      <alignment horizontal="left" vertical="center" wrapText="1"/>
    </xf>
    <xf numFmtId="0" fontId="53" fillId="0" borderId="40" xfId="4" applyNumberFormat="1" applyFont="1" applyFill="1" applyBorder="1" applyAlignment="1">
      <alignment horizontal="left" vertical="center" wrapText="1"/>
    </xf>
    <xf numFmtId="0" fontId="53" fillId="0" borderId="18" xfId="4" applyNumberFormat="1" applyFont="1" applyFill="1" applyBorder="1" applyAlignment="1">
      <alignment horizontal="left" vertical="center" wrapText="1"/>
    </xf>
    <xf numFmtId="0" fontId="53" fillId="0" borderId="19" xfId="4" applyNumberFormat="1" applyFont="1" applyFill="1" applyBorder="1" applyAlignment="1">
      <alignment horizontal="left" vertical="center" wrapText="1"/>
    </xf>
    <xf numFmtId="0" fontId="53" fillId="0" borderId="20" xfId="4" applyNumberFormat="1" applyFont="1" applyFill="1" applyBorder="1" applyAlignment="1">
      <alignment horizontal="left" vertical="center" wrapText="1"/>
    </xf>
    <xf numFmtId="0" fontId="53" fillId="0" borderId="21" xfId="0" applyFont="1" applyBorder="1" applyAlignment="1">
      <alignment horizontal="left" vertical="center" wrapText="1"/>
    </xf>
    <xf numFmtId="0" fontId="53" fillId="0" borderId="22" xfId="0" applyFont="1" applyBorder="1" applyAlignment="1">
      <alignment horizontal="left" vertical="center" wrapText="1"/>
    </xf>
    <xf numFmtId="0" fontId="53" fillId="0" borderId="23" xfId="0" applyFont="1" applyBorder="1" applyAlignment="1">
      <alignment horizontal="left" vertical="center" wrapText="1"/>
    </xf>
    <xf numFmtId="0" fontId="7" fillId="2" borderId="34"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7" fillId="2" borderId="36" xfId="0" applyFont="1" applyFill="1" applyBorder="1" applyAlignment="1">
      <alignment horizontal="center" vertical="center" wrapText="1"/>
    </xf>
    <xf numFmtId="164" fontId="5" fillId="2" borderId="1" xfId="0" applyNumberFormat="1" applyFont="1" applyFill="1" applyBorder="1" applyAlignment="1">
      <alignment horizontal="center" vertical="center" wrapText="1"/>
    </xf>
    <xf numFmtId="0" fontId="5" fillId="2" borderId="2" xfId="0" applyFont="1" applyFill="1" applyBorder="1" applyAlignment="1"/>
    <xf numFmtId="0" fontId="5" fillId="2" borderId="3" xfId="0" applyFont="1" applyFill="1" applyBorder="1" applyAlignment="1"/>
    <xf numFmtId="10" fontId="5" fillId="0" borderId="24" xfId="1" applyNumberFormat="1" applyFont="1" applyFill="1" applyBorder="1" applyAlignment="1">
      <alignment horizontal="center" vertical="center" wrapText="1"/>
    </xf>
    <xf numFmtId="10" fontId="5" fillId="0" borderId="25" xfId="1" applyNumberFormat="1" applyFont="1" applyFill="1" applyBorder="1" applyAlignment="1">
      <alignment horizontal="center" vertical="center" wrapText="1"/>
    </xf>
    <xf numFmtId="10" fontId="5" fillId="0" borderId="26" xfId="1" applyNumberFormat="1" applyFont="1" applyFill="1" applyBorder="1" applyAlignment="1">
      <alignment horizontal="center" vertical="center" wrapText="1"/>
    </xf>
    <xf numFmtId="0" fontId="53" fillId="0" borderId="14" xfId="4" applyNumberFormat="1" applyFont="1" applyFill="1" applyBorder="1" applyAlignment="1">
      <alignment horizontal="left" vertical="center" wrapText="1"/>
    </xf>
    <xf numFmtId="0" fontId="53" fillId="0" borderId="15" xfId="4" applyNumberFormat="1" applyFont="1" applyFill="1" applyBorder="1" applyAlignment="1">
      <alignment horizontal="left" vertical="center" wrapText="1"/>
    </xf>
    <xf numFmtId="0" fontId="53" fillId="0" borderId="16" xfId="4" applyNumberFormat="1" applyFont="1" applyFill="1" applyBorder="1" applyAlignment="1">
      <alignment horizontal="left" vertical="center" wrapText="1"/>
    </xf>
    <xf numFmtId="0" fontId="53" fillId="0" borderId="39" xfId="0" applyFont="1" applyBorder="1" applyAlignment="1">
      <alignment horizontal="left" vertical="center" wrapText="1"/>
    </xf>
    <xf numFmtId="0" fontId="53" fillId="0" borderId="0" xfId="0" applyFont="1" applyAlignment="1">
      <alignment horizontal="left" vertical="center" wrapText="1"/>
    </xf>
    <xf numFmtId="0" fontId="53" fillId="0" borderId="40" xfId="0" applyFont="1" applyBorder="1" applyAlignment="1">
      <alignment horizontal="left" vertical="center" wrapText="1"/>
    </xf>
    <xf numFmtId="0" fontId="53" fillId="0" borderId="18" xfId="0" applyFont="1" applyBorder="1" applyAlignment="1">
      <alignment horizontal="left" vertical="center" wrapText="1"/>
    </xf>
    <xf numFmtId="0" fontId="53" fillId="0" borderId="19" xfId="0" applyFont="1" applyBorder="1" applyAlignment="1">
      <alignment horizontal="left" vertical="center" wrapText="1"/>
    </xf>
    <xf numFmtId="0" fontId="53" fillId="0" borderId="20" xfId="0" applyFont="1" applyBorder="1" applyAlignment="1">
      <alignment horizontal="left" vertical="center" wrapText="1"/>
    </xf>
    <xf numFmtId="164" fontId="5" fillId="2" borderId="53" xfId="0" applyNumberFormat="1" applyFont="1" applyFill="1" applyBorder="1" applyAlignment="1">
      <alignment horizontal="center" vertical="center" wrapText="1"/>
    </xf>
    <xf numFmtId="0" fontId="5" fillId="2" borderId="54" xfId="0" applyFont="1" applyFill="1" applyBorder="1" applyAlignment="1"/>
    <xf numFmtId="0" fontId="5" fillId="2" borderId="55" xfId="0" applyFont="1" applyFill="1" applyBorder="1" applyAlignment="1"/>
    <xf numFmtId="0" fontId="53" fillId="0" borderId="68" xfId="0" applyFont="1" applyBorder="1" applyAlignment="1">
      <alignment horizontal="left" vertical="center" wrapText="1"/>
    </xf>
    <xf numFmtId="0" fontId="53" fillId="0" borderId="50" xfId="0" applyFont="1" applyBorder="1" applyAlignment="1">
      <alignment horizontal="left" vertical="center" wrapText="1"/>
    </xf>
    <xf numFmtId="0" fontId="53" fillId="0" borderId="51" xfId="0" applyFont="1" applyBorder="1" applyAlignment="1">
      <alignment horizontal="left" vertical="center" wrapText="1"/>
    </xf>
    <xf numFmtId="0" fontId="13" fillId="0" borderId="1" xfId="2" applyFont="1" applyBorder="1" applyAlignment="1">
      <alignment horizontal="center"/>
    </xf>
    <xf numFmtId="2" fontId="13" fillId="0" borderId="31" xfId="2" applyNumberFormat="1" applyFont="1" applyBorder="1" applyAlignment="1">
      <alignment horizontal="center"/>
    </xf>
    <xf numFmtId="2" fontId="13" fillId="0" borderId="25" xfId="2" applyNumberFormat="1" applyFont="1" applyBorder="1" applyAlignment="1">
      <alignment horizontal="center"/>
    </xf>
    <xf numFmtId="2" fontId="13" fillId="0" borderId="30" xfId="2" applyNumberFormat="1" applyFont="1" applyBorder="1" applyAlignment="1">
      <alignment horizontal="center"/>
    </xf>
    <xf numFmtId="10" fontId="13" fillId="0" borderId="31" xfId="1" applyNumberFormat="1" applyFont="1" applyFill="1" applyBorder="1" applyAlignment="1">
      <alignment horizontal="center" wrapText="1"/>
    </xf>
    <xf numFmtId="10" fontId="13" fillId="0" borderId="25" xfId="1" applyNumberFormat="1" applyFont="1" applyFill="1" applyBorder="1" applyAlignment="1">
      <alignment horizontal="center" wrapText="1"/>
    </xf>
    <xf numFmtId="10" fontId="13" fillId="0" borderId="30" xfId="1" applyNumberFormat="1" applyFont="1" applyFill="1" applyBorder="1" applyAlignment="1">
      <alignment horizontal="center" wrapText="1"/>
    </xf>
    <xf numFmtId="0" fontId="13" fillId="0" borderId="69" xfId="2" applyFont="1" applyBorder="1" applyAlignment="1">
      <alignment horizontal="justify" vertical="center"/>
    </xf>
    <xf numFmtId="0" fontId="13" fillId="0" borderId="15" xfId="2" applyFont="1" applyBorder="1" applyAlignment="1">
      <alignment horizontal="justify" vertical="center"/>
    </xf>
    <xf numFmtId="0" fontId="13" fillId="0" borderId="16" xfId="2" applyFont="1" applyBorder="1" applyAlignment="1">
      <alignment horizontal="justify" vertical="center"/>
    </xf>
    <xf numFmtId="0" fontId="53" fillId="0" borderId="83" xfId="0" applyFont="1" applyBorder="1" applyAlignment="1">
      <alignment horizontal="justify" vertical="center"/>
    </xf>
    <xf numFmtId="0" fontId="53" fillId="0" borderId="19" xfId="0" applyFont="1" applyBorder="1" applyAlignment="1">
      <alignment horizontal="justify" vertical="center"/>
    </xf>
    <xf numFmtId="0" fontId="53" fillId="0" borderId="20" xfId="0" applyFont="1" applyBorder="1" applyAlignment="1">
      <alignment horizontal="justify" vertical="center"/>
    </xf>
    <xf numFmtId="2" fontId="13" fillId="0" borderId="33" xfId="2" applyNumberFormat="1" applyFont="1" applyBorder="1" applyAlignment="1">
      <alignment horizontal="center"/>
    </xf>
    <xf numFmtId="2" fontId="13" fillId="0" borderId="32" xfId="2" applyNumberFormat="1" applyFont="1" applyBorder="1" applyAlignment="1">
      <alignment horizontal="center"/>
    </xf>
    <xf numFmtId="2" fontId="13" fillId="0" borderId="28" xfId="2" applyNumberFormat="1" applyFont="1" applyBorder="1" applyAlignment="1">
      <alignment horizontal="center"/>
    </xf>
    <xf numFmtId="10" fontId="13" fillId="0" borderId="33" xfId="1" applyNumberFormat="1" applyFont="1" applyFill="1" applyBorder="1" applyAlignment="1">
      <alignment horizontal="center" wrapText="1"/>
    </xf>
    <xf numFmtId="10" fontId="13" fillId="0" borderId="28" xfId="1" applyNumberFormat="1" applyFont="1" applyFill="1" applyBorder="1" applyAlignment="1">
      <alignment horizontal="center" wrapText="1"/>
    </xf>
    <xf numFmtId="10" fontId="13" fillId="0" borderId="32" xfId="1" applyNumberFormat="1" applyFont="1" applyFill="1" applyBorder="1" applyAlignment="1">
      <alignment horizontal="center" wrapText="1"/>
    </xf>
    <xf numFmtId="0" fontId="5" fillId="0" borderId="46" xfId="4" applyNumberFormat="1" applyFont="1" applyFill="1" applyBorder="1" applyAlignment="1">
      <alignment horizontal="left" vertical="center" wrapText="1"/>
    </xf>
    <xf numFmtId="0" fontId="5" fillId="0" borderId="43" xfId="4" applyNumberFormat="1" applyFont="1" applyFill="1" applyBorder="1" applyAlignment="1">
      <alignment horizontal="left" vertical="center" wrapText="1"/>
    </xf>
    <xf numFmtId="0" fontId="5" fillId="0" borderId="44" xfId="4" applyNumberFormat="1"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5" xfId="0" applyFont="1" applyFill="1" applyBorder="1" applyAlignment="1">
      <alignment horizontal="center" vertical="center" wrapText="1"/>
    </xf>
    <xf numFmtId="9" fontId="19" fillId="3" borderId="30" xfId="3" applyNumberFormat="1" applyFont="1" applyFill="1" applyBorder="1" applyAlignment="1">
      <alignment horizontal="center" vertical="center" wrapText="1"/>
    </xf>
    <xf numFmtId="9" fontId="19" fillId="3" borderId="2" xfId="3" applyNumberFormat="1" applyFont="1" applyFill="1" applyBorder="1" applyAlignment="1">
      <alignment horizontal="center" vertical="center" wrapText="1"/>
    </xf>
    <xf numFmtId="9" fontId="19" fillId="3" borderId="31" xfId="3" applyNumberFormat="1" applyFont="1" applyFill="1" applyBorder="1" applyAlignment="1">
      <alignment horizontal="center" vertical="center" wrapText="1"/>
    </xf>
    <xf numFmtId="9" fontId="19" fillId="3" borderId="32" xfId="3" applyNumberFormat="1" applyFont="1" applyFill="1" applyBorder="1" applyAlignment="1">
      <alignment horizontal="center" vertical="center" wrapText="1"/>
    </xf>
    <xf numFmtId="9" fontId="19" fillId="3" borderId="8" xfId="3" applyNumberFormat="1" applyFont="1" applyFill="1" applyBorder="1" applyAlignment="1">
      <alignment horizontal="center" vertical="center" wrapText="1"/>
    </xf>
    <xf numFmtId="9" fontId="19" fillId="3" borderId="33" xfId="3" applyNumberFormat="1" applyFont="1" applyFill="1" applyBorder="1" applyAlignment="1">
      <alignment horizontal="center" vertical="center" wrapText="1"/>
    </xf>
    <xf numFmtId="0" fontId="6" fillId="3" borderId="35" xfId="3" applyFont="1" applyFill="1" applyBorder="1" applyAlignment="1">
      <alignment horizontal="center" vertical="center" wrapText="1"/>
    </xf>
    <xf numFmtId="0" fontId="6" fillId="3" borderId="36" xfId="3" applyFont="1" applyFill="1" applyBorder="1" applyAlignment="1">
      <alignment horizontal="center" vertical="center" wrapText="1"/>
    </xf>
    <xf numFmtId="0" fontId="19" fillId="3" borderId="37" xfId="3" applyFont="1" applyFill="1" applyBorder="1" applyAlignment="1">
      <alignment horizontal="center" vertical="center" wrapText="1"/>
    </xf>
    <xf numFmtId="0" fontId="19" fillId="3" borderId="35" xfId="3" applyFont="1" applyFill="1" applyBorder="1" applyAlignment="1">
      <alignment horizontal="center" vertical="center" wrapText="1"/>
    </xf>
    <xf numFmtId="0" fontId="19" fillId="3" borderId="36" xfId="3" applyFont="1" applyFill="1" applyBorder="1" applyAlignment="1">
      <alignment horizontal="center" vertical="center" wrapText="1"/>
    </xf>
    <xf numFmtId="49" fontId="19" fillId="0" borderId="14" xfId="2" applyNumberFormat="1" applyFont="1" applyBorder="1" applyAlignment="1">
      <alignment horizontal="center" vertical="center" wrapText="1"/>
    </xf>
    <xf numFmtId="49" fontId="19" fillId="0" borderId="15" xfId="2" applyNumberFormat="1" applyFont="1" applyBorder="1" applyAlignment="1">
      <alignment horizontal="center" vertical="center" wrapText="1"/>
    </xf>
    <xf numFmtId="49" fontId="19" fillId="0" borderId="16" xfId="2" applyNumberFormat="1" applyFont="1" applyBorder="1" applyAlignment="1">
      <alignment horizontal="center" vertical="center" wrapText="1"/>
    </xf>
    <xf numFmtId="49" fontId="19" fillId="0" borderId="18" xfId="2" applyNumberFormat="1" applyFont="1" applyBorder="1" applyAlignment="1">
      <alignment horizontal="center" vertical="center" wrapText="1"/>
    </xf>
    <xf numFmtId="49" fontId="19" fillId="0" borderId="19" xfId="2" applyNumberFormat="1" applyFont="1" applyBorder="1" applyAlignment="1">
      <alignment horizontal="center" vertical="center" wrapText="1"/>
    </xf>
    <xf numFmtId="49" fontId="19" fillId="0" borderId="20" xfId="2" applyNumberFormat="1" applyFont="1" applyBorder="1" applyAlignment="1">
      <alignment horizontal="center" vertical="center" wrapText="1"/>
    </xf>
    <xf numFmtId="0" fontId="19" fillId="0" borderId="27" xfId="2" applyFont="1" applyBorder="1" applyAlignment="1">
      <alignment horizontal="center" vertical="center"/>
    </xf>
    <xf numFmtId="0" fontId="19" fillId="0" borderId="28" xfId="2" applyFont="1" applyBorder="1" applyAlignment="1">
      <alignment horizontal="center" vertical="center"/>
    </xf>
    <xf numFmtId="0" fontId="2" fillId="3" borderId="14" xfId="2" applyFont="1" applyFill="1" applyBorder="1" applyAlignment="1">
      <alignment horizontal="center" vertical="center" wrapText="1"/>
    </xf>
    <xf numFmtId="0" fontId="2" fillId="3" borderId="15" xfId="2" applyFont="1" applyFill="1" applyBorder="1" applyAlignment="1">
      <alignment horizontal="center" vertical="center"/>
    </xf>
    <xf numFmtId="0" fontId="2" fillId="3" borderId="16" xfId="2" applyFont="1" applyFill="1" applyBorder="1" applyAlignment="1">
      <alignment horizontal="center" vertical="center"/>
    </xf>
    <xf numFmtId="0" fontId="2" fillId="3" borderId="18" xfId="2" applyFont="1" applyFill="1" applyBorder="1" applyAlignment="1">
      <alignment horizontal="center" vertical="center"/>
    </xf>
    <xf numFmtId="0" fontId="2" fillId="3" borderId="19" xfId="2" applyFont="1" applyFill="1" applyBorder="1" applyAlignment="1">
      <alignment horizontal="center" vertical="center"/>
    </xf>
    <xf numFmtId="0" fontId="2" fillId="3" borderId="20" xfId="2" applyFont="1" applyFill="1" applyBorder="1" applyAlignment="1">
      <alignment horizontal="center" vertical="center"/>
    </xf>
    <xf numFmtId="0" fontId="19" fillId="0" borderId="27" xfId="2" applyFont="1" applyBorder="1" applyAlignment="1">
      <alignment horizontal="center" vertical="center" wrapText="1"/>
    </xf>
    <xf numFmtId="0" fontId="19" fillId="0" borderId="28" xfId="2" applyFont="1" applyBorder="1" applyAlignment="1">
      <alignment horizontal="center" vertical="center" wrapText="1"/>
    </xf>
    <xf numFmtId="0" fontId="19" fillId="0" borderId="29" xfId="2" applyFont="1" applyBorder="1" applyAlignment="1">
      <alignment horizontal="center" vertical="center" wrapText="1"/>
    </xf>
    <xf numFmtId="164" fontId="6" fillId="0" borderId="24" xfId="0" applyNumberFormat="1" applyFont="1" applyBorder="1" applyAlignment="1">
      <alignment horizontal="center" vertical="center" wrapText="1"/>
    </xf>
    <xf numFmtId="164" fontId="6" fillId="0" borderId="25" xfId="0" applyNumberFormat="1" applyFont="1" applyBorder="1" applyAlignment="1">
      <alignment horizontal="center" vertical="center" wrapText="1"/>
    </xf>
    <xf numFmtId="164" fontId="6" fillId="0" borderId="26" xfId="0" applyNumberFormat="1" applyFont="1" applyBorder="1" applyAlignment="1">
      <alignment horizontal="center" vertical="center" wrapText="1"/>
    </xf>
    <xf numFmtId="9" fontId="2" fillId="0" borderId="24" xfId="2" applyNumberFormat="1" applyFont="1" applyBorder="1" applyAlignment="1">
      <alignment horizontal="center" vertical="center" wrapText="1"/>
    </xf>
    <xf numFmtId="9" fontId="2" fillId="0" borderId="30" xfId="2" applyNumberFormat="1" applyFont="1" applyBorder="1" applyAlignment="1">
      <alignment horizontal="center" vertical="center" wrapText="1"/>
    </xf>
    <xf numFmtId="0" fontId="2" fillId="0" borderId="31" xfId="1" applyNumberFormat="1" applyFont="1" applyFill="1" applyBorder="1" applyAlignment="1">
      <alignment horizontal="center" vertical="center" wrapText="1"/>
    </xf>
    <xf numFmtId="0" fontId="2" fillId="0" borderId="25" xfId="1" applyNumberFormat="1" applyFont="1" applyFill="1" applyBorder="1" applyAlignment="1">
      <alignment horizontal="center" vertical="center"/>
    </xf>
    <xf numFmtId="0" fontId="2" fillId="0" borderId="30" xfId="1" applyNumberFormat="1" applyFont="1" applyFill="1" applyBorder="1" applyAlignment="1">
      <alignment horizontal="center" vertical="center"/>
    </xf>
    <xf numFmtId="0" fontId="4" fillId="5" borderId="5" xfId="2" applyFont="1" applyFill="1" applyBorder="1" applyAlignment="1">
      <alignment horizontal="center"/>
    </xf>
    <xf numFmtId="0" fontId="4" fillId="6" borderId="5" xfId="2" applyFont="1" applyFill="1" applyBorder="1" applyAlignment="1">
      <alignment horizontal="center"/>
    </xf>
    <xf numFmtId="0" fontId="4" fillId="7" borderId="5" xfId="2" applyFont="1" applyFill="1" applyBorder="1" applyAlignment="1">
      <alignment horizontal="center"/>
    </xf>
    <xf numFmtId="0" fontId="19" fillId="0" borderId="5" xfId="2" applyFont="1" applyBorder="1" applyAlignment="1">
      <alignment horizontal="center"/>
    </xf>
    <xf numFmtId="9" fontId="19" fillId="0" borderId="5" xfId="2" applyNumberFormat="1" applyFont="1" applyBorder="1" applyAlignment="1">
      <alignment horizontal="center"/>
    </xf>
    <xf numFmtId="1" fontId="6" fillId="0" borderId="21" xfId="3" applyNumberFormat="1" applyFont="1" applyBorder="1" applyAlignment="1">
      <alignment horizontal="center" vertical="center" wrapText="1"/>
    </xf>
    <xf numFmtId="1" fontId="6" fillId="0" borderId="37" xfId="3" applyNumberFormat="1" applyFont="1" applyBorder="1" applyAlignment="1">
      <alignment horizontal="center" vertical="center" wrapText="1"/>
    </xf>
    <xf numFmtId="0" fontId="6" fillId="2" borderId="21" xfId="2" applyFont="1" applyFill="1" applyBorder="1" applyAlignment="1">
      <alignment horizontal="center" vertical="center"/>
    </xf>
    <xf numFmtId="0" fontId="6" fillId="2" borderId="22" xfId="2" applyFont="1" applyFill="1" applyBorder="1" applyAlignment="1">
      <alignment horizontal="center" vertical="center"/>
    </xf>
    <xf numFmtId="0" fontId="6" fillId="2" borderId="23" xfId="2" applyFont="1" applyFill="1" applyBorder="1" applyAlignment="1">
      <alignment horizontal="center" vertical="center"/>
    </xf>
    <xf numFmtId="9" fontId="2" fillId="0" borderId="24" xfId="2" applyNumberFormat="1" applyFont="1" applyBorder="1" applyAlignment="1">
      <alignment vertical="center" wrapText="1"/>
    </xf>
    <xf numFmtId="9" fontId="2" fillId="0" borderId="30" xfId="2" applyNumberFormat="1" applyFont="1" applyBorder="1" applyAlignment="1">
      <alignment vertical="center" wrapText="1"/>
    </xf>
    <xf numFmtId="10" fontId="13" fillId="0" borderId="52" xfId="1" applyNumberFormat="1" applyFont="1" applyFill="1" applyBorder="1" applyAlignment="1">
      <alignment horizontal="center" vertical="center" wrapText="1"/>
    </xf>
    <xf numFmtId="10" fontId="13" fillId="0" borderId="57" xfId="1" applyNumberFormat="1" applyFont="1" applyFill="1" applyBorder="1" applyAlignment="1">
      <alignment horizontal="center" vertical="center" wrapText="1"/>
    </xf>
    <xf numFmtId="10" fontId="13" fillId="0" borderId="48" xfId="1" applyNumberFormat="1" applyFont="1" applyFill="1" applyBorder="1" applyAlignment="1">
      <alignment horizontal="center" vertical="center" wrapText="1"/>
    </xf>
    <xf numFmtId="10" fontId="5" fillId="0" borderId="4" xfId="1" applyNumberFormat="1" applyFont="1" applyFill="1" applyBorder="1" applyAlignment="1">
      <alignment horizontal="center" vertical="center" wrapText="1"/>
    </xf>
    <xf numFmtId="10" fontId="5" fillId="0" borderId="5" xfId="1" applyNumberFormat="1" applyFont="1" applyFill="1" applyBorder="1" applyAlignment="1">
      <alignment horizontal="center" vertical="center" wrapText="1"/>
    </xf>
    <xf numFmtId="10" fontId="5" fillId="0" borderId="6" xfId="1" applyNumberFormat="1" applyFont="1" applyFill="1" applyBorder="1" applyAlignment="1">
      <alignment horizontal="center" vertical="center" wrapText="1"/>
    </xf>
    <xf numFmtId="9" fontId="5" fillId="2" borderId="21" xfId="1" applyFont="1" applyFill="1" applyBorder="1" applyAlignment="1">
      <alignment horizontal="center" vertical="center"/>
    </xf>
    <xf numFmtId="9" fontId="5" fillId="2" borderId="22" xfId="1" applyFont="1" applyFill="1" applyBorder="1" applyAlignment="1">
      <alignment horizontal="center" vertical="center"/>
    </xf>
    <xf numFmtId="9" fontId="5" fillId="2" borderId="23" xfId="1" applyFont="1" applyFill="1" applyBorder="1" applyAlignment="1">
      <alignment horizontal="center" vertical="center"/>
    </xf>
    <xf numFmtId="164" fontId="5" fillId="2" borderId="148" xfId="0" applyNumberFormat="1" applyFont="1" applyFill="1" applyBorder="1" applyAlignment="1">
      <alignment horizontal="center" vertical="center" wrapText="1"/>
    </xf>
    <xf numFmtId="0" fontId="5" fillId="2" borderId="63" xfId="0" applyFont="1" applyFill="1" applyBorder="1" applyAlignment="1"/>
    <xf numFmtId="0" fontId="5" fillId="2" borderId="64" xfId="0" applyFont="1" applyFill="1" applyBorder="1" applyAlignment="1"/>
    <xf numFmtId="10" fontId="5" fillId="0" borderId="144" xfId="1" applyNumberFormat="1" applyFont="1" applyFill="1" applyBorder="1" applyAlignment="1">
      <alignment horizontal="center" vertical="center" wrapText="1"/>
    </xf>
    <xf numFmtId="10" fontId="5" fillId="0" borderId="60" xfId="1" applyNumberFormat="1" applyFont="1" applyFill="1" applyBorder="1" applyAlignment="1">
      <alignment horizontal="center" vertical="center" wrapText="1"/>
    </xf>
    <xf numFmtId="10" fontId="5" fillId="0" borderId="61" xfId="1" applyNumberFormat="1" applyFont="1" applyFill="1" applyBorder="1" applyAlignment="1">
      <alignment horizontal="center" vertical="center" wrapText="1"/>
    </xf>
    <xf numFmtId="0" fontId="5" fillId="2" borderId="19" xfId="2" applyFont="1" applyFill="1" applyBorder="1" applyAlignment="1">
      <alignment horizontal="center"/>
    </xf>
    <xf numFmtId="0" fontId="5" fillId="2" borderId="20" xfId="2" applyFont="1" applyFill="1" applyBorder="1" applyAlignment="1">
      <alignment horizontal="center"/>
    </xf>
    <xf numFmtId="0" fontId="5" fillId="2" borderId="22" xfId="2" applyFont="1" applyFill="1" applyBorder="1" applyAlignment="1">
      <alignment horizontal="center" vertical="center"/>
    </xf>
    <xf numFmtId="0" fontId="5" fillId="2" borderId="23" xfId="2" applyFont="1" applyFill="1" applyBorder="1" applyAlignment="1">
      <alignment horizontal="center" vertical="center"/>
    </xf>
    <xf numFmtId="10" fontId="13" fillId="0" borderId="69" xfId="1" applyNumberFormat="1" applyFont="1" applyFill="1" applyBorder="1" applyAlignment="1">
      <alignment horizontal="center" vertical="center" wrapText="1"/>
    </xf>
    <xf numFmtId="10" fontId="13" fillId="0" borderId="15" xfId="1" applyNumberFormat="1" applyFont="1" applyFill="1" applyBorder="1" applyAlignment="1">
      <alignment horizontal="center" vertical="center" wrapText="1"/>
    </xf>
    <xf numFmtId="10" fontId="13" fillId="0" borderId="67" xfId="1" applyNumberFormat="1" applyFont="1" applyFill="1" applyBorder="1" applyAlignment="1">
      <alignment horizontal="center" vertical="center" wrapText="1"/>
    </xf>
    <xf numFmtId="2" fontId="13" fillId="0" borderId="5" xfId="2" applyNumberFormat="1" applyFont="1" applyBorder="1" applyAlignment="1">
      <alignment horizontal="center"/>
    </xf>
    <xf numFmtId="10" fontId="5" fillId="0" borderId="1" xfId="1" applyNumberFormat="1" applyFont="1" applyFill="1" applyBorder="1" applyAlignment="1">
      <alignment horizontal="center" vertical="center" wrapText="1"/>
    </xf>
    <xf numFmtId="10" fontId="5" fillId="0" borderId="2" xfId="1" applyNumberFormat="1" applyFont="1" applyFill="1" applyBorder="1" applyAlignment="1">
      <alignment horizontal="center" vertical="center" wrapText="1"/>
    </xf>
    <xf numFmtId="10" fontId="5" fillId="0" borderId="3" xfId="1" applyNumberFormat="1" applyFont="1" applyFill="1" applyBorder="1" applyAlignment="1">
      <alignment horizontal="center" vertical="center" wrapText="1"/>
    </xf>
    <xf numFmtId="0" fontId="5" fillId="0" borderId="15" xfId="4" applyNumberFormat="1" applyFont="1" applyFill="1" applyBorder="1" applyAlignment="1">
      <alignment horizontal="left" vertical="center" wrapText="1"/>
    </xf>
    <xf numFmtId="0" fontId="5" fillId="0" borderId="16" xfId="4" applyNumberFormat="1" applyFont="1" applyFill="1" applyBorder="1" applyAlignment="1">
      <alignment horizontal="left" vertical="center" wrapText="1"/>
    </xf>
    <xf numFmtId="10" fontId="5" fillId="0" borderId="7" xfId="1" applyNumberFormat="1" applyFont="1" applyFill="1" applyBorder="1" applyAlignment="1">
      <alignment horizontal="center" vertical="center" wrapText="1"/>
    </xf>
    <xf numFmtId="10" fontId="5" fillId="0" borderId="8" xfId="1" applyNumberFormat="1" applyFont="1" applyFill="1" applyBorder="1" applyAlignment="1">
      <alignment horizontal="center" vertical="center" wrapText="1"/>
    </xf>
    <xf numFmtId="10" fontId="5" fillId="0" borderId="9" xfId="1" applyNumberFormat="1" applyFont="1" applyFill="1" applyBorder="1" applyAlignment="1">
      <alignment horizontal="center" vertical="center" wrapText="1"/>
    </xf>
    <xf numFmtId="0" fontId="7" fillId="2" borderId="53" xfId="2" applyFont="1" applyFill="1" applyBorder="1" applyAlignment="1">
      <alignment horizontal="center"/>
    </xf>
    <xf numFmtId="0" fontId="7" fillId="2" borderId="54" xfId="2" applyFont="1" applyFill="1" applyBorder="1" applyAlignment="1">
      <alignment horizontal="center"/>
    </xf>
    <xf numFmtId="0" fontId="7" fillId="2" borderId="55" xfId="2" applyFont="1" applyFill="1" applyBorder="1" applyAlignment="1">
      <alignment horizontal="center"/>
    </xf>
    <xf numFmtId="9" fontId="5" fillId="2" borderId="18" xfId="1" applyFont="1" applyFill="1" applyBorder="1" applyAlignment="1">
      <alignment horizontal="center"/>
    </xf>
    <xf numFmtId="9" fontId="5" fillId="2" borderId="19" xfId="1" applyFont="1" applyFill="1" applyBorder="1" applyAlignment="1">
      <alignment horizontal="center"/>
    </xf>
    <xf numFmtId="9" fontId="5" fillId="2" borderId="20" xfId="1" applyFont="1" applyFill="1" applyBorder="1" applyAlignment="1">
      <alignment horizontal="center"/>
    </xf>
    <xf numFmtId="10" fontId="5" fillId="0" borderId="30" xfId="1" applyNumberFormat="1" applyFont="1" applyFill="1" applyBorder="1" applyAlignment="1">
      <alignment horizontal="center" vertical="center" wrapText="1"/>
    </xf>
    <xf numFmtId="10" fontId="5" fillId="0" borderId="31" xfId="1" applyNumberFormat="1" applyFont="1" applyFill="1" applyBorder="1" applyAlignment="1">
      <alignment horizontal="center" vertical="center" wrapText="1"/>
    </xf>
    <xf numFmtId="0" fontId="5" fillId="0" borderId="14" xfId="4" applyNumberFormat="1" applyFont="1" applyFill="1" applyBorder="1" applyAlignment="1">
      <alignment horizontal="center" vertical="center" wrapText="1"/>
    </xf>
    <xf numFmtId="0" fontId="5" fillId="0" borderId="15" xfId="4" applyNumberFormat="1" applyFont="1" applyFill="1" applyBorder="1" applyAlignment="1">
      <alignment horizontal="center" vertical="center" wrapText="1"/>
    </xf>
    <xf numFmtId="0" fontId="5" fillId="0" borderId="16" xfId="4" applyNumberFormat="1" applyFont="1" applyFill="1" applyBorder="1" applyAlignment="1">
      <alignment horizontal="center" vertical="center" wrapText="1"/>
    </xf>
    <xf numFmtId="0" fontId="5" fillId="0" borderId="39" xfId="4" applyNumberFormat="1" applyFont="1" applyFill="1" applyBorder="1" applyAlignment="1">
      <alignment horizontal="center" vertical="center" wrapText="1"/>
    </xf>
    <xf numFmtId="0" fontId="5" fillId="0" borderId="40" xfId="4" applyNumberFormat="1" applyFont="1" applyFill="1" applyBorder="1" applyAlignment="1">
      <alignment horizontal="center" vertical="center" wrapText="1"/>
    </xf>
    <xf numFmtId="0" fontId="5" fillId="0" borderId="18" xfId="4" applyNumberFormat="1" applyFont="1" applyFill="1" applyBorder="1" applyAlignment="1">
      <alignment horizontal="center" vertical="center" wrapText="1"/>
    </xf>
    <xf numFmtId="0" fontId="5" fillId="0" borderId="19" xfId="4" applyNumberFormat="1" applyFont="1" applyFill="1" applyBorder="1" applyAlignment="1">
      <alignment horizontal="center" vertical="center" wrapText="1"/>
    </xf>
    <xf numFmtId="0" fontId="5" fillId="0" borderId="20" xfId="4" applyNumberFormat="1" applyFont="1" applyFill="1" applyBorder="1" applyAlignment="1">
      <alignment horizontal="center" vertical="center" wrapText="1"/>
    </xf>
    <xf numFmtId="164" fontId="5" fillId="2" borderId="4" xfId="0" applyNumberFormat="1" applyFont="1" applyFill="1" applyBorder="1" applyAlignment="1">
      <alignment horizontal="center" vertical="center" wrapText="1"/>
    </xf>
    <xf numFmtId="0" fontId="5" fillId="2" borderId="5" xfId="0" applyFont="1" applyFill="1" applyBorder="1" applyAlignment="1"/>
    <xf numFmtId="10" fontId="5" fillId="0" borderId="48" xfId="1" applyNumberFormat="1" applyFont="1" applyFill="1" applyBorder="1" applyAlignment="1">
      <alignment horizontal="center" vertical="center" wrapText="1"/>
    </xf>
    <xf numFmtId="10" fontId="5" fillId="0" borderId="52" xfId="1" applyNumberFormat="1" applyFont="1" applyFill="1" applyBorder="1" applyAlignment="1">
      <alignment horizontal="center" vertical="center" wrapText="1"/>
    </xf>
    <xf numFmtId="164" fontId="5" fillId="2" borderId="7" xfId="0" applyNumberFormat="1" applyFont="1" applyFill="1" applyBorder="1" applyAlignment="1">
      <alignment horizontal="center" vertical="center" wrapText="1"/>
    </xf>
    <xf numFmtId="0" fontId="5" fillId="2" borderId="8" xfId="0" applyFont="1" applyFill="1" applyBorder="1" applyAlignment="1"/>
    <xf numFmtId="10" fontId="5" fillId="0" borderId="32" xfId="1" applyNumberFormat="1" applyFont="1" applyFill="1" applyBorder="1" applyAlignment="1">
      <alignment horizontal="center" vertical="center" wrapText="1"/>
    </xf>
    <xf numFmtId="10" fontId="5" fillId="0" borderId="33" xfId="1" applyNumberFormat="1" applyFont="1" applyFill="1" applyBorder="1" applyAlignment="1">
      <alignment horizontal="center" vertical="center" wrapText="1"/>
    </xf>
    <xf numFmtId="0" fontId="5" fillId="0" borderId="0" xfId="4" applyNumberFormat="1" applyFont="1" applyFill="1" applyBorder="1" applyAlignment="1">
      <alignment horizontal="left" vertical="center" wrapText="1"/>
    </xf>
    <xf numFmtId="0" fontId="5" fillId="0" borderId="40" xfId="4" applyNumberFormat="1" applyFont="1" applyFill="1" applyBorder="1" applyAlignment="1">
      <alignment horizontal="left" vertical="center" wrapText="1"/>
    </xf>
    <xf numFmtId="0" fontId="7" fillId="2" borderId="128" xfId="0" applyFont="1" applyFill="1" applyBorder="1" applyAlignment="1">
      <alignment horizontal="center" vertical="center" wrapText="1"/>
    </xf>
    <xf numFmtId="0" fontId="7" fillId="2" borderId="129" xfId="0" applyFont="1" applyFill="1" applyBorder="1" applyAlignment="1">
      <alignment horizontal="center" vertical="center" wrapText="1"/>
    </xf>
    <xf numFmtId="0" fontId="7" fillId="2" borderId="88"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5" fillId="0" borderId="14" xfId="4" applyNumberFormat="1" applyFont="1" applyFill="1" applyBorder="1" applyAlignment="1">
      <alignment horizontal="left" vertical="center" wrapText="1"/>
    </xf>
    <xf numFmtId="10" fontId="5" fillId="0" borderId="42" xfId="1" applyNumberFormat="1" applyFont="1" applyFill="1" applyBorder="1" applyAlignment="1">
      <alignment horizontal="center" vertical="center" wrapText="1"/>
    </xf>
    <xf numFmtId="10" fontId="5" fillId="0" borderId="43" xfId="1" applyNumberFormat="1" applyFont="1" applyFill="1" applyBorder="1" applyAlignment="1">
      <alignment horizontal="center" vertical="center" wrapText="1"/>
    </xf>
    <xf numFmtId="10" fontId="5" fillId="0" borderId="44" xfId="1" applyNumberFormat="1" applyFont="1" applyFill="1" applyBorder="1" applyAlignment="1">
      <alignment horizontal="center" vertical="center" wrapText="1"/>
    </xf>
    <xf numFmtId="10" fontId="5" fillId="0" borderId="53" xfId="1" applyNumberFormat="1" applyFont="1" applyFill="1" applyBorder="1" applyAlignment="1">
      <alignment horizontal="center" vertical="center" wrapText="1"/>
    </xf>
    <xf numFmtId="10" fontId="5" fillId="0" borderId="54" xfId="1" applyNumberFormat="1" applyFont="1" applyFill="1" applyBorder="1" applyAlignment="1">
      <alignment horizontal="center" vertical="center" wrapText="1"/>
    </xf>
    <xf numFmtId="10" fontId="5" fillId="0" borderId="55" xfId="1" applyNumberFormat="1" applyFont="1" applyFill="1" applyBorder="1" applyAlignment="1">
      <alignment horizontal="center" vertical="center" wrapText="1"/>
    </xf>
    <xf numFmtId="9" fontId="5" fillId="3" borderId="30" xfId="3" applyNumberFormat="1" applyFill="1" applyBorder="1" applyAlignment="1">
      <alignment horizontal="center" vertical="center" wrapText="1"/>
    </xf>
    <xf numFmtId="9" fontId="5" fillId="3" borderId="2" xfId="3" applyNumberFormat="1" applyFill="1" applyBorder="1" applyAlignment="1">
      <alignment horizontal="center" vertical="center" wrapText="1"/>
    </xf>
    <xf numFmtId="9" fontId="5" fillId="3" borderId="31" xfId="3" applyNumberFormat="1" applyFill="1" applyBorder="1" applyAlignment="1">
      <alignment horizontal="center" vertical="center" wrapText="1"/>
    </xf>
    <xf numFmtId="9" fontId="5" fillId="3" borderId="32" xfId="3" applyNumberFormat="1" applyFill="1" applyBorder="1" applyAlignment="1">
      <alignment horizontal="center" vertical="center" wrapText="1"/>
    </xf>
    <xf numFmtId="9" fontId="5" fillId="3" borderId="8" xfId="3" applyNumberFormat="1" applyFill="1" applyBorder="1" applyAlignment="1">
      <alignment horizontal="center" vertical="center" wrapText="1"/>
    </xf>
    <xf numFmtId="9" fontId="5" fillId="3" borderId="33" xfId="3" applyNumberFormat="1" applyFill="1" applyBorder="1" applyAlignment="1">
      <alignment horizontal="center" vertical="center" wrapText="1"/>
    </xf>
    <xf numFmtId="0" fontId="6" fillId="3" borderId="15" xfId="2" applyFont="1" applyFill="1" applyBorder="1" applyAlignment="1">
      <alignment horizontal="center" vertical="center"/>
    </xf>
    <xf numFmtId="0" fontId="6" fillId="3" borderId="16" xfId="2" applyFont="1" applyFill="1" applyBorder="1" applyAlignment="1">
      <alignment horizontal="center" vertical="center"/>
    </xf>
    <xf numFmtId="0" fontId="6" fillId="3" borderId="18" xfId="2" applyFont="1" applyFill="1" applyBorder="1" applyAlignment="1">
      <alignment horizontal="center" vertical="center"/>
    </xf>
    <xf numFmtId="0" fontId="6" fillId="3" borderId="19" xfId="2" applyFont="1" applyFill="1" applyBorder="1" applyAlignment="1">
      <alignment horizontal="center" vertical="center"/>
    </xf>
    <xf numFmtId="0" fontId="6" fillId="3" borderId="20" xfId="2" applyFont="1" applyFill="1" applyBorder="1" applyAlignment="1">
      <alignment horizontal="center" vertical="center"/>
    </xf>
    <xf numFmtId="0" fontId="6" fillId="3" borderId="21" xfId="3" applyFont="1" applyFill="1" applyBorder="1" applyAlignment="1">
      <alignment horizontal="center" vertical="center" wrapText="1"/>
    </xf>
    <xf numFmtId="0" fontId="6" fillId="3" borderId="7" xfId="3" applyFont="1" applyFill="1" applyBorder="1" applyAlignment="1">
      <alignment horizontal="center" vertical="center" wrapText="1"/>
    </xf>
    <xf numFmtId="0" fontId="6" fillId="3" borderId="8" xfId="3" applyFont="1" applyFill="1" applyBorder="1" applyAlignment="1">
      <alignment horizontal="center" vertical="center" wrapText="1"/>
    </xf>
    <xf numFmtId="0" fontId="6" fillId="3" borderId="9" xfId="3" applyFont="1" applyFill="1" applyBorder="1" applyAlignment="1">
      <alignment horizontal="center" vertical="center" wrapText="1"/>
    </xf>
    <xf numFmtId="0" fontId="5" fillId="2" borderId="31" xfId="0" applyFont="1" applyFill="1" applyBorder="1" applyAlignment="1"/>
    <xf numFmtId="0" fontId="5" fillId="0" borderId="30" xfId="4" applyNumberFormat="1" applyFont="1" applyFill="1" applyBorder="1" applyAlignment="1">
      <alignment horizontal="left" vertical="center" wrapText="1"/>
    </xf>
    <xf numFmtId="0" fontId="5" fillId="0" borderId="2" xfId="4" applyNumberFormat="1" applyFont="1" applyFill="1" applyBorder="1" applyAlignment="1">
      <alignment horizontal="left" vertical="center" wrapText="1"/>
    </xf>
    <xf numFmtId="0" fontId="5" fillId="0" borderId="3" xfId="4" applyNumberFormat="1" applyFont="1" applyFill="1" applyBorder="1" applyAlignment="1">
      <alignment horizontal="left" vertical="center" wrapText="1"/>
    </xf>
    <xf numFmtId="0" fontId="53" fillId="0" borderId="48" xfId="0" applyFont="1" applyBorder="1" applyAlignment="1">
      <alignment horizontal="left" vertical="center" wrapText="1"/>
    </xf>
    <xf numFmtId="0" fontId="53" fillId="0" borderId="5" xfId="0" applyFont="1" applyBorder="1" applyAlignment="1">
      <alignment horizontal="left" vertical="center" wrapText="1"/>
    </xf>
    <xf numFmtId="0" fontId="53" fillId="0" borderId="6" xfId="0" applyFont="1" applyBorder="1" applyAlignment="1">
      <alignment horizontal="left" vertical="center" wrapText="1"/>
    </xf>
    <xf numFmtId="0" fontId="53" fillId="0" borderId="12" xfId="0" applyFont="1" applyBorder="1" applyAlignment="1">
      <alignment horizontal="left" vertical="center" wrapText="1"/>
    </xf>
    <xf numFmtId="0" fontId="53" fillId="0" borderId="60" xfId="0" applyFont="1" applyBorder="1" applyAlignment="1">
      <alignment horizontal="left" vertical="center" wrapText="1"/>
    </xf>
    <xf numFmtId="0" fontId="53" fillId="0" borderId="61" xfId="0" applyFont="1" applyBorder="1" applyAlignment="1">
      <alignment horizontal="left" vertical="center" wrapText="1"/>
    </xf>
    <xf numFmtId="0" fontId="5" fillId="2" borderId="52" xfId="0" applyFont="1" applyFill="1" applyBorder="1" applyAlignment="1"/>
    <xf numFmtId="164" fontId="5" fillId="2" borderId="144" xfId="0" applyNumberFormat="1" applyFont="1" applyFill="1" applyBorder="1" applyAlignment="1">
      <alignment horizontal="center" vertical="center" wrapText="1"/>
    </xf>
    <xf numFmtId="0" fontId="5" fillId="2" borderId="60" xfId="0" applyFont="1" applyFill="1" applyBorder="1" applyAlignment="1"/>
    <xf numFmtId="0" fontId="5" fillId="2" borderId="10" xfId="0" applyFont="1" applyFill="1" applyBorder="1" applyAlignment="1"/>
    <xf numFmtId="164" fontId="5" fillId="2" borderId="56" xfId="0" applyNumberFormat="1" applyFont="1" applyFill="1" applyBorder="1" applyAlignment="1">
      <alignment horizontal="center" vertical="center" wrapText="1"/>
    </xf>
    <xf numFmtId="164" fontId="5" fillId="2" borderId="57" xfId="0" applyNumberFormat="1" applyFont="1" applyFill="1" applyBorder="1" applyAlignment="1">
      <alignment horizontal="center" vertical="center" wrapText="1"/>
    </xf>
    <xf numFmtId="164" fontId="5" fillId="2" borderId="58" xfId="0" applyNumberFormat="1" applyFont="1" applyFill="1" applyBorder="1" applyAlignment="1">
      <alignment horizontal="center" vertical="center" wrapText="1"/>
    </xf>
    <xf numFmtId="10" fontId="5" fillId="0" borderId="56" xfId="1" applyNumberFormat="1" applyFont="1" applyFill="1" applyBorder="1" applyAlignment="1">
      <alignment horizontal="center" vertical="center" wrapText="1"/>
    </xf>
    <xf numFmtId="10" fontId="5" fillId="0" borderId="57" xfId="1" applyNumberFormat="1" applyFont="1" applyFill="1" applyBorder="1" applyAlignment="1">
      <alignment horizontal="center" vertical="center" wrapText="1"/>
    </xf>
    <xf numFmtId="10" fontId="5" fillId="0" borderId="58" xfId="1" applyNumberFormat="1" applyFont="1" applyFill="1" applyBorder="1" applyAlignment="1">
      <alignment horizontal="center" vertical="center" wrapText="1"/>
    </xf>
    <xf numFmtId="164" fontId="5" fillId="2" borderId="27" xfId="0" applyNumberFormat="1" applyFont="1" applyFill="1" applyBorder="1" applyAlignment="1">
      <alignment horizontal="center" vertical="center" wrapText="1"/>
    </xf>
    <xf numFmtId="164" fontId="5" fillId="2" borderId="28" xfId="0" applyNumberFormat="1" applyFont="1" applyFill="1" applyBorder="1" applyAlignment="1">
      <alignment horizontal="center" vertical="center" wrapText="1"/>
    </xf>
    <xf numFmtId="164" fontId="5" fillId="2" borderId="29" xfId="0" applyNumberFormat="1" applyFont="1" applyFill="1" applyBorder="1" applyAlignment="1">
      <alignment horizontal="center" vertical="center" wrapText="1"/>
    </xf>
    <xf numFmtId="164" fontId="5" fillId="2" borderId="68" xfId="0" applyNumberFormat="1" applyFont="1" applyFill="1" applyBorder="1" applyAlignment="1">
      <alignment horizontal="center" vertical="center" wrapText="1"/>
    </xf>
    <xf numFmtId="164" fontId="5" fillId="2" borderId="50" xfId="0" applyNumberFormat="1" applyFont="1" applyFill="1" applyBorder="1" applyAlignment="1">
      <alignment horizontal="center" vertical="center" wrapText="1"/>
    </xf>
    <xf numFmtId="164" fontId="5" fillId="2" borderId="51" xfId="0" applyNumberFormat="1" applyFont="1" applyFill="1" applyBorder="1" applyAlignment="1">
      <alignment horizontal="center" vertical="center" wrapText="1"/>
    </xf>
    <xf numFmtId="10" fontId="13" fillId="0" borderId="31" xfId="1" applyNumberFormat="1" applyFont="1" applyFill="1" applyBorder="1" applyAlignment="1">
      <alignment horizontal="center" vertical="center" wrapText="1"/>
    </xf>
    <xf numFmtId="10" fontId="13" fillId="0" borderId="25" xfId="1" applyNumberFormat="1" applyFont="1" applyFill="1" applyBorder="1" applyAlignment="1">
      <alignment horizontal="center" vertical="center" wrapText="1"/>
    </xf>
    <xf numFmtId="10" fontId="13" fillId="0" borderId="30" xfId="1" applyNumberFormat="1" applyFont="1" applyFill="1" applyBorder="1" applyAlignment="1">
      <alignment horizontal="center" vertical="center" wrapText="1"/>
    </xf>
    <xf numFmtId="2" fontId="13" fillId="0" borderId="8" xfId="2" applyNumberFormat="1" applyFont="1" applyBorder="1" applyAlignment="1">
      <alignment horizontal="center"/>
    </xf>
    <xf numFmtId="0" fontId="5" fillId="2" borderId="33" xfId="0" applyFont="1" applyFill="1" applyBorder="1" applyAlignment="1"/>
    <xf numFmtId="0" fontId="5" fillId="0" borderId="39" xfId="4" applyNumberFormat="1" applyFont="1" applyFill="1" applyBorder="1" applyAlignment="1">
      <alignment horizontal="left" vertical="center" wrapText="1"/>
    </xf>
    <xf numFmtId="10" fontId="5" fillId="0" borderId="27" xfId="1" applyNumberFormat="1" applyFont="1" applyFill="1" applyBorder="1" applyAlignment="1">
      <alignment horizontal="center" vertical="center" wrapText="1"/>
    </xf>
    <xf numFmtId="10" fontId="5" fillId="0" borderId="28" xfId="1" applyNumberFormat="1" applyFont="1" applyFill="1" applyBorder="1" applyAlignment="1">
      <alignment horizontal="center" vertical="center" wrapText="1"/>
    </xf>
    <xf numFmtId="10" fontId="5" fillId="0" borderId="29" xfId="1" applyNumberFormat="1" applyFont="1" applyFill="1" applyBorder="1" applyAlignment="1">
      <alignment horizontal="center" vertical="center" wrapText="1"/>
    </xf>
    <xf numFmtId="0" fontId="13" fillId="0" borderId="69" xfId="2" applyFont="1" applyBorder="1" applyAlignment="1">
      <alignment horizontal="justify" vertical="center" wrapText="1"/>
    </xf>
    <xf numFmtId="10" fontId="13" fillId="0" borderId="33" xfId="1" applyNumberFormat="1" applyFont="1" applyFill="1" applyBorder="1" applyAlignment="1">
      <alignment horizontal="center" vertical="center" wrapText="1"/>
    </xf>
    <xf numFmtId="10" fontId="13" fillId="0" borderId="28" xfId="1" applyNumberFormat="1" applyFont="1" applyFill="1" applyBorder="1" applyAlignment="1">
      <alignment horizontal="center" vertical="center" wrapText="1"/>
    </xf>
    <xf numFmtId="10" fontId="13" fillId="0" borderId="32" xfId="1" applyNumberFormat="1" applyFont="1" applyFill="1" applyBorder="1" applyAlignment="1">
      <alignment horizontal="center" vertical="center" wrapText="1"/>
    </xf>
    <xf numFmtId="0" fontId="17" fillId="0" borderId="13" xfId="2" applyFont="1" applyBorder="1" applyAlignment="1">
      <alignment horizontal="center" vertical="center" wrapText="1"/>
    </xf>
    <xf numFmtId="0" fontId="17" fillId="0" borderId="0" xfId="2" applyFont="1" applyAlignment="1">
      <alignment horizontal="center" vertical="center" wrapText="1"/>
    </xf>
    <xf numFmtId="0" fontId="15" fillId="0" borderId="56" xfId="0" applyFont="1" applyBorder="1" applyAlignment="1">
      <alignment horizontal="center" vertical="center" wrapText="1"/>
    </xf>
    <xf numFmtId="0" fontId="15" fillId="0" borderId="57"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27"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32" xfId="0" applyFont="1" applyBorder="1" applyAlignment="1">
      <alignment horizontal="center" vertical="center" wrapText="1"/>
    </xf>
    <xf numFmtId="0" fontId="16" fillId="2" borderId="21" xfId="2" applyFont="1" applyFill="1" applyBorder="1" applyAlignment="1">
      <alignment horizontal="center" vertical="center"/>
    </xf>
    <xf numFmtId="0" fontId="16" fillId="2" borderId="22" xfId="2" applyFont="1" applyFill="1" applyBorder="1" applyAlignment="1">
      <alignment horizontal="center" vertical="center"/>
    </xf>
    <xf numFmtId="0" fontId="16" fillId="2" borderId="23" xfId="2" applyFont="1" applyFill="1" applyBorder="1" applyAlignment="1">
      <alignment horizontal="center" vertical="center"/>
    </xf>
    <xf numFmtId="0" fontId="15" fillId="2" borderId="22" xfId="2" applyFont="1" applyFill="1" applyBorder="1" applyAlignment="1">
      <alignment vertical="center"/>
    </xf>
    <xf numFmtId="0" fontId="15" fillId="2" borderId="23" xfId="2" applyFont="1" applyFill="1" applyBorder="1" applyAlignment="1">
      <alignment vertical="center"/>
    </xf>
    <xf numFmtId="0" fontId="46" fillId="3" borderId="14" xfId="2" applyFont="1" applyFill="1" applyBorder="1" applyAlignment="1">
      <alignment horizontal="center" vertical="center" wrapText="1"/>
    </xf>
    <xf numFmtId="0" fontId="46" fillId="3" borderId="15" xfId="2" applyFont="1" applyFill="1" applyBorder="1" applyAlignment="1">
      <alignment horizontal="center" vertical="center" wrapText="1"/>
    </xf>
    <xf numFmtId="0" fontId="46" fillId="3" borderId="16" xfId="2" applyFont="1" applyFill="1" applyBorder="1" applyAlignment="1">
      <alignment horizontal="center" vertical="center" wrapText="1"/>
    </xf>
    <xf numFmtId="0" fontId="46" fillId="3" borderId="18" xfId="2" applyFont="1" applyFill="1" applyBorder="1" applyAlignment="1">
      <alignment horizontal="center" vertical="center" wrapText="1"/>
    </xf>
    <xf numFmtId="0" fontId="46" fillId="3" borderId="19" xfId="2" applyFont="1" applyFill="1" applyBorder="1" applyAlignment="1">
      <alignment horizontal="center" vertical="center" wrapText="1"/>
    </xf>
    <xf numFmtId="0" fontId="46" fillId="3" borderId="20" xfId="2" applyFont="1" applyFill="1" applyBorder="1" applyAlignment="1">
      <alignment horizontal="center" vertical="center" wrapText="1"/>
    </xf>
    <xf numFmtId="9" fontId="48" fillId="0" borderId="30" xfId="3" applyNumberFormat="1" applyFont="1" applyBorder="1" applyAlignment="1">
      <alignment horizontal="center" vertical="center" wrapText="1"/>
    </xf>
    <xf numFmtId="9" fontId="48" fillId="0" borderId="2" xfId="3" applyNumberFormat="1" applyFont="1" applyBorder="1" applyAlignment="1">
      <alignment horizontal="center" vertical="center" wrapText="1"/>
    </xf>
    <xf numFmtId="9" fontId="48" fillId="0" borderId="31" xfId="3" applyNumberFormat="1" applyFont="1" applyBorder="1" applyAlignment="1">
      <alignment horizontal="center" vertical="center" wrapText="1"/>
    </xf>
    <xf numFmtId="9" fontId="48" fillId="0" borderId="32" xfId="3" applyNumberFormat="1" applyFont="1" applyBorder="1" applyAlignment="1">
      <alignment horizontal="center" vertical="center" wrapText="1"/>
    </xf>
    <xf numFmtId="9" fontId="48" fillId="0" borderId="8" xfId="3" applyNumberFormat="1" applyFont="1" applyBorder="1" applyAlignment="1">
      <alignment horizontal="center" vertical="center" wrapText="1"/>
    </xf>
    <xf numFmtId="9" fontId="48" fillId="0" borderId="33" xfId="3" applyNumberFormat="1" applyFont="1" applyBorder="1" applyAlignment="1">
      <alignment horizontal="center" vertical="center" wrapText="1"/>
    </xf>
    <xf numFmtId="0" fontId="46" fillId="2" borderId="1" xfId="2" applyFont="1" applyFill="1" applyBorder="1" applyAlignment="1">
      <alignment horizontal="center" vertical="center" wrapText="1"/>
    </xf>
    <xf numFmtId="0" fontId="46" fillId="2" borderId="2" xfId="2" applyFont="1" applyFill="1" applyBorder="1" applyAlignment="1">
      <alignment horizontal="center" vertical="center" wrapText="1"/>
    </xf>
    <xf numFmtId="0" fontId="46" fillId="2" borderId="3" xfId="2" applyFont="1" applyFill="1" applyBorder="1" applyAlignment="1">
      <alignment horizontal="center" vertical="center" wrapText="1"/>
    </xf>
    <xf numFmtId="0" fontId="48" fillId="0" borderId="7" xfId="2" applyFont="1" applyBorder="1" applyAlignment="1">
      <alignment horizontal="center" vertical="center" wrapText="1"/>
    </xf>
    <xf numFmtId="0" fontId="48" fillId="0" borderId="8" xfId="2" applyFont="1" applyBorder="1" applyAlignment="1">
      <alignment horizontal="center" vertical="center" wrapText="1"/>
    </xf>
    <xf numFmtId="0" fontId="48" fillId="0" borderId="9" xfId="2" applyFont="1" applyBorder="1" applyAlignment="1">
      <alignment horizontal="center" vertical="center" wrapText="1"/>
    </xf>
    <xf numFmtId="0" fontId="15" fillId="3" borderId="37" xfId="3" applyFont="1" applyFill="1" applyBorder="1" applyAlignment="1">
      <alignment horizontal="justify" vertical="center" wrapText="1"/>
    </xf>
    <xf numFmtId="0" fontId="15" fillId="3" borderId="35" xfId="3" applyFont="1" applyFill="1" applyBorder="1" applyAlignment="1">
      <alignment horizontal="justify" vertical="center" wrapText="1"/>
    </xf>
    <xf numFmtId="0" fontId="15" fillId="3" borderId="36" xfId="3" applyFont="1" applyFill="1" applyBorder="1" applyAlignment="1">
      <alignment horizontal="justify" vertical="center" wrapText="1"/>
    </xf>
    <xf numFmtId="0" fontId="47" fillId="0" borderId="14" xfId="2" applyFont="1" applyBorder="1" applyAlignment="1">
      <alignment horizontal="center" vertical="center" wrapText="1"/>
    </xf>
    <xf numFmtId="0" fontId="47" fillId="0" borderId="15" xfId="2" applyFont="1" applyBorder="1" applyAlignment="1">
      <alignment horizontal="center" vertical="center"/>
    </xf>
    <xf numFmtId="0" fontId="47" fillId="0" borderId="16" xfId="2" applyFont="1" applyBorder="1" applyAlignment="1">
      <alignment horizontal="center" vertical="center"/>
    </xf>
    <xf numFmtId="0" fontId="47" fillId="0" borderId="18" xfId="2" applyFont="1" applyBorder="1" applyAlignment="1">
      <alignment horizontal="center" vertical="center"/>
    </xf>
    <xf numFmtId="0" fontId="47" fillId="0" borderId="19" xfId="2" applyFont="1" applyBorder="1" applyAlignment="1">
      <alignment horizontal="center" vertical="center"/>
    </xf>
    <xf numFmtId="0" fontId="47" fillId="0" borderId="20" xfId="2" applyFont="1" applyBorder="1" applyAlignment="1">
      <alignment horizontal="center" vertical="center"/>
    </xf>
    <xf numFmtId="9" fontId="48" fillId="0" borderId="21" xfId="3" applyNumberFormat="1" applyFont="1" applyBorder="1" applyAlignment="1">
      <alignment horizontal="center" vertical="center" wrapText="1"/>
    </xf>
    <xf numFmtId="9" fontId="48" fillId="0" borderId="22" xfId="3" applyNumberFormat="1" applyFont="1" applyBorder="1" applyAlignment="1">
      <alignment horizontal="center" vertical="center" wrapText="1"/>
    </xf>
    <xf numFmtId="9" fontId="48" fillId="0" borderId="23" xfId="3" applyNumberFormat="1" applyFont="1" applyBorder="1" applyAlignment="1">
      <alignment horizontal="center" vertical="center" wrapText="1"/>
    </xf>
    <xf numFmtId="0" fontId="48" fillId="0" borderId="27" xfId="2" applyFont="1" applyBorder="1" applyAlignment="1">
      <alignment horizontal="center" vertical="center" wrapText="1"/>
    </xf>
    <xf numFmtId="0" fontId="48" fillId="0" borderId="28" xfId="2" applyFont="1" applyBorder="1" applyAlignment="1">
      <alignment horizontal="center" vertical="center" wrapText="1"/>
    </xf>
    <xf numFmtId="0" fontId="48" fillId="0" borderId="29" xfId="2" applyFont="1" applyBorder="1" applyAlignment="1">
      <alignment horizontal="center" vertical="center" wrapText="1"/>
    </xf>
    <xf numFmtId="49" fontId="48" fillId="0" borderId="14" xfId="2" applyNumberFormat="1" applyFont="1" applyBorder="1" applyAlignment="1">
      <alignment horizontal="center" vertical="center" wrapText="1"/>
    </xf>
    <xf numFmtId="49" fontId="48" fillId="0" borderId="15" xfId="2" applyNumberFormat="1" applyFont="1" applyBorder="1" applyAlignment="1">
      <alignment horizontal="center" vertical="center" wrapText="1"/>
    </xf>
    <xf numFmtId="49" fontId="48" fillId="0" borderId="16" xfId="2" applyNumberFormat="1" applyFont="1" applyBorder="1" applyAlignment="1">
      <alignment horizontal="center" vertical="center" wrapText="1"/>
    </xf>
    <xf numFmtId="49" fontId="48" fillId="0" borderId="18" xfId="2" applyNumberFormat="1" applyFont="1" applyBorder="1" applyAlignment="1">
      <alignment horizontal="center" vertical="center" wrapText="1"/>
    </xf>
    <xf numFmtId="49" fontId="48" fillId="0" borderId="19" xfId="2" applyNumberFormat="1" applyFont="1" applyBorder="1" applyAlignment="1">
      <alignment horizontal="center" vertical="center" wrapText="1"/>
    </xf>
    <xf numFmtId="49" fontId="48" fillId="0" borderId="20" xfId="2" applyNumberFormat="1" applyFont="1" applyBorder="1" applyAlignment="1">
      <alignment horizontal="center" vertical="center" wrapText="1"/>
    </xf>
    <xf numFmtId="0" fontId="48" fillId="0" borderId="27" xfId="2" applyFont="1" applyBorder="1" applyAlignment="1">
      <alignment horizontal="center" vertical="center"/>
    </xf>
    <xf numFmtId="0" fontId="48" fillId="0" borderId="28" xfId="2" applyFont="1" applyBorder="1" applyAlignment="1">
      <alignment horizontal="center" vertical="center"/>
    </xf>
    <xf numFmtId="0" fontId="48" fillId="0" borderId="29" xfId="2" applyFont="1" applyBorder="1" applyAlignment="1">
      <alignment horizontal="center" vertical="center"/>
    </xf>
    <xf numFmtId="0" fontId="48" fillId="0" borderId="21" xfId="2" applyFont="1" applyBorder="1" applyAlignment="1">
      <alignment horizontal="center" vertical="center" wrapText="1"/>
    </xf>
    <xf numFmtId="0" fontId="48" fillId="0" borderId="22" xfId="2" applyFont="1" applyBorder="1" applyAlignment="1">
      <alignment horizontal="center" vertical="center" wrapText="1"/>
    </xf>
    <xf numFmtId="0" fontId="48" fillId="0" borderId="23" xfId="2" applyFont="1" applyBorder="1" applyAlignment="1">
      <alignment horizontal="center" vertical="center" wrapText="1"/>
    </xf>
    <xf numFmtId="0" fontId="48" fillId="0" borderId="37" xfId="3" applyFont="1" applyBorder="1" applyAlignment="1">
      <alignment horizontal="justify" vertical="top" wrapText="1"/>
    </xf>
    <xf numFmtId="0" fontId="48" fillId="0" borderId="35" xfId="3" applyFont="1" applyBorder="1" applyAlignment="1">
      <alignment horizontal="justify" vertical="top" wrapText="1"/>
    </xf>
    <xf numFmtId="0" fontId="48" fillId="0" borderId="36" xfId="3" applyFont="1" applyBorder="1" applyAlignment="1">
      <alignment horizontal="justify" vertical="top" wrapText="1"/>
    </xf>
    <xf numFmtId="0" fontId="15" fillId="0" borderId="8" xfId="4" applyNumberFormat="1" applyFont="1" applyFill="1" applyBorder="1" applyAlignment="1">
      <alignment horizontal="justify" vertical="top" wrapText="1"/>
    </xf>
    <xf numFmtId="0" fontId="15" fillId="0" borderId="8" xfId="4" applyNumberFormat="1" applyFont="1" applyFill="1" applyBorder="1" applyAlignment="1">
      <alignment horizontal="justify" vertical="top"/>
    </xf>
    <xf numFmtId="0" fontId="15" fillId="0" borderId="9" xfId="4" applyNumberFormat="1" applyFont="1" applyFill="1" applyBorder="1" applyAlignment="1">
      <alignment horizontal="justify" vertical="top"/>
    </xf>
    <xf numFmtId="0" fontId="40" fillId="0" borderId="21" xfId="3" applyFont="1" applyBorder="1" applyAlignment="1">
      <alignment horizontal="center" vertical="center" wrapText="1"/>
    </xf>
    <xf numFmtId="0" fontId="40" fillId="0" borderId="22" xfId="3" applyFont="1" applyBorder="1" applyAlignment="1">
      <alignment horizontal="center" vertical="center" wrapText="1"/>
    </xf>
    <xf numFmtId="0" fontId="40" fillId="0" borderId="23" xfId="3" applyFont="1" applyBorder="1" applyAlignment="1">
      <alignment horizontal="center" vertical="center" wrapText="1"/>
    </xf>
    <xf numFmtId="1" fontId="15" fillId="0" borderId="21" xfId="3" applyNumberFormat="1" applyFont="1" applyBorder="1" applyAlignment="1">
      <alignment horizontal="center" vertical="center" wrapText="1"/>
    </xf>
    <xf numFmtId="1" fontId="15" fillId="0" borderId="23" xfId="3" applyNumberFormat="1" applyFont="1" applyBorder="1" applyAlignment="1">
      <alignment horizontal="center" vertical="center" wrapText="1"/>
    </xf>
    <xf numFmtId="0" fontId="46" fillId="2" borderId="21" xfId="2" applyFont="1" applyFill="1" applyBorder="1" applyAlignment="1">
      <alignment horizontal="center" vertical="center" wrapText="1"/>
    </xf>
    <xf numFmtId="0" fontId="46" fillId="2" borderId="22" xfId="2" applyFont="1" applyFill="1" applyBorder="1" applyAlignment="1">
      <alignment horizontal="center" vertical="center" wrapText="1"/>
    </xf>
    <xf numFmtId="0" fontId="46" fillId="2" borderId="23" xfId="2" applyFont="1" applyFill="1" applyBorder="1" applyAlignment="1">
      <alignment horizontal="center" vertical="center" wrapText="1"/>
    </xf>
    <xf numFmtId="0" fontId="48" fillId="0" borderId="21" xfId="3" applyFont="1" applyBorder="1" applyAlignment="1">
      <alignment horizontal="center" vertical="center" wrapText="1"/>
    </xf>
    <xf numFmtId="0" fontId="48" fillId="0" borderId="22" xfId="3" applyFont="1" applyBorder="1" applyAlignment="1">
      <alignment horizontal="center" vertical="center" wrapText="1"/>
    </xf>
    <xf numFmtId="0" fontId="48" fillId="0" borderId="23" xfId="3" applyFont="1" applyBorder="1" applyAlignment="1">
      <alignment horizontal="center" vertical="center" wrapText="1"/>
    </xf>
    <xf numFmtId="0" fontId="5" fillId="6" borderId="1" xfId="2" applyFont="1" applyFill="1" applyBorder="1" applyAlignment="1">
      <alignment horizontal="center" vertical="center" wrapText="1"/>
    </xf>
    <xf numFmtId="0" fontId="5" fillId="6" borderId="2" xfId="2" applyFont="1" applyFill="1" applyBorder="1" applyAlignment="1">
      <alignment horizontal="center" vertical="center" wrapText="1"/>
    </xf>
    <xf numFmtId="0" fontId="5" fillId="0" borderId="31" xfId="2" applyFont="1" applyBorder="1" applyAlignment="1">
      <alignment horizontal="center" vertical="center" wrapText="1"/>
    </xf>
    <xf numFmtId="0" fontId="5" fillId="0" borderId="25" xfId="2" applyFont="1" applyBorder="1" applyAlignment="1">
      <alignment horizontal="center" vertical="center" wrapText="1"/>
    </xf>
    <xf numFmtId="0" fontId="5" fillId="0" borderId="30" xfId="2" applyFont="1" applyBorder="1" applyAlignment="1">
      <alignment horizontal="center" vertical="center" wrapText="1"/>
    </xf>
    <xf numFmtId="0" fontId="5" fillId="0" borderId="31" xfId="2" applyFont="1" applyBorder="1" applyAlignment="1">
      <alignment horizontal="left" wrapText="1"/>
    </xf>
    <xf numFmtId="0" fontId="5" fillId="0" borderId="25" xfId="2" applyFont="1" applyBorder="1" applyAlignment="1">
      <alignment horizontal="left" wrapText="1"/>
    </xf>
    <xf numFmtId="0" fontId="5" fillId="0" borderId="26" xfId="2" applyFont="1" applyBorder="1" applyAlignment="1">
      <alignment horizontal="left" wrapText="1"/>
    </xf>
    <xf numFmtId="0" fontId="5" fillId="0" borderId="52" xfId="2" applyFont="1" applyBorder="1" applyAlignment="1">
      <alignment horizontal="center" wrapText="1"/>
    </xf>
    <xf numFmtId="0" fontId="5" fillId="0" borderId="57" xfId="2" applyFont="1" applyBorder="1" applyAlignment="1">
      <alignment horizontal="center" wrapText="1"/>
    </xf>
    <xf numFmtId="0" fontId="5" fillId="0" borderId="48" xfId="2" applyFont="1" applyBorder="1" applyAlignment="1">
      <alignment horizontal="center" wrapText="1"/>
    </xf>
    <xf numFmtId="0" fontId="5" fillId="0" borderId="52" xfId="2" applyFont="1" applyBorder="1" applyAlignment="1">
      <alignment horizontal="left" wrapText="1"/>
    </xf>
    <xf numFmtId="0" fontId="5" fillId="0" borderId="57" xfId="2" applyFont="1" applyBorder="1" applyAlignment="1">
      <alignment horizontal="left" wrapText="1"/>
    </xf>
    <xf numFmtId="0" fontId="5" fillId="0" borderId="58" xfId="2" applyFont="1" applyBorder="1" applyAlignment="1">
      <alignment horizontal="left" wrapText="1"/>
    </xf>
    <xf numFmtId="0" fontId="5" fillId="0" borderId="52" xfId="2" applyFont="1" applyBorder="1" applyAlignment="1">
      <alignment horizontal="center"/>
    </xf>
    <xf numFmtId="0" fontId="5" fillId="0" borderId="57" xfId="2" applyFont="1" applyBorder="1" applyAlignment="1">
      <alignment horizontal="center"/>
    </xf>
    <xf numFmtId="0" fontId="5" fillId="0" borderId="48" xfId="2" applyFont="1" applyBorder="1" applyAlignment="1">
      <alignment horizontal="center"/>
    </xf>
    <xf numFmtId="0" fontId="5" fillId="0" borderId="58" xfId="2" applyFont="1" applyBorder="1" applyAlignment="1">
      <alignment horizontal="center"/>
    </xf>
    <xf numFmtId="0" fontId="5" fillId="0" borderId="4" xfId="2" applyFont="1" applyBorder="1" applyAlignment="1">
      <alignment horizontal="center"/>
    </xf>
    <xf numFmtId="0" fontId="5" fillId="0" borderId="5" xfId="2" applyFont="1" applyBorder="1" applyAlignment="1">
      <alignment horizontal="center"/>
    </xf>
    <xf numFmtId="9" fontId="5" fillId="0" borderId="2" xfId="2" applyNumberFormat="1" applyFont="1" applyBorder="1" applyAlignment="1">
      <alignment horizontal="center" vertical="center" wrapText="1"/>
    </xf>
    <xf numFmtId="0" fontId="5" fillId="0" borderId="2" xfId="2" applyFont="1" applyBorder="1" applyAlignment="1">
      <alignment horizontal="center" vertical="center" wrapText="1"/>
    </xf>
    <xf numFmtId="10" fontId="5" fillId="0" borderId="5" xfId="2" applyNumberFormat="1" applyFont="1" applyBorder="1" applyAlignment="1">
      <alignment horizontal="center"/>
    </xf>
    <xf numFmtId="9" fontId="5" fillId="0" borderId="2" xfId="2" applyNumberFormat="1" applyFont="1" applyBorder="1" applyAlignment="1">
      <alignment horizontal="center" vertical="center"/>
    </xf>
    <xf numFmtId="0" fontId="5" fillId="0" borderId="2" xfId="2" applyFont="1" applyBorder="1" applyAlignment="1">
      <alignment horizontal="center" vertical="center"/>
    </xf>
    <xf numFmtId="0" fontId="5" fillId="0" borderId="31" xfId="2" applyFont="1" applyBorder="1" applyAlignment="1">
      <alignment horizontal="center" wrapText="1"/>
    </xf>
    <xf numFmtId="0" fontId="5" fillId="0" borderId="25" xfId="2" applyFont="1" applyBorder="1" applyAlignment="1">
      <alignment horizontal="center" wrapText="1"/>
    </xf>
    <xf numFmtId="0" fontId="5" fillId="0" borderId="26" xfId="2" applyFont="1" applyBorder="1" applyAlignment="1">
      <alignment horizontal="center" wrapText="1"/>
    </xf>
    <xf numFmtId="164" fontId="6" fillId="6" borderId="42" xfId="0" applyNumberFormat="1" applyFont="1" applyFill="1" applyBorder="1" applyAlignment="1">
      <alignment horizontal="center" vertical="center" wrapText="1"/>
    </xf>
    <xf numFmtId="0" fontId="6" fillId="6" borderId="43" xfId="0" applyFont="1" applyFill="1" applyBorder="1"/>
    <xf numFmtId="0" fontId="6" fillId="6" borderId="44" xfId="0" applyFont="1" applyFill="1" applyBorder="1"/>
    <xf numFmtId="0" fontId="6" fillId="0" borderId="56" xfId="4" applyNumberFormat="1" applyFont="1" applyFill="1" applyBorder="1" applyAlignment="1">
      <alignment horizontal="center" vertical="center" wrapText="1"/>
    </xf>
    <xf numFmtId="0" fontId="6" fillId="0" borderId="57" xfId="4" applyNumberFormat="1" applyFont="1" applyFill="1" applyBorder="1" applyAlignment="1">
      <alignment horizontal="center" vertical="center" wrapText="1"/>
    </xf>
    <xf numFmtId="0" fontId="6" fillId="0" borderId="58" xfId="4" applyNumberFormat="1" applyFont="1" applyFill="1" applyBorder="1" applyAlignment="1">
      <alignment horizontal="center" vertical="center" wrapText="1"/>
    </xf>
    <xf numFmtId="49" fontId="6" fillId="6" borderId="14" xfId="2" applyNumberFormat="1" applyFont="1" applyFill="1" applyBorder="1" applyAlignment="1">
      <alignment horizontal="center" vertical="center" wrapText="1"/>
    </xf>
    <xf numFmtId="49" fontId="6" fillId="6" borderId="15" xfId="2" applyNumberFormat="1" applyFont="1" applyFill="1" applyBorder="1" applyAlignment="1">
      <alignment horizontal="center" vertical="center" wrapText="1"/>
    </xf>
    <xf numFmtId="49" fontId="6" fillId="6" borderId="16" xfId="2" applyNumberFormat="1" applyFont="1" applyFill="1" applyBorder="1" applyAlignment="1">
      <alignment horizontal="center" vertical="center" wrapText="1"/>
    </xf>
    <xf numFmtId="49" fontId="6" fillId="6" borderId="18" xfId="2" applyNumberFormat="1" applyFont="1" applyFill="1" applyBorder="1" applyAlignment="1">
      <alignment horizontal="center" vertical="center" wrapText="1"/>
    </xf>
    <xf numFmtId="49" fontId="6" fillId="6" borderId="19" xfId="2" applyNumberFormat="1" applyFont="1" applyFill="1" applyBorder="1" applyAlignment="1">
      <alignment horizontal="center" vertical="center" wrapText="1"/>
    </xf>
    <xf numFmtId="49" fontId="6" fillId="6" borderId="20" xfId="2" applyNumberFormat="1" applyFont="1" applyFill="1" applyBorder="1" applyAlignment="1">
      <alignment horizontal="center" vertical="center" wrapText="1"/>
    </xf>
    <xf numFmtId="0" fontId="6" fillId="6" borderId="27" xfId="2" applyFont="1" applyFill="1" applyBorder="1" applyAlignment="1">
      <alignment horizontal="center" vertical="center"/>
    </xf>
    <xf numFmtId="0" fontId="6" fillId="6" borderId="28" xfId="2" applyFont="1" applyFill="1" applyBorder="1" applyAlignment="1">
      <alignment horizontal="center" vertical="center"/>
    </xf>
    <xf numFmtId="0" fontId="6" fillId="6" borderId="29" xfId="2" applyFont="1" applyFill="1" applyBorder="1" applyAlignment="1">
      <alignment horizontal="center" vertical="center"/>
    </xf>
    <xf numFmtId="0" fontId="8" fillId="0" borderId="7" xfId="2" applyFont="1" applyBorder="1" applyAlignment="1">
      <alignment horizontal="center" vertical="center"/>
    </xf>
    <xf numFmtId="0" fontId="8" fillId="0" borderId="8" xfId="2" applyFont="1" applyBorder="1" applyAlignment="1">
      <alignment horizontal="center" vertical="center"/>
    </xf>
    <xf numFmtId="10" fontId="8" fillId="0" borderId="33" xfId="2" applyNumberFormat="1" applyFont="1" applyBorder="1" applyAlignment="1">
      <alignment horizontal="center" vertical="center"/>
    </xf>
    <xf numFmtId="10" fontId="8" fillId="0" borderId="32" xfId="2" applyNumberFormat="1" applyFont="1" applyBorder="1" applyAlignment="1">
      <alignment horizontal="center" vertical="center"/>
    </xf>
    <xf numFmtId="10" fontId="8" fillId="0" borderId="28" xfId="2" applyNumberFormat="1" applyFont="1" applyBorder="1" applyAlignment="1">
      <alignment horizontal="center" vertical="center"/>
    </xf>
    <xf numFmtId="0" fontId="8" fillId="0" borderId="83" xfId="2" applyFont="1" applyBorder="1" applyAlignment="1">
      <alignment horizontal="justify" vertical="center" wrapText="1"/>
    </xf>
    <xf numFmtId="0" fontId="8" fillId="0" borderId="19" xfId="2" applyFont="1" applyBorder="1" applyAlignment="1">
      <alignment horizontal="justify" vertical="center" wrapText="1"/>
    </xf>
    <xf numFmtId="0" fontId="8" fillId="0" borderId="84" xfId="2" applyFont="1" applyBorder="1" applyAlignment="1">
      <alignment horizontal="justify" vertical="center" wrapText="1"/>
    </xf>
    <xf numFmtId="0" fontId="8" fillId="0" borderId="20" xfId="2" applyFont="1" applyBorder="1" applyAlignment="1">
      <alignment horizontal="justify" vertical="center" wrapText="1"/>
    </xf>
    <xf numFmtId="0" fontId="8" fillId="0" borderId="42" xfId="2" applyFont="1" applyBorder="1" applyAlignment="1">
      <alignment horizontal="center" vertical="center"/>
    </xf>
    <xf numFmtId="0" fontId="8" fillId="0" borderId="43" xfId="2" applyFont="1" applyBorder="1" applyAlignment="1">
      <alignment horizontal="center" vertical="center"/>
    </xf>
    <xf numFmtId="10" fontId="8" fillId="0" borderId="5" xfId="2" applyNumberFormat="1" applyFont="1" applyBorder="1" applyAlignment="1">
      <alignment horizontal="center" vertical="center"/>
    </xf>
    <xf numFmtId="0" fontId="8" fillId="0" borderId="5" xfId="2" applyFont="1" applyBorder="1" applyAlignment="1">
      <alignment horizontal="center" vertical="center"/>
    </xf>
    <xf numFmtId="10" fontId="8" fillId="0" borderId="43" xfId="2" applyNumberFormat="1" applyFont="1" applyBorder="1" applyAlignment="1">
      <alignment horizontal="center" vertical="center"/>
    </xf>
    <xf numFmtId="0" fontId="8" fillId="0" borderId="49" xfId="2" applyFont="1" applyBorder="1" applyAlignment="1">
      <alignment horizontal="justify" vertical="center" wrapText="1"/>
    </xf>
    <xf numFmtId="0" fontId="8" fillId="0" borderId="50" xfId="2" applyFont="1" applyBorder="1" applyAlignment="1">
      <alignment horizontal="justify" vertical="center" wrapText="1"/>
    </xf>
    <xf numFmtId="0" fontId="8" fillId="0" borderId="46" xfId="2" applyFont="1" applyBorder="1" applyAlignment="1">
      <alignment horizontal="justify" vertical="center" wrapText="1"/>
    </xf>
    <xf numFmtId="0" fontId="8" fillId="0" borderId="51" xfId="2" applyFont="1" applyBorder="1" applyAlignment="1">
      <alignment horizontal="justify" vertical="center" wrapText="1"/>
    </xf>
    <xf numFmtId="0" fontId="8" fillId="0" borderId="4" xfId="2"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30" xfId="0" applyFont="1" applyBorder="1" applyAlignment="1">
      <alignment horizontal="center" vertical="center"/>
    </xf>
    <xf numFmtId="10" fontId="8" fillId="0" borderId="31" xfId="0" applyNumberFormat="1" applyFont="1" applyBorder="1" applyAlignment="1">
      <alignment horizontal="center" vertical="center"/>
    </xf>
    <xf numFmtId="10" fontId="8" fillId="0" borderId="30" xfId="0" applyNumberFormat="1" applyFont="1" applyBorder="1" applyAlignment="1">
      <alignment horizontal="center" vertical="center"/>
    </xf>
    <xf numFmtId="10" fontId="8" fillId="0" borderId="25" xfId="0" applyNumberFormat="1" applyFont="1" applyBorder="1" applyAlignment="1">
      <alignment horizontal="center" vertical="center"/>
    </xf>
    <xf numFmtId="0" fontId="8" fillId="0" borderId="31" xfId="0" applyFont="1" applyBorder="1" applyAlignment="1">
      <alignment horizontal="justify" vertical="top" wrapText="1"/>
    </xf>
    <xf numFmtId="0" fontId="8" fillId="0" borderId="25" xfId="0" applyFont="1" applyBorder="1" applyAlignment="1">
      <alignment horizontal="justify" vertical="top" wrapText="1"/>
    </xf>
    <xf numFmtId="0" fontId="8" fillId="0" borderId="30" xfId="0" applyFont="1" applyBorder="1" applyAlignment="1">
      <alignment horizontal="justify" vertical="top" wrapText="1"/>
    </xf>
    <xf numFmtId="0" fontId="8" fillId="0" borderId="26" xfId="0" applyFont="1" applyBorder="1" applyAlignment="1">
      <alignment horizontal="justify" vertical="top" wrapText="1"/>
    </xf>
    <xf numFmtId="0" fontId="18" fillId="4" borderId="0" xfId="0" applyFont="1" applyFill="1" applyBorder="1" applyAlignment="1">
      <alignment horizontal="center" vertical="center" wrapText="1"/>
    </xf>
    <xf numFmtId="0" fontId="18" fillId="4" borderId="0" xfId="0" applyFont="1" applyFill="1" applyBorder="1" applyAlignment="1">
      <alignment horizontal="center" vertical="center"/>
    </xf>
    <xf numFmtId="0" fontId="15" fillId="0" borderId="56" xfId="4" applyNumberFormat="1" applyFont="1" applyFill="1" applyBorder="1" applyAlignment="1">
      <alignment horizontal="left" vertical="center" wrapText="1"/>
    </xf>
    <xf numFmtId="0" fontId="15" fillId="0" borderId="57" xfId="4" applyNumberFormat="1" applyFont="1" applyFill="1" applyBorder="1" applyAlignment="1">
      <alignment horizontal="left" vertical="center" wrapText="1"/>
    </xf>
    <xf numFmtId="0" fontId="15" fillId="0" borderId="58" xfId="4" applyNumberFormat="1" applyFont="1" applyFill="1" applyBorder="1" applyAlignment="1">
      <alignment horizontal="left" vertical="center" wrapText="1"/>
    </xf>
    <xf numFmtId="0" fontId="16" fillId="2" borderId="24" xfId="0" applyFont="1" applyFill="1" applyBorder="1" applyAlignment="1">
      <alignment horizontal="center" vertical="center" wrapText="1"/>
    </xf>
    <xf numFmtId="0" fontId="16" fillId="2" borderId="25" xfId="0" applyFont="1" applyFill="1" applyBorder="1" applyAlignment="1">
      <alignment horizontal="center" vertical="center" wrapText="1"/>
    </xf>
    <xf numFmtId="0" fontId="16" fillId="2" borderId="26" xfId="0" applyFont="1" applyFill="1" applyBorder="1" applyAlignment="1">
      <alignment horizontal="center" vertical="center" wrapText="1"/>
    </xf>
    <xf numFmtId="0" fontId="15" fillId="0" borderId="46" xfId="4" applyNumberFormat="1" applyFont="1" applyFill="1" applyBorder="1" applyAlignment="1">
      <alignment horizontal="justify" vertical="center" wrapText="1"/>
    </xf>
    <xf numFmtId="0" fontId="15" fillId="0" borderId="43" xfId="4" applyNumberFormat="1" applyFont="1" applyFill="1" applyBorder="1" applyAlignment="1">
      <alignment horizontal="justify" vertical="center" wrapText="1"/>
    </xf>
    <xf numFmtId="0" fontId="15" fillId="0" borderId="44" xfId="4" applyNumberFormat="1" applyFont="1" applyFill="1" applyBorder="1" applyAlignment="1">
      <alignment horizontal="justify" vertical="center" wrapText="1"/>
    </xf>
    <xf numFmtId="0" fontId="6" fillId="0" borderId="37" xfId="3" applyFont="1" applyBorder="1" applyAlignment="1">
      <alignment horizontal="justify" vertical="justify" wrapText="1"/>
    </xf>
    <xf numFmtId="0" fontId="6" fillId="0" borderId="35" xfId="3" applyFont="1" applyBorder="1" applyAlignment="1">
      <alignment horizontal="justify" vertical="justify" wrapText="1"/>
    </xf>
    <xf numFmtId="0" fontId="6" fillId="0" borderId="36" xfId="3" applyFont="1" applyBorder="1" applyAlignment="1">
      <alignment horizontal="justify" vertical="justify" wrapText="1"/>
    </xf>
    <xf numFmtId="0" fontId="5" fillId="0" borderId="27" xfId="2" applyFont="1" applyBorder="1" applyAlignment="1">
      <alignment horizontal="center" vertical="center" wrapText="1"/>
    </xf>
    <xf numFmtId="0" fontId="5" fillId="0" borderId="28" xfId="2" applyFont="1" applyBorder="1" applyAlignment="1">
      <alignment horizontal="center" vertical="center"/>
    </xf>
    <xf numFmtId="0" fontId="5" fillId="0" borderId="29" xfId="2" applyFont="1" applyBorder="1" applyAlignment="1">
      <alignment horizontal="center" vertical="center"/>
    </xf>
    <xf numFmtId="0" fontId="17" fillId="0" borderId="27" xfId="2" applyFont="1" applyBorder="1" applyAlignment="1">
      <alignment horizontal="center" vertical="center"/>
    </xf>
    <xf numFmtId="0" fontId="17" fillId="0" borderId="28" xfId="2" applyFont="1" applyBorder="1" applyAlignment="1">
      <alignment horizontal="center" vertical="center"/>
    </xf>
    <xf numFmtId="0" fontId="17" fillId="0" borderId="32" xfId="2" applyFont="1" applyBorder="1" applyAlignment="1">
      <alignment horizontal="center" vertical="center"/>
    </xf>
    <xf numFmtId="10" fontId="15" fillId="0" borderId="54" xfId="2" applyNumberFormat="1" applyFont="1" applyBorder="1" applyAlignment="1">
      <alignment horizontal="center" vertical="center"/>
    </xf>
    <xf numFmtId="0" fontId="15" fillId="0" borderId="54" xfId="2" applyFont="1" applyBorder="1" applyAlignment="1">
      <alignment horizontal="center" vertical="center"/>
    </xf>
    <xf numFmtId="9" fontId="2" fillId="0" borderId="8" xfId="2" applyNumberFormat="1" applyFont="1" applyBorder="1" applyAlignment="1">
      <alignment horizontal="center" vertical="center"/>
    </xf>
    <xf numFmtId="0" fontId="2" fillId="0" borderId="8" xfId="2" applyFont="1" applyBorder="1" applyAlignment="1">
      <alignment horizontal="center" vertical="center"/>
    </xf>
    <xf numFmtId="0" fontId="15" fillId="0" borderId="33" xfId="2" applyFont="1" applyBorder="1" applyAlignment="1">
      <alignment horizontal="justify" vertical="top"/>
    </xf>
    <xf numFmtId="0" fontId="15" fillId="0" borderId="28" xfId="2" applyFont="1" applyBorder="1" applyAlignment="1">
      <alignment horizontal="justify" vertical="top"/>
    </xf>
    <xf numFmtId="0" fontId="15" fillId="0" borderId="32" xfId="2" applyFont="1" applyBorder="1" applyAlignment="1">
      <alignment horizontal="justify" vertical="top"/>
    </xf>
    <xf numFmtId="0" fontId="15" fillId="0" borderId="29" xfId="2" applyFont="1" applyBorder="1" applyAlignment="1">
      <alignment horizontal="justify" vertical="top"/>
    </xf>
    <xf numFmtId="0" fontId="17" fillId="0" borderId="4" xfId="2" applyFont="1" applyBorder="1" applyAlignment="1">
      <alignment horizontal="center" vertical="center"/>
    </xf>
    <xf numFmtId="10" fontId="15" fillId="0" borderId="43" xfId="2" applyNumberFormat="1" applyFont="1" applyBorder="1" applyAlignment="1">
      <alignment horizontal="center" vertical="center"/>
    </xf>
    <xf numFmtId="0" fontId="15" fillId="0" borderId="43" xfId="2" applyFont="1" applyBorder="1" applyAlignment="1">
      <alignment horizontal="center" vertical="center"/>
    </xf>
    <xf numFmtId="0" fontId="15" fillId="0" borderId="52" xfId="2" applyFont="1" applyBorder="1" applyAlignment="1">
      <alignment horizontal="justify" vertical="top"/>
    </xf>
    <xf numFmtId="0" fontId="15" fillId="0" borderId="57" xfId="2" applyFont="1" applyBorder="1" applyAlignment="1">
      <alignment horizontal="justify" vertical="top"/>
    </xf>
    <xf numFmtId="0" fontId="15" fillId="0" borderId="48" xfId="2" applyFont="1" applyBorder="1" applyAlignment="1">
      <alignment horizontal="justify" vertical="top"/>
    </xf>
    <xf numFmtId="0" fontId="15" fillId="0" borderId="58" xfId="2" applyFont="1" applyBorder="1" applyAlignment="1">
      <alignment horizontal="justify" vertical="top"/>
    </xf>
    <xf numFmtId="0" fontId="17" fillId="0" borderId="56" xfId="2" applyFont="1" applyBorder="1" applyAlignment="1">
      <alignment horizontal="center" vertical="center"/>
    </xf>
    <xf numFmtId="0" fontId="17" fillId="0" borderId="57" xfId="2" applyFont="1" applyBorder="1" applyAlignment="1">
      <alignment horizontal="center" vertical="center"/>
    </xf>
    <xf numFmtId="0" fontId="17" fillId="0" borderId="48" xfId="2" applyFont="1" applyBorder="1" applyAlignment="1">
      <alignment horizontal="center" vertical="center"/>
    </xf>
    <xf numFmtId="0" fontId="15" fillId="0" borderId="24"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30" xfId="0" applyFont="1" applyBorder="1" applyAlignment="1">
      <alignment horizontal="center" vertical="center" wrapText="1"/>
    </xf>
    <xf numFmtId="10" fontId="15" fillId="0" borderId="31" xfId="0" applyNumberFormat="1" applyFont="1" applyBorder="1" applyAlignment="1">
      <alignment horizontal="center" vertical="center"/>
    </xf>
    <xf numFmtId="10" fontId="15" fillId="0" borderId="30" xfId="0" applyNumberFormat="1" applyFont="1" applyBorder="1" applyAlignment="1">
      <alignment horizontal="center" vertical="center"/>
    </xf>
    <xf numFmtId="10" fontId="15" fillId="0" borderId="25" xfId="0" applyNumberFormat="1" applyFont="1" applyBorder="1" applyAlignment="1">
      <alignment horizontal="center" vertical="center"/>
    </xf>
    <xf numFmtId="0" fontId="15" fillId="0" borderId="31" xfId="0" applyFont="1" applyBorder="1" applyAlignment="1">
      <alignment horizontal="justify" vertical="top"/>
    </xf>
    <xf numFmtId="0" fontId="15" fillId="0" borderId="25" xfId="0" applyFont="1" applyBorder="1" applyAlignment="1">
      <alignment horizontal="justify" vertical="top"/>
    </xf>
    <xf numFmtId="0" fontId="15" fillId="0" borderId="30" xfId="0" applyFont="1" applyBorder="1" applyAlignment="1">
      <alignment horizontal="justify" vertical="top"/>
    </xf>
    <xf numFmtId="0" fontId="15" fillId="0" borderId="26" xfId="0" applyFont="1" applyBorder="1" applyAlignment="1">
      <alignment horizontal="justify" vertical="top"/>
    </xf>
    <xf numFmtId="9" fontId="4" fillId="2" borderId="24" xfId="3" applyNumberFormat="1" applyFont="1" applyFill="1" applyBorder="1" applyAlignment="1">
      <alignment horizontal="center" vertical="center" wrapText="1"/>
    </xf>
    <xf numFmtId="9" fontId="4" fillId="2" borderId="25" xfId="3" applyNumberFormat="1" applyFont="1" applyFill="1" applyBorder="1" applyAlignment="1">
      <alignment horizontal="center" vertical="center" wrapText="1"/>
    </xf>
    <xf numFmtId="9" fontId="4" fillId="2" borderId="26" xfId="3" applyNumberFormat="1" applyFont="1" applyFill="1" applyBorder="1" applyAlignment="1">
      <alignment horizontal="center" vertical="center" wrapText="1"/>
    </xf>
    <xf numFmtId="0" fontId="2" fillId="0" borderId="19" xfId="0" applyFont="1" applyBorder="1"/>
    <xf numFmtId="0" fontId="2" fillId="0" borderId="7" xfId="3" applyFont="1" applyBorder="1" applyAlignment="1">
      <alignment horizontal="center"/>
    </xf>
    <xf numFmtId="0" fontId="2" fillId="0" borderId="8" xfId="3" applyFont="1" applyBorder="1" applyAlignment="1">
      <alignment horizontal="center"/>
    </xf>
    <xf numFmtId="0" fontId="2" fillId="0" borderId="33" xfId="3" applyFont="1" applyBorder="1" applyAlignment="1">
      <alignment horizontal="center"/>
    </xf>
    <xf numFmtId="0" fontId="2" fillId="0" borderId="28" xfId="3" applyFont="1" applyBorder="1" applyAlignment="1">
      <alignment horizontal="center"/>
    </xf>
    <xf numFmtId="0" fontId="2" fillId="0" borderId="32" xfId="3" applyFont="1" applyBorder="1" applyAlignment="1">
      <alignment horizontal="center"/>
    </xf>
    <xf numFmtId="0" fontId="2" fillId="0" borderId="29" xfId="3" applyFont="1" applyBorder="1" applyAlignment="1">
      <alignment horizontal="center"/>
    </xf>
    <xf numFmtId="0" fontId="2" fillId="0" borderId="4" xfId="3" applyFont="1" applyBorder="1" applyAlignment="1">
      <alignment horizontal="center"/>
    </xf>
    <xf numFmtId="0" fontId="2" fillId="0" borderId="5" xfId="3" applyFont="1" applyBorder="1" applyAlignment="1">
      <alignment horizontal="center"/>
    </xf>
    <xf numFmtId="0" fontId="2" fillId="0" borderId="52" xfId="3" applyFont="1" applyBorder="1" applyAlignment="1">
      <alignment horizontal="center"/>
    </xf>
    <xf numFmtId="0" fontId="2" fillId="0" borderId="57" xfId="3" applyFont="1" applyBorder="1" applyAlignment="1">
      <alignment horizontal="center"/>
    </xf>
    <xf numFmtId="0" fontId="2" fillId="0" borderId="48" xfId="3" applyFont="1" applyBorder="1" applyAlignment="1">
      <alignment horizontal="center"/>
    </xf>
    <xf numFmtId="0" fontId="2" fillId="0" borderId="58" xfId="3" applyFont="1" applyBorder="1" applyAlignment="1">
      <alignment horizontal="center"/>
    </xf>
    <xf numFmtId="0" fontId="4" fillId="2" borderId="34" xfId="3" applyFont="1" applyFill="1" applyBorder="1" applyAlignment="1">
      <alignment horizontal="center"/>
    </xf>
    <xf numFmtId="0" fontId="4" fillId="2" borderId="35" xfId="3" applyFont="1" applyFill="1" applyBorder="1" applyAlignment="1">
      <alignment horizontal="center"/>
    </xf>
    <xf numFmtId="0" fontId="4" fillId="2" borderId="36" xfId="3" applyFont="1" applyFill="1" applyBorder="1" applyAlignment="1">
      <alignment horizontal="center"/>
    </xf>
    <xf numFmtId="0" fontId="6" fillId="2" borderId="21" xfId="3" applyFont="1" applyFill="1" applyBorder="1" applyAlignment="1">
      <alignment horizontal="center"/>
    </xf>
    <xf numFmtId="0" fontId="6" fillId="2" borderId="22" xfId="3" applyFont="1" applyFill="1" applyBorder="1" applyAlignment="1">
      <alignment horizontal="center"/>
    </xf>
    <xf numFmtId="0" fontId="6" fillId="2" borderId="23" xfId="3" applyFont="1" applyFill="1" applyBorder="1" applyAlignment="1">
      <alignment horizontal="center"/>
    </xf>
    <xf numFmtId="0" fontId="4" fillId="2" borderId="14" xfId="3" applyFont="1" applyFill="1" applyBorder="1" applyAlignment="1">
      <alignment horizontal="center" vertical="center" wrapText="1"/>
    </xf>
    <xf numFmtId="0" fontId="4" fillId="2" borderId="15" xfId="3" applyFont="1" applyFill="1" applyBorder="1" applyAlignment="1">
      <alignment horizontal="center" vertical="center" wrapText="1"/>
    </xf>
    <xf numFmtId="0" fontId="4" fillId="2" borderId="16" xfId="3" applyFont="1" applyFill="1" applyBorder="1" applyAlignment="1">
      <alignment horizontal="center" vertical="center" wrapText="1"/>
    </xf>
    <xf numFmtId="0" fontId="4" fillId="2" borderId="39" xfId="3" applyFont="1" applyFill="1" applyBorder="1" applyAlignment="1">
      <alignment horizontal="center" vertical="center" wrapText="1"/>
    </xf>
    <xf numFmtId="0" fontId="4" fillId="2" borderId="0" xfId="3" applyFont="1" applyFill="1" applyAlignment="1">
      <alignment horizontal="center" vertical="center" wrapText="1"/>
    </xf>
    <xf numFmtId="0" fontId="4" fillId="2" borderId="40" xfId="3" applyFont="1" applyFill="1" applyBorder="1" applyAlignment="1">
      <alignment horizontal="center" vertical="center" wrapText="1"/>
    </xf>
    <xf numFmtId="0" fontId="6" fillId="0" borderId="14" xfId="3" applyFont="1" applyBorder="1" applyAlignment="1">
      <alignment horizontal="center" vertical="center" wrapText="1"/>
    </xf>
    <xf numFmtId="0" fontId="6" fillId="0" borderId="15" xfId="3" applyFont="1" applyBorder="1" applyAlignment="1">
      <alignment horizontal="center" vertical="center" wrapText="1"/>
    </xf>
    <xf numFmtId="0" fontId="6" fillId="0" borderId="16" xfId="3" applyFont="1" applyBorder="1" applyAlignment="1">
      <alignment horizontal="center" vertical="center" wrapText="1"/>
    </xf>
    <xf numFmtId="0" fontId="6" fillId="0" borderId="39" xfId="3" applyFont="1" applyBorder="1" applyAlignment="1">
      <alignment horizontal="center" vertical="center" wrapText="1"/>
    </xf>
    <xf numFmtId="0" fontId="6" fillId="0" borderId="0" xfId="3" applyFont="1" applyAlignment="1">
      <alignment horizontal="center" vertical="center" wrapText="1"/>
    </xf>
    <xf numFmtId="0" fontId="6" fillId="0" borderId="40" xfId="3" applyFont="1" applyBorder="1" applyAlignment="1">
      <alignment horizontal="center" vertical="center" wrapText="1"/>
    </xf>
    <xf numFmtId="0" fontId="6" fillId="0" borderId="18" xfId="3" applyFont="1" applyBorder="1" applyAlignment="1">
      <alignment horizontal="center" vertical="center" wrapText="1"/>
    </xf>
    <xf numFmtId="0" fontId="6" fillId="0" borderId="19" xfId="3" applyFont="1" applyBorder="1" applyAlignment="1">
      <alignment horizontal="center" vertical="center" wrapText="1"/>
    </xf>
    <xf numFmtId="0" fontId="6" fillId="0" borderId="20" xfId="3" applyFont="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1" xfId="3" applyFont="1" applyBorder="1" applyAlignment="1">
      <alignment horizontal="center"/>
    </xf>
    <xf numFmtId="0" fontId="2" fillId="0" borderId="30" xfId="3" applyFont="1" applyBorder="1" applyAlignment="1">
      <alignment horizontal="center"/>
    </xf>
    <xf numFmtId="0" fontId="2" fillId="0" borderId="25" xfId="3" applyFont="1" applyBorder="1" applyAlignment="1">
      <alignment horizontal="center"/>
    </xf>
    <xf numFmtId="0" fontId="17" fillId="0" borderId="31" xfId="3" applyFont="1" applyBorder="1" applyAlignment="1">
      <alignment horizontal="center" wrapText="1"/>
    </xf>
    <xf numFmtId="0" fontId="17" fillId="0" borderId="25" xfId="3" applyFont="1" applyBorder="1" applyAlignment="1">
      <alignment horizontal="center" wrapText="1"/>
    </xf>
    <xf numFmtId="0" fontId="17" fillId="0" borderId="30" xfId="3" applyFont="1" applyBorder="1" applyAlignment="1">
      <alignment horizontal="center" wrapText="1"/>
    </xf>
    <xf numFmtId="0" fontId="17" fillId="0" borderId="2" xfId="3" applyFont="1" applyBorder="1" applyAlignment="1">
      <alignment horizontal="left" vertical="top" wrapText="1"/>
    </xf>
    <xf numFmtId="0" fontId="17" fillId="0" borderId="3" xfId="3" applyFont="1" applyBorder="1" applyAlignment="1">
      <alignment horizontal="left" vertical="top" wrapText="1"/>
    </xf>
    <xf numFmtId="2" fontId="6" fillId="0" borderId="8" xfId="3" applyNumberFormat="1" applyFont="1" applyBorder="1" applyAlignment="1">
      <alignment horizontal="center"/>
    </xf>
    <xf numFmtId="2" fontId="6" fillId="0" borderId="9" xfId="3" applyNumberFormat="1" applyFont="1" applyBorder="1" applyAlignment="1">
      <alignment horizontal="center"/>
    </xf>
    <xf numFmtId="0" fontId="5" fillId="0" borderId="46" xfId="4" applyNumberFormat="1" applyFont="1" applyFill="1" applyBorder="1" applyAlignment="1">
      <alignment vertical="center" wrapText="1"/>
    </xf>
    <xf numFmtId="0" fontId="5" fillId="0" borderId="43" xfId="4" applyNumberFormat="1" applyFont="1" applyFill="1" applyBorder="1" applyAlignment="1">
      <alignment vertical="center" wrapText="1"/>
    </xf>
    <xf numFmtId="0" fontId="5" fillId="0" borderId="44" xfId="4" applyNumberFormat="1" applyFont="1" applyFill="1" applyBorder="1" applyAlignment="1">
      <alignment vertical="center" wrapText="1"/>
    </xf>
    <xf numFmtId="0" fontId="4" fillId="2" borderId="24" xfId="3" applyFont="1" applyFill="1" applyBorder="1" applyAlignment="1">
      <alignment horizontal="center" vertical="center" wrapText="1"/>
    </xf>
    <xf numFmtId="0" fontId="4" fillId="2" borderId="25" xfId="3" applyFont="1" applyFill="1" applyBorder="1" applyAlignment="1">
      <alignment horizontal="center" vertical="center" wrapText="1"/>
    </xf>
    <xf numFmtId="0" fontId="4" fillId="2" borderId="26" xfId="3" applyFont="1" applyFill="1" applyBorder="1" applyAlignment="1">
      <alignment horizontal="center" vertical="center" wrapText="1"/>
    </xf>
    <xf numFmtId="0" fontId="6" fillId="0" borderId="7" xfId="20" applyFont="1" applyBorder="1" applyAlignment="1">
      <alignment horizontal="center" vertical="center" wrapText="1"/>
    </xf>
    <xf numFmtId="0" fontId="6" fillId="0" borderId="8" xfId="20" applyFont="1" applyBorder="1" applyAlignment="1">
      <alignment horizontal="center" vertical="center" wrapText="1"/>
    </xf>
    <xf numFmtId="0" fontId="6" fillId="0" borderId="9" xfId="20" applyFont="1" applyBorder="1" applyAlignment="1">
      <alignment horizontal="center" vertical="center" wrapText="1"/>
    </xf>
    <xf numFmtId="0" fontId="6" fillId="0" borderId="32" xfId="3" applyFont="1" applyBorder="1" applyAlignment="1">
      <alignment horizontal="center" vertical="center"/>
    </xf>
    <xf numFmtId="0" fontId="6" fillId="0" borderId="8" xfId="3" applyFont="1" applyBorder="1" applyAlignment="1">
      <alignment horizontal="center" vertical="center"/>
    </xf>
    <xf numFmtId="0" fontId="6" fillId="0" borderId="9" xfId="3" applyFont="1" applyBorder="1" applyAlignment="1">
      <alignment horizontal="center" vertical="center"/>
    </xf>
    <xf numFmtId="0" fontId="4" fillId="2" borderId="34" xfId="3" applyFont="1" applyFill="1" applyBorder="1" applyAlignment="1">
      <alignment horizontal="center" vertical="center" wrapText="1"/>
    </xf>
    <xf numFmtId="0" fontId="4" fillId="2" borderId="35" xfId="3" applyFont="1" applyFill="1" applyBorder="1" applyAlignment="1">
      <alignment horizontal="center" vertical="center" wrapText="1"/>
    </xf>
    <xf numFmtId="0" fontId="4" fillId="2" borderId="36" xfId="3" applyFont="1" applyFill="1" applyBorder="1" applyAlignment="1">
      <alignment horizontal="center" vertical="center" wrapText="1"/>
    </xf>
    <xf numFmtId="0" fontId="6" fillId="0" borderId="37" xfId="20" applyFont="1" applyBorder="1" applyAlignment="1">
      <alignment horizontal="center" vertical="center" wrapText="1"/>
    </xf>
    <xf numFmtId="0" fontId="6" fillId="0" borderId="35" xfId="20" applyFont="1" applyBorder="1" applyAlignment="1">
      <alignment horizontal="center" vertical="center" wrapText="1"/>
    </xf>
    <xf numFmtId="0" fontId="6" fillId="0" borderId="36" xfId="20" applyFont="1" applyBorder="1" applyAlignment="1">
      <alignment horizontal="center" vertical="center" wrapText="1"/>
    </xf>
    <xf numFmtId="0" fontId="6" fillId="0" borderId="21" xfId="20" applyFont="1" applyBorder="1" applyAlignment="1">
      <alignment horizontal="center" vertical="center" wrapText="1"/>
    </xf>
    <xf numFmtId="0" fontId="7" fillId="2" borderId="21" xfId="3" applyFont="1" applyFill="1" applyBorder="1" applyAlignment="1">
      <alignment horizontal="center" vertical="center" wrapText="1"/>
    </xf>
    <xf numFmtId="0" fontId="7" fillId="2" borderId="22" xfId="3" applyFont="1" applyFill="1" applyBorder="1" applyAlignment="1">
      <alignment horizontal="center" vertical="center" wrapText="1"/>
    </xf>
    <xf numFmtId="0" fontId="7" fillId="2" borderId="23" xfId="3" applyFont="1" applyFill="1" applyBorder="1" applyAlignment="1">
      <alignment horizontal="center" vertical="center" wrapText="1"/>
    </xf>
    <xf numFmtId="0" fontId="8" fillId="0" borderId="21" xfId="20" applyFont="1" applyBorder="1" applyAlignment="1">
      <alignment horizontal="center" vertical="center" wrapText="1"/>
    </xf>
    <xf numFmtId="0" fontId="8" fillId="0" borderId="22" xfId="20" applyFont="1" applyBorder="1" applyAlignment="1">
      <alignment horizontal="center" vertical="center" wrapText="1"/>
    </xf>
    <xf numFmtId="0" fontId="8" fillId="0" borderId="23" xfId="20" applyFont="1" applyBorder="1" applyAlignment="1">
      <alignment horizontal="center" vertical="center" wrapText="1"/>
    </xf>
    <xf numFmtId="0" fontId="8" fillId="3" borderId="21" xfId="20" applyFont="1" applyFill="1" applyBorder="1" applyAlignment="1">
      <alignment horizontal="center" vertical="center" wrapText="1"/>
    </xf>
    <xf numFmtId="0" fontId="8" fillId="3" borderId="22" xfId="20" applyFont="1" applyFill="1" applyBorder="1" applyAlignment="1">
      <alignment horizontal="center" vertical="center" wrapText="1"/>
    </xf>
    <xf numFmtId="0" fontId="8" fillId="3" borderId="23" xfId="20" applyFont="1" applyFill="1" applyBorder="1" applyAlignment="1">
      <alignment horizontal="center" vertical="center" wrapText="1"/>
    </xf>
    <xf numFmtId="0" fontId="15" fillId="3" borderId="7" xfId="20" applyFont="1" applyFill="1" applyBorder="1" applyAlignment="1">
      <alignment horizontal="left" vertical="center" wrapText="1"/>
    </xf>
    <xf numFmtId="0" fontId="15" fillId="3" borderId="8" xfId="20" applyFont="1" applyFill="1" applyBorder="1" applyAlignment="1">
      <alignment horizontal="left" vertical="center" wrapText="1"/>
    </xf>
    <xf numFmtId="0" fontId="15" fillId="3" borderId="9" xfId="20" applyFont="1" applyFill="1" applyBorder="1" applyAlignment="1">
      <alignment horizontal="left" vertical="center" wrapText="1"/>
    </xf>
    <xf numFmtId="0" fontId="4" fillId="4" borderId="14" xfId="3" applyFont="1" applyFill="1" applyBorder="1" applyAlignment="1">
      <alignment horizontal="center" vertical="center"/>
    </xf>
    <xf numFmtId="0" fontId="4" fillId="4" borderId="15" xfId="3" applyFont="1" applyFill="1" applyBorder="1" applyAlignment="1">
      <alignment horizontal="center" vertical="center"/>
    </xf>
    <xf numFmtId="0" fontId="4" fillId="4" borderId="16" xfId="3" applyFont="1" applyFill="1" applyBorder="1" applyAlignment="1">
      <alignment horizontal="center" vertical="center"/>
    </xf>
    <xf numFmtId="0" fontId="4" fillId="4" borderId="39" xfId="3" applyFont="1" applyFill="1" applyBorder="1" applyAlignment="1">
      <alignment horizontal="center" vertical="center"/>
    </xf>
    <xf numFmtId="0" fontId="4" fillId="4" borderId="0" xfId="3" applyFont="1" applyFill="1" applyAlignment="1">
      <alignment horizontal="center" vertical="center"/>
    </xf>
    <xf numFmtId="0" fontId="4" fillId="4" borderId="40" xfId="3" applyFont="1" applyFill="1" applyBorder="1" applyAlignment="1">
      <alignment horizontal="center" vertical="center"/>
    </xf>
    <xf numFmtId="0" fontId="4" fillId="4" borderId="18" xfId="3" applyFont="1" applyFill="1" applyBorder="1" applyAlignment="1">
      <alignment horizontal="center" vertical="center"/>
    </xf>
    <xf numFmtId="0" fontId="4" fillId="4" borderId="19" xfId="3" applyFont="1" applyFill="1" applyBorder="1" applyAlignment="1">
      <alignment horizontal="center" vertical="center"/>
    </xf>
    <xf numFmtId="0" fontId="4" fillId="4" borderId="20" xfId="3" applyFont="1" applyFill="1" applyBorder="1" applyAlignment="1">
      <alignment horizontal="center" vertical="center"/>
    </xf>
    <xf numFmtId="0" fontId="4" fillId="5" borderId="1" xfId="3" applyFont="1" applyFill="1" applyBorder="1" applyAlignment="1">
      <alignment horizontal="center"/>
    </xf>
    <xf numFmtId="0" fontId="4" fillId="5" borderId="2" xfId="3" applyFont="1" applyFill="1" applyBorder="1" applyAlignment="1">
      <alignment horizontal="center"/>
    </xf>
    <xf numFmtId="0" fontId="4" fillId="6" borderId="2" xfId="3" applyFont="1" applyFill="1" applyBorder="1" applyAlignment="1">
      <alignment horizontal="center"/>
    </xf>
    <xf numFmtId="0" fontId="4" fillId="7" borderId="2" xfId="3" applyFont="1" applyFill="1" applyBorder="1" applyAlignment="1">
      <alignment horizontal="center"/>
    </xf>
    <xf numFmtId="0" fontId="4" fillId="7" borderId="3" xfId="3" applyFont="1" applyFill="1" applyBorder="1" applyAlignment="1">
      <alignment horizontal="center"/>
    </xf>
    <xf numFmtId="0" fontId="6" fillId="0" borderId="4" xfId="3" applyFont="1" applyBorder="1" applyAlignment="1">
      <alignment horizontal="center"/>
    </xf>
    <xf numFmtId="0" fontId="6" fillId="0" borderId="5" xfId="3" applyFont="1" applyBorder="1" applyAlignment="1">
      <alignment horizontal="center"/>
    </xf>
    <xf numFmtId="0" fontId="6" fillId="0" borderId="6" xfId="3" applyFont="1" applyBorder="1" applyAlignment="1">
      <alignment horizontal="center"/>
    </xf>
    <xf numFmtId="2" fontId="6" fillId="0" borderId="7" xfId="3" applyNumberFormat="1" applyFont="1" applyBorder="1" applyAlignment="1">
      <alignment horizontal="center"/>
    </xf>
    <xf numFmtId="0" fontId="6" fillId="2" borderId="14" xfId="3" applyFont="1" applyFill="1" applyBorder="1" applyAlignment="1">
      <alignment horizontal="center" vertical="center" wrapText="1"/>
    </xf>
    <xf numFmtId="0" fontId="6" fillId="2" borderId="15" xfId="3" applyFont="1" applyFill="1" applyBorder="1" applyAlignment="1">
      <alignment horizontal="center" vertical="center" wrapText="1"/>
    </xf>
    <xf numFmtId="0" fontId="6" fillId="2" borderId="16" xfId="3" applyFont="1" applyFill="1" applyBorder="1" applyAlignment="1">
      <alignment horizontal="center" vertical="center" wrapText="1"/>
    </xf>
    <xf numFmtId="0" fontId="6" fillId="2" borderId="18" xfId="3" applyFont="1" applyFill="1" applyBorder="1" applyAlignment="1">
      <alignment horizontal="center" vertical="center" wrapText="1"/>
    </xf>
    <xf numFmtId="0" fontId="6" fillId="2" borderId="19" xfId="3" applyFont="1" applyFill="1" applyBorder="1" applyAlignment="1">
      <alignment horizontal="center" vertical="center" wrapText="1"/>
    </xf>
    <xf numFmtId="0" fontId="6" fillId="2" borderId="20" xfId="3" applyFont="1" applyFill="1" applyBorder="1" applyAlignment="1">
      <alignment horizontal="center" vertical="center" wrapText="1"/>
    </xf>
    <xf numFmtId="49" fontId="6" fillId="26" borderId="14" xfId="3" applyNumberFormat="1" applyFont="1" applyFill="1" applyBorder="1" applyAlignment="1">
      <alignment horizontal="center" vertical="center" wrapText="1"/>
    </xf>
    <xf numFmtId="49" fontId="6" fillId="26" borderId="15" xfId="3" applyNumberFormat="1" applyFont="1" applyFill="1" applyBorder="1" applyAlignment="1">
      <alignment horizontal="center" vertical="center" wrapText="1"/>
    </xf>
    <xf numFmtId="49" fontId="6" fillId="26" borderId="16" xfId="3" applyNumberFormat="1" applyFont="1" applyFill="1" applyBorder="1" applyAlignment="1">
      <alignment horizontal="center" vertical="center" wrapText="1"/>
    </xf>
    <xf numFmtId="49" fontId="6" fillId="26" borderId="18" xfId="3" applyNumberFormat="1" applyFont="1" applyFill="1" applyBorder="1" applyAlignment="1">
      <alignment horizontal="center" vertical="center" wrapText="1"/>
    </xf>
    <xf numFmtId="49" fontId="6" fillId="26" borderId="19" xfId="3" applyNumberFormat="1" applyFont="1" applyFill="1" applyBorder="1" applyAlignment="1">
      <alignment horizontal="center" vertical="center" wrapText="1"/>
    </xf>
    <xf numFmtId="49" fontId="6" fillId="26" borderId="20" xfId="3" applyNumberFormat="1" applyFont="1" applyFill="1" applyBorder="1" applyAlignment="1">
      <alignment horizontal="center" vertical="center" wrapText="1"/>
    </xf>
    <xf numFmtId="0" fontId="5" fillId="0" borderId="27" xfId="3" applyFont="1" applyBorder="1" applyAlignment="1">
      <alignment horizontal="center" vertical="center"/>
    </xf>
    <xf numFmtId="0" fontId="5" fillId="0" borderId="28" xfId="3" applyFont="1" applyBorder="1" applyAlignment="1">
      <alignment horizontal="center" vertical="center"/>
    </xf>
    <xf numFmtId="0" fontId="5" fillId="0" borderId="29" xfId="3" applyFont="1" applyBorder="1" applyAlignment="1">
      <alignment horizontal="center" vertical="center"/>
    </xf>
    <xf numFmtId="0" fontId="5" fillId="0" borderId="27" xfId="3" applyFont="1" applyBorder="1" applyAlignment="1">
      <alignment horizontal="center" vertical="center" wrapText="1"/>
    </xf>
    <xf numFmtId="0" fontId="4" fillId="2" borderId="1" xfId="3" applyFont="1" applyFill="1" applyBorder="1" applyAlignment="1">
      <alignment horizontal="center" vertical="center" wrapText="1"/>
    </xf>
    <xf numFmtId="0" fontId="4" fillId="2" borderId="2" xfId="3" applyFont="1" applyFill="1" applyBorder="1" applyAlignment="1">
      <alignment horizontal="center" vertical="center" wrapText="1"/>
    </xf>
    <xf numFmtId="0" fontId="4" fillId="2" borderId="3" xfId="3" applyFont="1" applyFill="1" applyBorder="1" applyAlignment="1">
      <alignment horizontal="center" vertical="center" wrapText="1"/>
    </xf>
    <xf numFmtId="0" fontId="4" fillId="2" borderId="7" xfId="3" applyFont="1" applyFill="1" applyBorder="1" applyAlignment="1">
      <alignment horizontal="center" vertical="center" wrapText="1"/>
    </xf>
    <xf numFmtId="0" fontId="4" fillId="2" borderId="8" xfId="3" applyFont="1" applyFill="1" applyBorder="1" applyAlignment="1">
      <alignment horizontal="center" vertical="center" wrapText="1"/>
    </xf>
    <xf numFmtId="0" fontId="4" fillId="2" borderId="9" xfId="3" applyFont="1" applyFill="1" applyBorder="1" applyAlignment="1">
      <alignment horizontal="center" vertical="center" wrapText="1"/>
    </xf>
    <xf numFmtId="9" fontId="6" fillId="0" borderId="30" xfId="20" applyNumberFormat="1" applyFont="1" applyBorder="1" applyAlignment="1">
      <alignment horizontal="center" vertical="center" wrapText="1"/>
    </xf>
    <xf numFmtId="9" fontId="6" fillId="0" borderId="2" xfId="20" applyNumberFormat="1" applyFont="1" applyBorder="1" applyAlignment="1">
      <alignment horizontal="center" vertical="center" wrapText="1"/>
    </xf>
    <xf numFmtId="9" fontId="6" fillId="0" borderId="31" xfId="20" applyNumberFormat="1" applyFont="1" applyBorder="1" applyAlignment="1">
      <alignment horizontal="center" vertical="center" wrapText="1"/>
    </xf>
    <xf numFmtId="9" fontId="6" fillId="0" borderId="32" xfId="20" applyNumberFormat="1" applyFont="1" applyBorder="1" applyAlignment="1">
      <alignment horizontal="center" vertical="center" wrapText="1"/>
    </xf>
    <xf numFmtId="9" fontId="6" fillId="0" borderId="8" xfId="20" applyNumberFormat="1" applyFont="1" applyBorder="1" applyAlignment="1">
      <alignment horizontal="center" vertical="center" wrapText="1"/>
    </xf>
    <xf numFmtId="9" fontId="6" fillId="0" borderId="33" xfId="20" applyNumberFormat="1" applyFont="1" applyBorder="1" applyAlignment="1">
      <alignment horizontal="center" vertical="center" wrapText="1"/>
    </xf>
    <xf numFmtId="0" fontId="4" fillId="3" borderId="14" xfId="3" applyFont="1" applyFill="1" applyBorder="1" applyAlignment="1">
      <alignment horizontal="center" vertical="center" wrapText="1"/>
    </xf>
    <xf numFmtId="0" fontId="4" fillId="3" borderId="15" xfId="3" applyFont="1" applyFill="1" applyBorder="1" applyAlignment="1">
      <alignment horizontal="center" vertical="center" wrapText="1"/>
    </xf>
    <xf numFmtId="0" fontId="4" fillId="3" borderId="16" xfId="3" applyFont="1" applyFill="1" applyBorder="1" applyAlignment="1">
      <alignment horizontal="center" vertical="center" wrapText="1"/>
    </xf>
    <xf numFmtId="0" fontId="4" fillId="3" borderId="18" xfId="3" applyFont="1" applyFill="1" applyBorder="1" applyAlignment="1">
      <alignment horizontal="center" vertical="center" wrapText="1"/>
    </xf>
    <xf numFmtId="0" fontId="4" fillId="3" borderId="19" xfId="3" applyFont="1" applyFill="1" applyBorder="1" applyAlignment="1">
      <alignment horizontal="center" vertical="center" wrapText="1"/>
    </xf>
    <xf numFmtId="0" fontId="4" fillId="3" borderId="20" xfId="3" applyFont="1" applyFill="1" applyBorder="1" applyAlignment="1">
      <alignment horizontal="center" vertical="center" wrapText="1"/>
    </xf>
    <xf numFmtId="0" fontId="2" fillId="0" borderId="14" xfId="3" applyFont="1" applyBorder="1" applyAlignment="1">
      <alignment horizontal="center" vertical="center" wrapText="1"/>
    </xf>
    <xf numFmtId="0" fontId="2" fillId="0" borderId="15" xfId="3" applyFont="1" applyBorder="1" applyAlignment="1">
      <alignment horizontal="center" vertical="center"/>
    </xf>
    <xf numFmtId="0" fontId="2" fillId="0" borderId="16" xfId="3" applyFont="1" applyBorder="1" applyAlignment="1">
      <alignment horizontal="center" vertical="center"/>
    </xf>
    <xf numFmtId="0" fontId="2" fillId="0" borderId="18" xfId="3" applyFont="1" applyBorder="1" applyAlignment="1">
      <alignment horizontal="center" vertical="center"/>
    </xf>
    <xf numFmtId="0" fontId="2" fillId="0" borderId="19" xfId="3" applyFont="1" applyBorder="1" applyAlignment="1">
      <alignment horizontal="center" vertical="center"/>
    </xf>
    <xf numFmtId="0" fontId="2" fillId="0" borderId="20" xfId="3" applyFont="1" applyBorder="1" applyAlignment="1">
      <alignment horizontal="center" vertical="center"/>
    </xf>
    <xf numFmtId="9" fontId="4" fillId="2" borderId="21" xfId="20" applyNumberFormat="1" applyFont="1" applyFill="1" applyBorder="1" applyAlignment="1">
      <alignment horizontal="center" vertical="center" wrapText="1"/>
    </xf>
    <xf numFmtId="9" fontId="4" fillId="2" borderId="22" xfId="20" applyNumberFormat="1" applyFont="1" applyFill="1" applyBorder="1" applyAlignment="1">
      <alignment horizontal="center" vertical="center" wrapText="1"/>
    </xf>
    <xf numFmtId="9" fontId="4" fillId="2" borderId="23" xfId="20" applyNumberFormat="1" applyFont="1" applyFill="1" applyBorder="1" applyAlignment="1">
      <alignment horizontal="center" vertical="center" wrapText="1"/>
    </xf>
    <xf numFmtId="9" fontId="6" fillId="0" borderId="21" xfId="20" applyNumberFormat="1" applyFont="1" applyBorder="1" applyAlignment="1">
      <alignment horizontal="center" vertical="center" wrapText="1"/>
    </xf>
    <xf numFmtId="9" fontId="6" fillId="0" borderId="22" xfId="20" applyNumberFormat="1" applyFont="1" applyBorder="1" applyAlignment="1">
      <alignment horizontal="center" vertical="center" wrapText="1"/>
    </xf>
    <xf numFmtId="9" fontId="6" fillId="0" borderId="23" xfId="20" applyNumberFormat="1" applyFont="1" applyBorder="1" applyAlignment="1">
      <alignment horizontal="center" vertical="center" wrapText="1"/>
    </xf>
    <xf numFmtId="0" fontId="6" fillId="0" borderId="29" xfId="3" applyFont="1" applyBorder="1" applyAlignment="1">
      <alignment horizontal="center" vertical="center" wrapText="1"/>
    </xf>
    <xf numFmtId="0" fontId="2" fillId="0" borderId="1" xfId="3" applyFont="1" applyBorder="1" applyAlignment="1">
      <alignment horizontal="center"/>
    </xf>
    <xf numFmtId="0" fontId="2" fillId="0" borderId="2" xfId="3" applyFont="1" applyBorder="1" applyAlignment="1">
      <alignment horizontal="center"/>
    </xf>
    <xf numFmtId="0" fontId="3" fillId="0" borderId="2" xfId="3" applyFont="1" applyBorder="1" applyAlignment="1">
      <alignment horizontal="center" vertical="center" wrapText="1"/>
    </xf>
    <xf numFmtId="0" fontId="3" fillId="0" borderId="3" xfId="3" applyFont="1" applyBorder="1" applyAlignment="1">
      <alignment horizontal="center" vertical="center" wrapText="1"/>
    </xf>
    <xf numFmtId="0" fontId="4" fillId="0" borderId="5" xfId="3" applyFont="1" applyBorder="1" applyAlignment="1">
      <alignment horizontal="left" vertical="center" wrapText="1"/>
    </xf>
    <xf numFmtId="0" fontId="4" fillId="0" borderId="6" xfId="3" applyFont="1" applyBorder="1" applyAlignment="1">
      <alignment horizontal="left" vertical="center" wrapText="1"/>
    </xf>
    <xf numFmtId="0" fontId="4" fillId="0" borderId="8" xfId="3" applyFont="1" applyBorder="1" applyAlignment="1">
      <alignment horizontal="left" vertical="center" wrapText="1"/>
    </xf>
    <xf numFmtId="0" fontId="4" fillId="0" borderId="9" xfId="3" applyFont="1" applyBorder="1" applyAlignment="1">
      <alignment horizontal="left" vertical="center" wrapText="1"/>
    </xf>
    <xf numFmtId="0" fontId="4" fillId="4" borderId="34" xfId="2" applyFont="1" applyFill="1" applyBorder="1" applyAlignment="1">
      <alignment horizontal="center" vertical="center" wrapText="1"/>
    </xf>
    <xf numFmtId="0" fontId="4" fillId="4" borderId="35" xfId="2" applyFont="1" applyFill="1" applyBorder="1" applyAlignment="1">
      <alignment horizontal="center" vertical="center" wrapText="1"/>
    </xf>
    <xf numFmtId="0" fontId="4" fillId="4" borderId="36" xfId="2" applyFont="1" applyFill="1" applyBorder="1" applyAlignment="1">
      <alignment horizontal="center" vertical="center" wrapText="1"/>
    </xf>
    <xf numFmtId="164" fontId="4" fillId="4" borderId="53" xfId="0" applyNumberFormat="1" applyFont="1" applyFill="1" applyBorder="1" applyAlignment="1">
      <alignment horizontal="center" vertical="center" wrapText="1"/>
    </xf>
    <xf numFmtId="0" fontId="4" fillId="4" borderId="54" xfId="0" applyFont="1" applyFill="1" applyBorder="1" applyAlignment="1">
      <alignment wrapText="1"/>
    </xf>
    <xf numFmtId="9" fontId="2" fillId="0" borderId="5" xfId="1" applyFont="1" applyFill="1" applyBorder="1" applyAlignment="1">
      <alignment horizontal="center" vertical="center" wrapText="1"/>
    </xf>
    <xf numFmtId="2" fontId="2" fillId="0" borderId="5" xfId="2" applyNumberFormat="1" applyFont="1" applyBorder="1" applyAlignment="1">
      <alignment horizontal="center" vertical="center" wrapText="1"/>
    </xf>
    <xf numFmtId="0" fontId="6" fillId="0" borderId="52" xfId="2" applyFont="1" applyBorder="1" applyAlignment="1">
      <alignment horizontal="justify" vertical="center" wrapText="1"/>
    </xf>
    <xf numFmtId="0" fontId="6" fillId="0" borderId="57" xfId="2" applyFont="1" applyBorder="1" applyAlignment="1">
      <alignment horizontal="justify" vertical="center" wrapText="1"/>
    </xf>
    <xf numFmtId="0" fontId="6" fillId="0" borderId="58" xfId="2" applyFont="1" applyBorder="1" applyAlignment="1">
      <alignment horizontal="justify" vertical="center" wrapText="1"/>
    </xf>
    <xf numFmtId="164" fontId="4" fillId="4" borderId="42" xfId="0" applyNumberFormat="1" applyFont="1" applyFill="1" applyBorder="1" applyAlignment="1">
      <alignment horizontal="center" vertical="center" wrapText="1"/>
    </xf>
    <xf numFmtId="0" fontId="4" fillId="4" borderId="43" xfId="0" applyFont="1" applyFill="1" applyBorder="1" applyAlignment="1">
      <alignment wrapText="1"/>
    </xf>
    <xf numFmtId="0" fontId="6" fillId="0" borderId="43" xfId="2" applyFont="1" applyBorder="1" applyAlignment="1">
      <alignment horizontal="justify" vertical="center" wrapText="1"/>
    </xf>
    <xf numFmtId="0" fontId="6" fillId="0" borderId="44" xfId="2" applyFont="1" applyBorder="1" applyAlignment="1">
      <alignment horizontal="justify" vertical="center" wrapText="1"/>
    </xf>
    <xf numFmtId="0" fontId="4" fillId="4" borderId="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9" xfId="0" applyFont="1" applyFill="1" applyBorder="1" applyAlignment="1">
      <alignment horizontal="center" vertical="center" wrapText="1"/>
    </xf>
    <xf numFmtId="164" fontId="4" fillId="4" borderId="68" xfId="0" applyNumberFormat="1" applyFont="1" applyFill="1" applyBorder="1" applyAlignment="1">
      <alignment horizontal="center" vertical="center" wrapText="1"/>
    </xf>
    <xf numFmtId="164" fontId="4" fillId="4" borderId="50" xfId="0" applyNumberFormat="1" applyFont="1" applyFill="1" applyBorder="1" applyAlignment="1">
      <alignment horizontal="center" vertical="center" wrapText="1"/>
    </xf>
    <xf numFmtId="9" fontId="2" fillId="0" borderId="43" xfId="1" applyFont="1" applyFill="1" applyBorder="1" applyAlignment="1">
      <alignment horizontal="center" vertical="center" wrapText="1"/>
    </xf>
    <xf numFmtId="10" fontId="2" fillId="0" borderId="43" xfId="2" applyNumberFormat="1" applyFont="1" applyBorder="1" applyAlignment="1">
      <alignment horizontal="center" vertical="center" wrapText="1"/>
    </xf>
    <xf numFmtId="164" fontId="4" fillId="4" borderId="24" xfId="0" applyNumberFormat="1" applyFont="1" applyFill="1" applyBorder="1" applyAlignment="1">
      <alignment horizontal="center" vertical="center" wrapText="1"/>
    </xf>
    <xf numFmtId="164" fontId="4" fillId="4" borderId="25" xfId="0" applyNumberFormat="1" applyFont="1" applyFill="1" applyBorder="1" applyAlignment="1">
      <alignment horizontal="center" vertical="center" wrapText="1"/>
    </xf>
    <xf numFmtId="0" fontId="4" fillId="4" borderId="34" xfId="2" applyFont="1" applyFill="1" applyBorder="1" applyAlignment="1">
      <alignment horizontal="center" wrapText="1"/>
    </xf>
    <xf numFmtId="0" fontId="4" fillId="4" borderId="35" xfId="2" applyFont="1" applyFill="1" applyBorder="1" applyAlignment="1">
      <alignment horizontal="center" wrapText="1"/>
    </xf>
    <xf numFmtId="0" fontId="6" fillId="4" borderId="21" xfId="2" applyFont="1" applyFill="1" applyBorder="1" applyAlignment="1">
      <alignment horizontal="center" wrapText="1"/>
    </xf>
    <xf numFmtId="0" fontId="6" fillId="4" borderId="22" xfId="2" applyFont="1" applyFill="1" applyBorder="1" applyAlignment="1">
      <alignment horizontal="center" wrapText="1"/>
    </xf>
    <xf numFmtId="0" fontId="6" fillId="4" borderId="23" xfId="2" applyFont="1" applyFill="1" applyBorder="1" applyAlignment="1">
      <alignment horizontal="center" wrapText="1"/>
    </xf>
    <xf numFmtId="0" fontId="4" fillId="4" borderId="14" xfId="2" applyFont="1" applyFill="1" applyBorder="1" applyAlignment="1">
      <alignment horizontal="center" vertical="center" wrapText="1"/>
    </xf>
    <xf numFmtId="0" fontId="4" fillId="4" borderId="15" xfId="2" applyFont="1" applyFill="1" applyBorder="1" applyAlignment="1">
      <alignment horizontal="center" vertical="center" wrapText="1"/>
    </xf>
    <xf numFmtId="0" fontId="4" fillId="4" borderId="16" xfId="2" applyFont="1" applyFill="1" applyBorder="1" applyAlignment="1">
      <alignment horizontal="center" vertical="center" wrapText="1"/>
    </xf>
    <xf numFmtId="9" fontId="51" fillId="3" borderId="21" xfId="3" applyNumberFormat="1" applyFont="1" applyFill="1" applyBorder="1" applyAlignment="1">
      <alignment horizontal="center" vertical="center" wrapText="1"/>
    </xf>
    <xf numFmtId="0" fontId="51" fillId="3" borderId="37" xfId="3" applyFont="1" applyFill="1" applyBorder="1" applyAlignment="1">
      <alignment horizontal="center" vertical="center" wrapText="1"/>
    </xf>
    <xf numFmtId="0" fontId="4" fillId="4" borderId="21" xfId="2" applyFont="1" applyFill="1" applyBorder="1" applyAlignment="1">
      <alignment horizontal="center" vertical="center" wrapText="1"/>
    </xf>
    <xf numFmtId="0" fontId="4" fillId="4" borderId="23" xfId="2" applyFont="1" applyFill="1" applyBorder="1" applyAlignment="1">
      <alignment horizontal="center" vertical="center" wrapText="1"/>
    </xf>
    <xf numFmtId="0" fontId="4" fillId="4" borderId="22" xfId="2" applyFont="1" applyFill="1" applyBorder="1" applyAlignment="1">
      <alignment horizontal="center" vertical="center" wrapText="1"/>
    </xf>
    <xf numFmtId="0" fontId="4" fillId="4" borderId="14"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4" fillId="4" borderId="41" xfId="0" applyFont="1" applyFill="1" applyBorder="1" applyAlignment="1">
      <alignment horizontal="center" vertical="center" wrapText="1"/>
    </xf>
    <xf numFmtId="0" fontId="4" fillId="4" borderId="62"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4" fillId="4" borderId="39"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40" xfId="2" applyFont="1" applyFill="1" applyBorder="1" applyAlignment="1">
      <alignment horizontal="center" vertical="center" wrapText="1"/>
    </xf>
    <xf numFmtId="0" fontId="4" fillId="4" borderId="18" xfId="2" applyFont="1" applyFill="1" applyBorder="1" applyAlignment="1">
      <alignment horizontal="center" vertical="center" wrapText="1"/>
    </xf>
    <xf numFmtId="0" fontId="4" fillId="4" borderId="19" xfId="2" applyFont="1" applyFill="1" applyBorder="1" applyAlignment="1">
      <alignment horizontal="center" vertical="center" wrapText="1"/>
    </xf>
    <xf numFmtId="0" fontId="4" fillId="4" borderId="20" xfId="2" applyFont="1" applyFill="1" applyBorder="1" applyAlignment="1">
      <alignment horizontal="center" vertical="center" wrapText="1"/>
    </xf>
    <xf numFmtId="0" fontId="4" fillId="5" borderId="24" xfId="2" applyFont="1" applyFill="1" applyBorder="1" applyAlignment="1">
      <alignment horizontal="center" wrapText="1"/>
    </xf>
    <xf numFmtId="0" fontId="4" fillId="5" borderId="25" xfId="2" applyFont="1" applyFill="1" applyBorder="1" applyAlignment="1">
      <alignment horizontal="center" wrapText="1"/>
    </xf>
    <xf numFmtId="0" fontId="4" fillId="5" borderId="30" xfId="2" applyFont="1" applyFill="1" applyBorder="1" applyAlignment="1">
      <alignment horizontal="center" wrapText="1"/>
    </xf>
    <xf numFmtId="0" fontId="4" fillId="6" borderId="31" xfId="2" applyFont="1" applyFill="1" applyBorder="1" applyAlignment="1">
      <alignment horizontal="center" wrapText="1"/>
    </xf>
    <xf numFmtId="0" fontId="4" fillId="6" borderId="25" xfId="2" applyFont="1" applyFill="1" applyBorder="1" applyAlignment="1">
      <alignment horizontal="center" wrapText="1"/>
    </xf>
    <xf numFmtId="0" fontId="4" fillId="6" borderId="30" xfId="2" applyFont="1" applyFill="1" applyBorder="1" applyAlignment="1">
      <alignment horizontal="center" wrapText="1"/>
    </xf>
    <xf numFmtId="0" fontId="4" fillId="7" borderId="31" xfId="2" applyFont="1" applyFill="1" applyBorder="1" applyAlignment="1">
      <alignment horizontal="center" wrapText="1"/>
    </xf>
    <xf numFmtId="0" fontId="4" fillId="7" borderId="26" xfId="2" applyFont="1" applyFill="1" applyBorder="1" applyAlignment="1">
      <alignment horizontal="center" wrapText="1"/>
    </xf>
    <xf numFmtId="0" fontId="4" fillId="5" borderId="56" xfId="2" applyFont="1" applyFill="1" applyBorder="1" applyAlignment="1">
      <alignment horizontal="center" wrapText="1"/>
    </xf>
    <xf numFmtId="0" fontId="4" fillId="5" borderId="48" xfId="2" applyFont="1" applyFill="1" applyBorder="1" applyAlignment="1">
      <alignment horizontal="center" wrapText="1"/>
    </xf>
    <xf numFmtId="0" fontId="4" fillId="5" borderId="57" xfId="2" applyFont="1" applyFill="1" applyBorder="1" applyAlignment="1">
      <alignment horizontal="center" wrapText="1"/>
    </xf>
    <xf numFmtId="0" fontId="4" fillId="5" borderId="52" xfId="2" applyFont="1" applyFill="1" applyBorder="1" applyAlignment="1">
      <alignment horizontal="center" wrapText="1"/>
    </xf>
    <xf numFmtId="0" fontId="4" fillId="6" borderId="52" xfId="2" applyFont="1" applyFill="1" applyBorder="1" applyAlignment="1">
      <alignment horizontal="center" wrapText="1"/>
    </xf>
    <xf numFmtId="0" fontId="4" fillId="6" borderId="48" xfId="2" applyFont="1" applyFill="1" applyBorder="1" applyAlignment="1">
      <alignment horizontal="center" wrapText="1"/>
    </xf>
    <xf numFmtId="0" fontId="4" fillId="6" borderId="57" xfId="2" applyFont="1" applyFill="1" applyBorder="1" applyAlignment="1">
      <alignment horizontal="center" wrapText="1"/>
    </xf>
    <xf numFmtId="9" fontId="51" fillId="3" borderId="27" xfId="2" applyNumberFormat="1" applyFont="1" applyFill="1" applyBorder="1" applyAlignment="1">
      <alignment horizontal="center" wrapText="1"/>
    </xf>
    <xf numFmtId="9" fontId="51" fillId="3" borderId="32" xfId="2" applyNumberFormat="1" applyFont="1" applyFill="1" applyBorder="1" applyAlignment="1">
      <alignment horizontal="center" wrapText="1"/>
    </xf>
    <xf numFmtId="9" fontId="51" fillId="3" borderId="28" xfId="2" applyNumberFormat="1" applyFont="1" applyFill="1" applyBorder="1" applyAlignment="1">
      <alignment horizontal="center" wrapText="1"/>
    </xf>
    <xf numFmtId="9" fontId="51" fillId="3" borderId="33" xfId="2" applyNumberFormat="1" applyFont="1" applyFill="1" applyBorder="1" applyAlignment="1">
      <alignment horizontal="center" wrapText="1"/>
    </xf>
    <xf numFmtId="0" fontId="4" fillId="4" borderId="1"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4" fillId="4" borderId="9" xfId="2" applyFont="1" applyFill="1" applyBorder="1" applyAlignment="1">
      <alignment horizontal="center" vertical="center" wrapText="1"/>
    </xf>
    <xf numFmtId="9" fontId="6" fillId="3" borderId="30" xfId="3" applyNumberFormat="1" applyFont="1" applyFill="1" applyBorder="1" applyAlignment="1">
      <alignment horizontal="justify" vertical="center" wrapText="1"/>
    </xf>
    <xf numFmtId="9" fontId="6" fillId="3" borderId="2" xfId="3" applyNumberFormat="1" applyFont="1" applyFill="1" applyBorder="1" applyAlignment="1">
      <alignment horizontal="justify" vertical="center" wrapText="1"/>
    </xf>
    <xf numFmtId="9" fontId="6" fillId="3" borderId="31" xfId="3" applyNumberFormat="1" applyFont="1" applyFill="1" applyBorder="1" applyAlignment="1">
      <alignment horizontal="justify" vertical="center" wrapText="1"/>
    </xf>
    <xf numFmtId="9" fontId="6" fillId="3" borderId="32" xfId="3" applyNumberFormat="1" applyFont="1" applyFill="1" applyBorder="1" applyAlignment="1">
      <alignment horizontal="justify" vertical="center" wrapText="1"/>
    </xf>
    <xf numFmtId="9" fontId="6" fillId="3" borderId="8" xfId="3" applyNumberFormat="1" applyFont="1" applyFill="1" applyBorder="1" applyAlignment="1">
      <alignment horizontal="justify" vertical="center" wrapText="1"/>
    </xf>
    <xf numFmtId="9" fontId="6" fillId="3" borderId="33" xfId="3" applyNumberFormat="1" applyFont="1" applyFill="1" applyBorder="1" applyAlignment="1">
      <alignment horizontal="justify" vertical="center" wrapText="1"/>
    </xf>
    <xf numFmtId="0" fontId="6" fillId="4" borderId="15" xfId="2" applyFont="1" applyFill="1" applyBorder="1" applyAlignment="1">
      <alignment horizontal="center" vertical="center" wrapText="1"/>
    </xf>
    <xf numFmtId="0" fontId="6" fillId="4" borderId="16" xfId="2" applyFont="1" applyFill="1" applyBorder="1" applyAlignment="1">
      <alignment horizontal="center" vertical="center" wrapText="1"/>
    </xf>
    <xf numFmtId="0" fontId="6" fillId="4" borderId="18" xfId="2" applyFont="1" applyFill="1" applyBorder="1" applyAlignment="1">
      <alignment horizontal="center" vertical="center" wrapText="1"/>
    </xf>
    <xf numFmtId="0" fontId="6" fillId="4" borderId="19" xfId="2" applyFont="1" applyFill="1" applyBorder="1" applyAlignment="1">
      <alignment horizontal="center" vertical="center" wrapText="1"/>
    </xf>
    <xf numFmtId="0" fontId="6" fillId="4" borderId="20" xfId="2" applyFont="1" applyFill="1" applyBorder="1" applyAlignment="1">
      <alignment horizontal="center" vertical="center" wrapText="1"/>
    </xf>
    <xf numFmtId="49" fontId="51" fillId="3" borderId="14" xfId="2" applyNumberFormat="1" applyFont="1" applyFill="1" applyBorder="1" applyAlignment="1">
      <alignment horizontal="center" vertical="center" wrapText="1"/>
    </xf>
    <xf numFmtId="49" fontId="51" fillId="3" borderId="15" xfId="2" applyNumberFormat="1" applyFont="1" applyFill="1" applyBorder="1" applyAlignment="1">
      <alignment horizontal="center" vertical="center" wrapText="1"/>
    </xf>
    <xf numFmtId="49" fontId="51" fillId="3" borderId="16" xfId="2" applyNumberFormat="1" applyFont="1" applyFill="1" applyBorder="1" applyAlignment="1">
      <alignment horizontal="center" vertical="center" wrapText="1"/>
    </xf>
    <xf numFmtId="49" fontId="51" fillId="3" borderId="18" xfId="2" applyNumberFormat="1" applyFont="1" applyFill="1" applyBorder="1" applyAlignment="1">
      <alignment horizontal="center" vertical="center" wrapText="1"/>
    </xf>
    <xf numFmtId="49" fontId="51" fillId="3" borderId="19" xfId="2" applyNumberFormat="1" applyFont="1" applyFill="1" applyBorder="1" applyAlignment="1">
      <alignment horizontal="center" vertical="center" wrapText="1"/>
    </xf>
    <xf numFmtId="49" fontId="51" fillId="3" borderId="20" xfId="2" applyNumberFormat="1" applyFont="1" applyFill="1" applyBorder="1" applyAlignment="1">
      <alignment horizontal="center" vertical="center" wrapText="1"/>
    </xf>
    <xf numFmtId="0" fontId="4" fillId="4" borderId="24" xfId="2" applyFont="1" applyFill="1" applyBorder="1" applyAlignment="1">
      <alignment horizontal="center" vertical="center" wrapText="1"/>
    </xf>
    <xf numFmtId="0" fontId="4" fillId="4" borderId="25" xfId="2" applyFont="1" applyFill="1" applyBorder="1" applyAlignment="1">
      <alignment horizontal="center" vertical="center" wrapText="1"/>
    </xf>
    <xf numFmtId="0" fontId="4" fillId="4" borderId="26" xfId="2" applyFont="1" applyFill="1" applyBorder="1" applyAlignment="1">
      <alignment horizontal="center" vertical="center" wrapText="1"/>
    </xf>
    <xf numFmtId="0" fontId="6" fillId="3" borderId="7" xfId="3" applyFont="1" applyFill="1" applyBorder="1" applyAlignment="1">
      <alignment horizontal="justify" vertical="center" wrapText="1"/>
    </xf>
    <xf numFmtId="0" fontId="6" fillId="3" borderId="8" xfId="3" applyFont="1" applyFill="1" applyBorder="1" applyAlignment="1">
      <alignment horizontal="justify" vertical="center" wrapText="1"/>
    </xf>
    <xf numFmtId="0" fontId="6" fillId="3" borderId="9" xfId="3" applyFont="1" applyFill="1" applyBorder="1" applyAlignment="1">
      <alignment horizontal="justify" vertical="center" wrapText="1"/>
    </xf>
    <xf numFmtId="0" fontId="6" fillId="3" borderId="32" xfId="2" applyFont="1" applyFill="1" applyBorder="1" applyAlignment="1">
      <alignment horizontal="center" vertical="center" wrapText="1"/>
    </xf>
    <xf numFmtId="0" fontId="6" fillId="3" borderId="8" xfId="2" applyFont="1" applyFill="1" applyBorder="1" applyAlignment="1">
      <alignment horizontal="center" vertical="center" wrapText="1"/>
    </xf>
    <xf numFmtId="0" fontId="6" fillId="3" borderId="9" xfId="2" applyFont="1" applyFill="1" applyBorder="1" applyAlignment="1">
      <alignment horizontal="center" vertical="center" wrapText="1"/>
    </xf>
    <xf numFmtId="0" fontId="4" fillId="3" borderId="22" xfId="3" applyFont="1" applyFill="1" applyBorder="1" applyAlignment="1">
      <alignment horizontal="center" vertical="center" wrapText="1"/>
    </xf>
    <xf numFmtId="0" fontId="4" fillId="3" borderId="23" xfId="3" applyFont="1" applyFill="1" applyBorder="1" applyAlignment="1">
      <alignment horizontal="center" vertical="center" wrapText="1"/>
    </xf>
    <xf numFmtId="0" fontId="4" fillId="0" borderId="2" xfId="2" applyFont="1" applyBorder="1" applyAlignment="1">
      <alignment horizontal="center" vertical="center" wrapText="1"/>
    </xf>
    <xf numFmtId="0" fontId="4" fillId="0" borderId="3" xfId="2" applyFont="1" applyBorder="1" applyAlignment="1">
      <alignment horizontal="center" vertical="center" wrapText="1"/>
    </xf>
    <xf numFmtId="0" fontId="4" fillId="0" borderId="5" xfId="2" applyFont="1" applyBorder="1" applyAlignment="1">
      <alignment vertical="center" wrapText="1"/>
    </xf>
    <xf numFmtId="0" fontId="4" fillId="0" borderId="6" xfId="2" applyFont="1" applyBorder="1" applyAlignment="1">
      <alignment vertical="center" wrapText="1"/>
    </xf>
    <xf numFmtId="0" fontId="4" fillId="0" borderId="8" xfId="2" applyFont="1" applyBorder="1" applyAlignment="1">
      <alignment vertical="center" wrapText="1"/>
    </xf>
    <xf numFmtId="0" fontId="4" fillId="0" borderId="9" xfId="2" applyFont="1" applyBorder="1" applyAlignment="1">
      <alignment vertical="center" wrapText="1"/>
    </xf>
    <xf numFmtId="0" fontId="51" fillId="0" borderId="14" xfId="2" applyFont="1" applyBorder="1" applyAlignment="1">
      <alignment horizontal="center" vertical="center" wrapText="1"/>
    </xf>
    <xf numFmtId="0" fontId="51" fillId="0" borderId="15" xfId="2" applyFont="1" applyBorder="1" applyAlignment="1">
      <alignment horizontal="center" vertical="center" wrapText="1"/>
    </xf>
    <xf numFmtId="0" fontId="51" fillId="0" borderId="16" xfId="2" applyFont="1" applyBorder="1" applyAlignment="1">
      <alignment horizontal="center" vertical="center" wrapText="1"/>
    </xf>
    <xf numFmtId="0" fontId="51" fillId="0" borderId="18" xfId="2" applyFont="1" applyBorder="1" applyAlignment="1">
      <alignment horizontal="center" vertical="center" wrapText="1"/>
    </xf>
    <xf numFmtId="0" fontId="51" fillId="0" borderId="19" xfId="2" applyFont="1" applyBorder="1" applyAlignment="1">
      <alignment horizontal="center" vertical="center" wrapText="1"/>
    </xf>
    <xf numFmtId="0" fontId="51" fillId="0" borderId="20" xfId="2" applyFont="1" applyBorder="1" applyAlignment="1">
      <alignment horizontal="center" vertical="center" wrapText="1"/>
    </xf>
    <xf numFmtId="9" fontId="4" fillId="4" borderId="21" xfId="3" applyNumberFormat="1" applyFont="1" applyFill="1" applyBorder="1" applyAlignment="1">
      <alignment horizontal="center" vertical="center" wrapText="1"/>
    </xf>
    <xf numFmtId="9" fontId="4" fillId="4" borderId="22" xfId="3" applyNumberFormat="1" applyFont="1" applyFill="1" applyBorder="1" applyAlignment="1">
      <alignment horizontal="center" vertical="center" wrapText="1"/>
    </xf>
    <xf numFmtId="9" fontId="4" fillId="4" borderId="23" xfId="3" applyNumberFormat="1" applyFont="1" applyFill="1" applyBorder="1" applyAlignment="1">
      <alignment horizontal="center" vertical="center" wrapText="1"/>
    </xf>
    <xf numFmtId="0" fontId="51" fillId="3" borderId="27" xfId="2" applyFont="1" applyFill="1" applyBorder="1" applyAlignment="1">
      <alignment horizontal="center" vertical="center" wrapText="1"/>
    </xf>
    <xf numFmtId="0" fontId="51" fillId="3" borderId="28" xfId="2" applyFont="1" applyFill="1" applyBorder="1" applyAlignment="1">
      <alignment horizontal="center" vertical="center" wrapText="1"/>
    </xf>
    <xf numFmtId="0" fontId="51" fillId="3" borderId="29" xfId="2" applyFont="1" applyFill="1" applyBorder="1" applyAlignment="1">
      <alignment horizontal="center" vertical="center" wrapText="1"/>
    </xf>
    <xf numFmtId="0" fontId="6" fillId="3" borderId="37" xfId="3" applyFont="1" applyFill="1" applyBorder="1" applyAlignment="1">
      <alignment horizontal="left" vertical="center" wrapText="1"/>
    </xf>
    <xf numFmtId="0" fontId="6" fillId="3" borderId="35" xfId="3" applyFont="1" applyFill="1" applyBorder="1" applyAlignment="1">
      <alignment horizontal="left" vertical="center" wrapText="1"/>
    </xf>
    <xf numFmtId="0" fontId="6" fillId="3" borderId="36" xfId="3" applyFont="1" applyFill="1" applyBorder="1" applyAlignment="1">
      <alignment horizontal="left" vertical="center" wrapText="1"/>
    </xf>
    <xf numFmtId="164" fontId="4" fillId="25" borderId="7" xfId="0" applyNumberFormat="1" applyFont="1" applyFill="1" applyBorder="1" applyAlignment="1">
      <alignment horizontal="center" vertical="center" wrapText="1"/>
    </xf>
    <xf numFmtId="0" fontId="4" fillId="25" borderId="8" xfId="0" applyFont="1" applyFill="1" applyBorder="1" applyAlignment="1">
      <alignment wrapText="1"/>
    </xf>
    <xf numFmtId="0" fontId="4" fillId="25" borderId="9" xfId="0" applyFont="1" applyFill="1" applyBorder="1" applyAlignment="1">
      <alignment wrapText="1"/>
    </xf>
    <xf numFmtId="2" fontId="6" fillId="0" borderId="8" xfId="1" applyNumberFormat="1" applyFont="1" applyFill="1" applyBorder="1" applyAlignment="1">
      <alignment horizontal="center" vertical="center" wrapText="1"/>
    </xf>
    <xf numFmtId="164" fontId="4" fillId="25" borderId="1" xfId="0" applyNumberFormat="1" applyFont="1" applyFill="1" applyBorder="1" applyAlignment="1">
      <alignment horizontal="center" vertical="center" wrapText="1"/>
    </xf>
    <xf numFmtId="0" fontId="4" fillId="25" borderId="2" xfId="0" applyFont="1" applyFill="1" applyBorder="1" applyAlignment="1">
      <alignment wrapText="1"/>
    </xf>
    <xf numFmtId="0" fontId="4" fillId="25" borderId="3" xfId="0" applyFont="1" applyFill="1" applyBorder="1" applyAlignment="1">
      <alignment wrapText="1"/>
    </xf>
    <xf numFmtId="0" fontId="4" fillId="25" borderId="34" xfId="2" applyFont="1" applyFill="1" applyBorder="1" applyAlignment="1">
      <alignment horizontal="center" vertical="center" wrapText="1"/>
    </xf>
    <xf numFmtId="0" fontId="4" fillId="25" borderId="35" xfId="2" applyFont="1" applyFill="1" applyBorder="1" applyAlignment="1">
      <alignment horizontal="center" vertical="center" wrapText="1"/>
    </xf>
    <xf numFmtId="0" fontId="4" fillId="25" borderId="36" xfId="2" applyFont="1" applyFill="1" applyBorder="1" applyAlignment="1">
      <alignment horizontal="center" vertical="center" wrapText="1"/>
    </xf>
    <xf numFmtId="0" fontId="6" fillId="25" borderId="21" xfId="2" applyFont="1" applyFill="1" applyBorder="1" applyAlignment="1">
      <alignment horizontal="center" vertical="center" wrapText="1"/>
    </xf>
    <xf numFmtId="0" fontId="6" fillId="25" borderId="22" xfId="2" applyFont="1" applyFill="1" applyBorder="1" applyAlignment="1">
      <alignment horizontal="center" vertical="center" wrapText="1"/>
    </xf>
    <xf numFmtId="0" fontId="6" fillId="25" borderId="23" xfId="2" applyFont="1" applyFill="1" applyBorder="1" applyAlignment="1">
      <alignment horizontal="center" vertical="center" wrapText="1"/>
    </xf>
    <xf numFmtId="164" fontId="4" fillId="25" borderId="4" xfId="0" applyNumberFormat="1" applyFont="1" applyFill="1" applyBorder="1" applyAlignment="1">
      <alignment horizontal="center" vertical="center" wrapText="1"/>
    </xf>
    <xf numFmtId="0" fontId="4" fillId="25" borderId="5" xfId="0" applyFont="1" applyFill="1" applyBorder="1" applyAlignment="1">
      <alignment wrapText="1"/>
    </xf>
    <xf numFmtId="0" fontId="4" fillId="25" borderId="6" xfId="0" applyFont="1" applyFill="1" applyBorder="1" applyAlignment="1">
      <alignment wrapText="1"/>
    </xf>
    <xf numFmtId="2" fontId="6" fillId="0" borderId="5" xfId="1" applyNumberFormat="1" applyFont="1" applyFill="1" applyBorder="1" applyAlignment="1">
      <alignment horizontal="center" vertical="center" wrapText="1"/>
    </xf>
    <xf numFmtId="0" fontId="6" fillId="0" borderId="5" xfId="2" applyFont="1" applyBorder="1" applyAlignment="1">
      <alignment horizontal="center" vertical="center" wrapText="1"/>
    </xf>
    <xf numFmtId="0" fontId="6" fillId="0" borderId="6" xfId="2" applyFont="1" applyBorder="1" applyAlignment="1">
      <alignment horizontal="center" vertical="center" wrapText="1"/>
    </xf>
    <xf numFmtId="0" fontId="4" fillId="25" borderId="1" xfId="0" applyFont="1" applyFill="1" applyBorder="1" applyAlignment="1">
      <alignment horizontal="center" vertical="center" wrapText="1"/>
    </xf>
    <xf numFmtId="0" fontId="4" fillId="25" borderId="2" xfId="0" applyFont="1" applyFill="1" applyBorder="1" applyAlignment="1">
      <alignment horizontal="center" vertical="center" wrapText="1"/>
    </xf>
    <xf numFmtId="0" fontId="4" fillId="25" borderId="144" xfId="0" applyFont="1" applyFill="1" applyBorder="1" applyAlignment="1">
      <alignment horizontal="center" vertical="center" wrapText="1"/>
    </xf>
    <xf numFmtId="0" fontId="4" fillId="25" borderId="60" xfId="0" applyFont="1" applyFill="1" applyBorder="1" applyAlignment="1">
      <alignment horizontal="center" vertical="center" wrapText="1"/>
    </xf>
    <xf numFmtId="0" fontId="4" fillId="25" borderId="3" xfId="0" applyFont="1" applyFill="1" applyBorder="1" applyAlignment="1">
      <alignment horizontal="center" vertical="center" wrapText="1"/>
    </xf>
    <xf numFmtId="0" fontId="4" fillId="25" borderId="61" xfId="0" applyFont="1" applyFill="1" applyBorder="1" applyAlignment="1">
      <alignment horizontal="center" vertical="center" wrapText="1"/>
    </xf>
    <xf numFmtId="0" fontId="6" fillId="0" borderId="2" xfId="2" applyFont="1" applyBorder="1" applyAlignment="1">
      <alignment horizontal="justify" vertical="center" wrapText="1"/>
    </xf>
    <xf numFmtId="0" fontId="6" fillId="0" borderId="3" xfId="2" applyFont="1" applyBorder="1" applyAlignment="1">
      <alignment horizontal="justify" vertical="center" wrapText="1"/>
    </xf>
    <xf numFmtId="0" fontId="4" fillId="25" borderId="7" xfId="0" applyFont="1" applyFill="1" applyBorder="1" applyAlignment="1">
      <alignment horizontal="center" vertical="center" wrapText="1"/>
    </xf>
    <xf numFmtId="0" fontId="4" fillId="25" borderId="8" xfId="0" applyFont="1" applyFill="1" applyBorder="1" applyAlignment="1">
      <alignment horizontal="center" vertical="center" wrapText="1"/>
    </xf>
    <xf numFmtId="0" fontId="4" fillId="25" borderId="9" xfId="0" applyFont="1" applyFill="1" applyBorder="1" applyAlignment="1">
      <alignment horizontal="center" vertical="center" wrapText="1"/>
    </xf>
    <xf numFmtId="0" fontId="4" fillId="25" borderId="41" xfId="0" applyFont="1" applyFill="1" applyBorder="1" applyAlignment="1">
      <alignment horizontal="center" vertical="center" wrapText="1"/>
    </xf>
    <xf numFmtId="0" fontId="4" fillId="25" borderId="62" xfId="0" applyFont="1" applyFill="1" applyBorder="1" applyAlignment="1">
      <alignment horizontal="center" vertical="center" wrapText="1"/>
    </xf>
    <xf numFmtId="0" fontId="4" fillId="25" borderId="14" xfId="0" applyFont="1" applyFill="1" applyBorder="1" applyAlignment="1">
      <alignment horizontal="center" vertical="center" wrapText="1"/>
    </xf>
    <xf numFmtId="0" fontId="4" fillId="25" borderId="15" xfId="0" applyFont="1" applyFill="1" applyBorder="1" applyAlignment="1">
      <alignment horizontal="center" vertical="center" wrapText="1"/>
    </xf>
    <xf numFmtId="0" fontId="4" fillId="25" borderId="16" xfId="0" applyFont="1" applyFill="1" applyBorder="1" applyAlignment="1">
      <alignment horizontal="center" vertical="center" wrapText="1"/>
    </xf>
    <xf numFmtId="0" fontId="4" fillId="25" borderId="18" xfId="0" applyFont="1" applyFill="1" applyBorder="1" applyAlignment="1">
      <alignment horizontal="center" vertical="center" wrapText="1"/>
    </xf>
    <xf numFmtId="0" fontId="4" fillId="25" borderId="19" xfId="0" applyFont="1" applyFill="1" applyBorder="1" applyAlignment="1">
      <alignment horizontal="center" vertical="center" wrapText="1"/>
    </xf>
    <xf numFmtId="0" fontId="4" fillId="25" borderId="20" xfId="0" applyFont="1" applyFill="1" applyBorder="1" applyAlignment="1">
      <alignment horizontal="center" vertical="center" wrapText="1"/>
    </xf>
    <xf numFmtId="0" fontId="4" fillId="25" borderId="21" xfId="2" applyFont="1" applyFill="1" applyBorder="1" applyAlignment="1">
      <alignment horizontal="center" vertical="center" wrapText="1"/>
    </xf>
    <xf numFmtId="0" fontId="4" fillId="25" borderId="22" xfId="2" applyFont="1" applyFill="1" applyBorder="1" applyAlignment="1">
      <alignment horizontal="center" vertical="center" wrapText="1"/>
    </xf>
    <xf numFmtId="0" fontId="4" fillId="25" borderId="23" xfId="2" applyFont="1" applyFill="1" applyBorder="1" applyAlignment="1">
      <alignment horizontal="center" vertical="center" wrapText="1"/>
    </xf>
    <xf numFmtId="0" fontId="4" fillId="25" borderId="14" xfId="2" applyFont="1" applyFill="1" applyBorder="1" applyAlignment="1">
      <alignment horizontal="center" vertical="center" wrapText="1"/>
    </xf>
    <xf numFmtId="0" fontId="4" fillId="25" borderId="15" xfId="2" applyFont="1" applyFill="1" applyBorder="1" applyAlignment="1">
      <alignment horizontal="center" vertical="center" wrapText="1"/>
    </xf>
    <xf numFmtId="0" fontId="4" fillId="25" borderId="16" xfId="2" applyFont="1" applyFill="1" applyBorder="1" applyAlignment="1">
      <alignment horizontal="center" vertical="center" wrapText="1"/>
    </xf>
    <xf numFmtId="0" fontId="4" fillId="25" borderId="39" xfId="2" applyFont="1" applyFill="1" applyBorder="1" applyAlignment="1">
      <alignment horizontal="center" vertical="center" wrapText="1"/>
    </xf>
    <xf numFmtId="0" fontId="4" fillId="25" borderId="0" xfId="2" applyFont="1" applyFill="1" applyAlignment="1">
      <alignment horizontal="center" vertical="center" wrapText="1"/>
    </xf>
    <xf numFmtId="0" fontId="4" fillId="25" borderId="40" xfId="2" applyFont="1" applyFill="1" applyBorder="1" applyAlignment="1">
      <alignment horizontal="center" vertical="center" wrapText="1"/>
    </xf>
    <xf numFmtId="0" fontId="4" fillId="25" borderId="18" xfId="2" applyFont="1" applyFill="1" applyBorder="1" applyAlignment="1">
      <alignment horizontal="center" vertical="center" wrapText="1"/>
    </xf>
    <xf numFmtId="0" fontId="4" fillId="25" borderId="19" xfId="2" applyFont="1" applyFill="1" applyBorder="1" applyAlignment="1">
      <alignment horizontal="center" vertical="center" wrapText="1"/>
    </xf>
    <xf numFmtId="0" fontId="4" fillId="25" borderId="20" xfId="2" applyFont="1" applyFill="1" applyBorder="1" applyAlignment="1">
      <alignment horizontal="center" vertical="center" wrapText="1"/>
    </xf>
    <xf numFmtId="0" fontId="4" fillId="25" borderId="24" xfId="2" applyFont="1" applyFill="1" applyBorder="1" applyAlignment="1">
      <alignment horizontal="center" wrapText="1"/>
    </xf>
    <xf numFmtId="0" fontId="4" fillId="25" borderId="25" xfId="2" applyFont="1" applyFill="1" applyBorder="1" applyAlignment="1">
      <alignment horizontal="center" wrapText="1"/>
    </xf>
    <xf numFmtId="0" fontId="4" fillId="25" borderId="30" xfId="2" applyFont="1" applyFill="1" applyBorder="1" applyAlignment="1">
      <alignment horizontal="center" wrapText="1"/>
    </xf>
    <xf numFmtId="0" fontId="4" fillId="5" borderId="31" xfId="2" applyFont="1" applyFill="1" applyBorder="1" applyAlignment="1">
      <alignment horizontal="center" wrapText="1"/>
    </xf>
    <xf numFmtId="0" fontId="4" fillId="5" borderId="26" xfId="2" applyFont="1" applyFill="1" applyBorder="1" applyAlignment="1">
      <alignment horizontal="center" wrapText="1"/>
    </xf>
    <xf numFmtId="0" fontId="4" fillId="25" borderId="56" xfId="2" applyFont="1" applyFill="1" applyBorder="1" applyAlignment="1">
      <alignment horizontal="center" wrapText="1"/>
    </xf>
    <xf numFmtId="0" fontId="4" fillId="25" borderId="57" xfId="2" applyFont="1" applyFill="1" applyBorder="1" applyAlignment="1">
      <alignment horizontal="center" wrapText="1"/>
    </xf>
    <xf numFmtId="0" fontId="4" fillId="25" borderId="48" xfId="2" applyFont="1" applyFill="1" applyBorder="1" applyAlignment="1">
      <alignment horizontal="center" wrapText="1"/>
    </xf>
    <xf numFmtId="0" fontId="4" fillId="25" borderId="52" xfId="2" applyFont="1" applyFill="1" applyBorder="1" applyAlignment="1">
      <alignment horizontal="center" wrapText="1"/>
    </xf>
    <xf numFmtId="0" fontId="4" fillId="5" borderId="58" xfId="2" applyFont="1" applyFill="1" applyBorder="1" applyAlignment="1">
      <alignment horizontal="center" wrapText="1"/>
    </xf>
    <xf numFmtId="0" fontId="6" fillId="25" borderId="15" xfId="2" applyFont="1" applyFill="1" applyBorder="1" applyAlignment="1">
      <alignment horizontal="center" vertical="center" wrapText="1"/>
    </xf>
    <xf numFmtId="0" fontId="6" fillId="25" borderId="16" xfId="2" applyFont="1" applyFill="1" applyBorder="1" applyAlignment="1">
      <alignment horizontal="center" vertical="center" wrapText="1"/>
    </xf>
    <xf numFmtId="0" fontId="6" fillId="25" borderId="18" xfId="2" applyFont="1" applyFill="1" applyBorder="1" applyAlignment="1">
      <alignment horizontal="center" vertical="center" wrapText="1"/>
    </xf>
    <xf numFmtId="0" fontId="6" fillId="25" borderId="19" xfId="2" applyFont="1" applyFill="1" applyBorder="1" applyAlignment="1">
      <alignment horizontal="center" vertical="center" wrapText="1"/>
    </xf>
    <xf numFmtId="0" fontId="6" fillId="25" borderId="20" xfId="2" applyFont="1" applyFill="1" applyBorder="1" applyAlignment="1">
      <alignment horizontal="center" vertical="center" wrapText="1"/>
    </xf>
    <xf numFmtId="0" fontId="4" fillId="25" borderId="24" xfId="2" applyFont="1" applyFill="1" applyBorder="1" applyAlignment="1">
      <alignment horizontal="center" vertical="center" wrapText="1"/>
    </xf>
    <xf numFmtId="0" fontId="4" fillId="25" borderId="25" xfId="2" applyFont="1" applyFill="1" applyBorder="1" applyAlignment="1">
      <alignment horizontal="center" vertical="center" wrapText="1"/>
    </xf>
    <xf numFmtId="0" fontId="4" fillId="25" borderId="26" xfId="2" applyFont="1" applyFill="1" applyBorder="1" applyAlignment="1">
      <alignment horizontal="center" vertical="center" wrapText="1"/>
    </xf>
    <xf numFmtId="0" fontId="4" fillId="25" borderId="1" xfId="2" applyFont="1" applyFill="1" applyBorder="1" applyAlignment="1">
      <alignment horizontal="center" vertical="center" wrapText="1"/>
    </xf>
    <xf numFmtId="0" fontId="4" fillId="25" borderId="2" xfId="2" applyFont="1" applyFill="1" applyBorder="1" applyAlignment="1">
      <alignment horizontal="center" vertical="center" wrapText="1"/>
    </xf>
    <xf numFmtId="0" fontId="4" fillId="25" borderId="3" xfId="2" applyFont="1" applyFill="1" applyBorder="1" applyAlignment="1">
      <alignment horizontal="center" vertical="center" wrapText="1"/>
    </xf>
    <xf numFmtId="0" fontId="4" fillId="25" borderId="7" xfId="2" applyFont="1" applyFill="1" applyBorder="1" applyAlignment="1">
      <alignment horizontal="center" vertical="center" wrapText="1"/>
    </xf>
    <xf numFmtId="0" fontId="4" fillId="25" borderId="8" xfId="2" applyFont="1" applyFill="1" applyBorder="1" applyAlignment="1">
      <alignment horizontal="center" vertical="center" wrapText="1"/>
    </xf>
    <xf numFmtId="0" fontId="4" fillId="25" borderId="9" xfId="2" applyFont="1" applyFill="1" applyBorder="1" applyAlignment="1">
      <alignment horizontal="center" vertical="center" wrapText="1"/>
    </xf>
    <xf numFmtId="9" fontId="4" fillId="25" borderId="21" xfId="3" applyNumberFormat="1" applyFont="1" applyFill="1" applyBorder="1" applyAlignment="1">
      <alignment horizontal="center" vertical="center" wrapText="1"/>
    </xf>
    <xf numFmtId="9" fontId="4" fillId="25" borderId="22" xfId="3" applyNumberFormat="1" applyFont="1" applyFill="1" applyBorder="1" applyAlignment="1">
      <alignment horizontal="center" vertical="center" wrapText="1"/>
    </xf>
    <xf numFmtId="9" fontId="4" fillId="25" borderId="23" xfId="3" applyNumberFormat="1" applyFont="1" applyFill="1" applyBorder="1" applyAlignment="1">
      <alignment horizontal="center" vertical="center" wrapText="1"/>
    </xf>
    <xf numFmtId="2" fontId="51" fillId="3" borderId="33" xfId="2" applyNumberFormat="1" applyFont="1" applyFill="1" applyBorder="1" applyAlignment="1">
      <alignment horizontal="center" wrapText="1"/>
    </xf>
    <xf numFmtId="2" fontId="51" fillId="3" borderId="29" xfId="2" applyNumberFormat="1" applyFont="1" applyFill="1" applyBorder="1" applyAlignment="1">
      <alignment horizontal="center" wrapText="1"/>
    </xf>
    <xf numFmtId="2" fontId="51" fillId="3" borderId="27" xfId="2" applyNumberFormat="1" applyFont="1" applyFill="1" applyBorder="1" applyAlignment="1">
      <alignment horizontal="center" wrapText="1"/>
    </xf>
    <xf numFmtId="2" fontId="51" fillId="3" borderId="28" xfId="2" applyNumberFormat="1" applyFont="1" applyFill="1" applyBorder="1" applyAlignment="1">
      <alignment horizontal="center" wrapText="1"/>
    </xf>
    <xf numFmtId="2" fontId="51" fillId="3" borderId="32" xfId="2" applyNumberFormat="1" applyFont="1" applyFill="1" applyBorder="1" applyAlignment="1">
      <alignment horizontal="center" wrapText="1"/>
    </xf>
    <xf numFmtId="0" fontId="6" fillId="3" borderId="7" xfId="3" applyFont="1" applyFill="1" applyBorder="1" applyAlignment="1">
      <alignment horizontal="left" vertical="center" wrapText="1"/>
    </xf>
    <xf numFmtId="0" fontId="6" fillId="3" borderId="8" xfId="3" applyFont="1" applyFill="1" applyBorder="1" applyAlignment="1">
      <alignment horizontal="left" vertical="center" wrapText="1"/>
    </xf>
    <xf numFmtId="0" fontId="6" fillId="3" borderId="9" xfId="3" applyFont="1" applyFill="1" applyBorder="1" applyAlignment="1">
      <alignment horizontal="left" vertical="center" wrapText="1"/>
    </xf>
    <xf numFmtId="2" fontId="6" fillId="0" borderId="2" xfId="1" applyNumberFormat="1" applyFont="1" applyFill="1" applyBorder="1" applyAlignment="1">
      <alignment horizontal="center" vertical="center" wrapText="1"/>
    </xf>
    <xf numFmtId="0" fontId="6" fillId="3" borderId="37" xfId="3" applyFont="1" applyFill="1" applyBorder="1" applyAlignment="1">
      <alignment horizontal="justify" vertical="center" wrapText="1"/>
    </xf>
    <xf numFmtId="0" fontId="6" fillId="3" borderId="35" xfId="3" applyFont="1" applyFill="1" applyBorder="1" applyAlignment="1">
      <alignment horizontal="justify" vertical="center" wrapText="1"/>
    </xf>
    <xf numFmtId="0" fontId="6" fillId="3" borderId="36" xfId="3" applyFont="1" applyFill="1" applyBorder="1" applyAlignment="1">
      <alignment horizontal="justify" vertical="center" wrapText="1"/>
    </xf>
    <xf numFmtId="0" fontId="4" fillId="4" borderId="44" xfId="0" applyFont="1" applyFill="1" applyBorder="1" applyAlignment="1">
      <alignment wrapText="1"/>
    </xf>
    <xf numFmtId="0" fontId="6" fillId="0" borderId="24" xfId="4" applyNumberFormat="1" applyFont="1" applyFill="1" applyBorder="1" applyAlignment="1">
      <alignment horizontal="justify" vertical="center" wrapText="1"/>
    </xf>
    <xf numFmtId="0" fontId="6" fillId="0" borderId="25" xfId="4" applyNumberFormat="1" applyFont="1" applyFill="1" applyBorder="1" applyAlignment="1">
      <alignment horizontal="justify" vertical="center" wrapText="1"/>
    </xf>
    <xf numFmtId="0" fontId="6" fillId="0" borderId="26" xfId="4" applyNumberFormat="1" applyFont="1" applyFill="1" applyBorder="1" applyAlignment="1">
      <alignment horizontal="justify" vertical="center" wrapText="1"/>
    </xf>
    <xf numFmtId="0" fontId="4" fillId="4" borderId="36" xfId="2" applyFont="1" applyFill="1" applyBorder="1" applyAlignment="1">
      <alignment horizontal="center" wrapText="1"/>
    </xf>
    <xf numFmtId="0" fontId="4" fillId="4" borderId="30" xfId="0" applyFont="1" applyFill="1" applyBorder="1" applyAlignment="1">
      <alignment horizontal="center" vertical="center" wrapText="1"/>
    </xf>
    <xf numFmtId="0" fontId="4" fillId="4" borderId="32" xfId="0" applyFont="1" applyFill="1" applyBorder="1" applyAlignment="1">
      <alignment horizontal="center" vertical="center" wrapText="1"/>
    </xf>
    <xf numFmtId="0" fontId="4" fillId="4" borderId="55" xfId="0" applyFont="1" applyFill="1" applyBorder="1" applyAlignment="1">
      <alignment wrapText="1"/>
    </xf>
    <xf numFmtId="0" fontId="2" fillId="0" borderId="46" xfId="2" applyFont="1" applyBorder="1" applyAlignment="1">
      <alignment horizontal="center" vertical="center" wrapText="1"/>
    </xf>
    <xf numFmtId="0" fontId="2" fillId="0" borderId="43" xfId="2" applyFont="1" applyBorder="1" applyAlignment="1">
      <alignment horizontal="center" vertical="center" wrapText="1"/>
    </xf>
    <xf numFmtId="2" fontId="2" fillId="0" borderId="8" xfId="2" applyNumberFormat="1" applyFont="1" applyBorder="1" applyAlignment="1">
      <alignment horizontal="center" vertical="center" wrapText="1"/>
    </xf>
    <xf numFmtId="0" fontId="2" fillId="0" borderId="43" xfId="2" applyFont="1" applyBorder="1" applyAlignment="1">
      <alignment horizontal="justify" vertical="center" wrapText="1"/>
    </xf>
    <xf numFmtId="0" fontId="6" fillId="0" borderId="31" xfId="0" applyFont="1" applyBorder="1" applyAlignment="1">
      <alignment horizontal="justify" vertical="center" wrapText="1"/>
    </xf>
    <xf numFmtId="0" fontId="6" fillId="0" borderId="25" xfId="0" applyFont="1" applyBorder="1" applyAlignment="1">
      <alignment horizontal="justify" vertical="center" wrapText="1"/>
    </xf>
    <xf numFmtId="0" fontId="6" fillId="0" borderId="145" xfId="0" applyFont="1" applyBorder="1" applyAlignment="1">
      <alignment horizontal="justify" vertical="center" wrapText="1"/>
    </xf>
    <xf numFmtId="2" fontId="2" fillId="0" borderId="43" xfId="1" applyNumberFormat="1" applyFont="1" applyFill="1" applyBorder="1" applyAlignment="1">
      <alignment horizontal="center" vertical="center" wrapText="1"/>
    </xf>
    <xf numFmtId="0" fontId="4" fillId="7" borderId="25" xfId="2" applyFont="1" applyFill="1" applyBorder="1" applyAlignment="1">
      <alignment horizontal="center" wrapText="1"/>
    </xf>
    <xf numFmtId="0" fontId="4" fillId="5" borderId="56" xfId="2" applyFont="1" applyFill="1" applyBorder="1" applyAlignment="1">
      <alignment horizontal="center" vertical="center" wrapText="1"/>
    </xf>
    <xf numFmtId="0" fontId="4" fillId="5" borderId="57" xfId="2" applyFont="1" applyFill="1" applyBorder="1" applyAlignment="1">
      <alignment horizontal="center" vertical="center" wrapText="1"/>
    </xf>
    <xf numFmtId="0" fontId="4" fillId="5" borderId="48" xfId="2" applyFont="1" applyFill="1" applyBorder="1" applyAlignment="1">
      <alignment horizontal="center" vertical="center" wrapText="1"/>
    </xf>
    <xf numFmtId="0" fontId="4" fillId="5" borderId="52" xfId="2" applyFont="1" applyFill="1" applyBorder="1" applyAlignment="1">
      <alignment horizontal="center" vertical="center" wrapText="1"/>
    </xf>
    <xf numFmtId="0" fontId="4" fillId="6" borderId="52" xfId="2" applyFont="1" applyFill="1" applyBorder="1" applyAlignment="1">
      <alignment horizontal="center" vertical="center" wrapText="1"/>
    </xf>
    <xf numFmtId="0" fontId="4" fillId="6" borderId="48" xfId="2" applyFont="1" applyFill="1" applyBorder="1" applyAlignment="1">
      <alignment horizontal="center" vertical="center" wrapText="1"/>
    </xf>
    <xf numFmtId="0" fontId="4" fillId="6" borderId="57" xfId="2" applyFont="1" applyFill="1" applyBorder="1" applyAlignment="1">
      <alignment horizontal="center" vertical="center" wrapText="1"/>
    </xf>
    <xf numFmtId="0" fontId="4" fillId="7" borderId="52" xfId="2" applyFont="1" applyFill="1" applyBorder="1" applyAlignment="1">
      <alignment horizontal="center" vertical="center" wrapText="1"/>
    </xf>
    <xf numFmtId="0" fontId="4" fillId="7" borderId="48" xfId="2" applyFont="1" applyFill="1" applyBorder="1" applyAlignment="1">
      <alignment horizontal="center" vertical="center" wrapText="1"/>
    </xf>
    <xf numFmtId="0" fontId="4" fillId="7" borderId="58" xfId="2" applyFont="1" applyFill="1" applyBorder="1" applyAlignment="1">
      <alignment horizontal="center" vertical="center" wrapText="1"/>
    </xf>
    <xf numFmtId="9" fontId="6" fillId="3" borderId="27" xfId="2" applyNumberFormat="1" applyFont="1" applyFill="1" applyBorder="1" applyAlignment="1">
      <alignment horizontal="center" vertical="center" wrapText="1"/>
    </xf>
    <xf numFmtId="9" fontId="6" fillId="3" borderId="28" xfId="2" applyNumberFormat="1" applyFont="1" applyFill="1" applyBorder="1" applyAlignment="1">
      <alignment horizontal="center" vertical="center" wrapText="1"/>
    </xf>
    <xf numFmtId="9" fontId="6" fillId="3" borderId="32" xfId="2" applyNumberFormat="1" applyFont="1" applyFill="1" applyBorder="1" applyAlignment="1">
      <alignment horizontal="center" vertical="center" wrapText="1"/>
    </xf>
    <xf numFmtId="9" fontId="6" fillId="3" borderId="33" xfId="2" applyNumberFormat="1" applyFont="1" applyFill="1" applyBorder="1" applyAlignment="1">
      <alignment horizontal="center" vertical="center" wrapText="1"/>
    </xf>
    <xf numFmtId="9" fontId="6" fillId="3" borderId="29" xfId="2" applyNumberFormat="1" applyFont="1" applyFill="1" applyBorder="1" applyAlignment="1">
      <alignment horizontal="center" vertical="center" wrapText="1"/>
    </xf>
    <xf numFmtId="0" fontId="2" fillId="0" borderId="1" xfId="2" applyFont="1" applyBorder="1" applyAlignment="1">
      <alignment horizontal="center" wrapText="1"/>
    </xf>
    <xf numFmtId="0" fontId="2" fillId="0" borderId="2" xfId="2" applyFont="1" applyBorder="1" applyAlignment="1">
      <alignment horizontal="center" wrapText="1"/>
    </xf>
    <xf numFmtId="0" fontId="2" fillId="0" borderId="4" xfId="2" applyFont="1" applyBorder="1" applyAlignment="1">
      <alignment horizontal="center" wrapText="1"/>
    </xf>
    <xf numFmtId="0" fontId="2" fillId="0" borderId="5" xfId="2" applyFont="1" applyBorder="1" applyAlignment="1">
      <alignment horizontal="center" wrapText="1"/>
    </xf>
    <xf numFmtId="0" fontId="2" fillId="0" borderId="7" xfId="2" applyFont="1" applyBorder="1" applyAlignment="1">
      <alignment horizontal="center" wrapText="1"/>
    </xf>
    <xf numFmtId="0" fontId="2" fillId="0" borderId="8" xfId="2" applyFont="1" applyBorder="1" applyAlignment="1">
      <alignment horizontal="center" wrapText="1"/>
    </xf>
    <xf numFmtId="2" fontId="6" fillId="3" borderId="8" xfId="2" applyNumberFormat="1" applyFont="1" applyFill="1" applyBorder="1" applyAlignment="1">
      <alignment horizontal="center" vertical="center" wrapText="1"/>
    </xf>
    <xf numFmtId="0" fontId="4" fillId="6" borderId="2" xfId="2" applyFont="1" applyFill="1" applyBorder="1" applyAlignment="1">
      <alignment horizontal="center" wrapText="1"/>
    </xf>
    <xf numFmtId="0" fontId="4" fillId="5" borderId="2" xfId="2" applyFont="1" applyFill="1" applyBorder="1" applyAlignment="1">
      <alignment horizontal="center" wrapText="1"/>
    </xf>
    <xf numFmtId="0" fontId="4" fillId="5" borderId="3" xfId="2" applyFont="1" applyFill="1" applyBorder="1" applyAlignment="1">
      <alignment horizontal="center" wrapText="1"/>
    </xf>
    <xf numFmtId="0" fontId="4" fillId="6" borderId="5" xfId="2" applyFont="1" applyFill="1" applyBorder="1" applyAlignment="1">
      <alignment horizontal="center" wrapText="1"/>
    </xf>
    <xf numFmtId="0" fontId="4" fillId="5" borderId="5" xfId="2" applyFont="1" applyFill="1" applyBorder="1" applyAlignment="1">
      <alignment horizontal="center" wrapText="1"/>
    </xf>
    <xf numFmtId="0" fontId="4" fillId="5" borderId="6" xfId="2" applyFont="1" applyFill="1" applyBorder="1" applyAlignment="1">
      <alignment horizontal="center" wrapText="1"/>
    </xf>
    <xf numFmtId="2" fontId="6" fillId="3" borderId="27" xfId="1" applyNumberFormat="1" applyFont="1" applyFill="1" applyBorder="1" applyAlignment="1">
      <alignment horizontal="center" vertical="center" wrapText="1"/>
    </xf>
    <xf numFmtId="2" fontId="6" fillId="3" borderId="28" xfId="1" applyNumberFormat="1" applyFont="1" applyFill="1" applyBorder="1" applyAlignment="1">
      <alignment horizontal="center" vertical="center" wrapText="1"/>
    </xf>
    <xf numFmtId="2" fontId="6" fillId="3" borderId="32" xfId="1" applyNumberFormat="1" applyFont="1" applyFill="1" applyBorder="1" applyAlignment="1">
      <alignment horizontal="center" vertical="center" wrapText="1"/>
    </xf>
    <xf numFmtId="2" fontId="6" fillId="3" borderId="33" xfId="2" applyNumberFormat="1" applyFont="1" applyFill="1" applyBorder="1" applyAlignment="1">
      <alignment horizontal="center" vertical="center" wrapText="1"/>
    </xf>
    <xf numFmtId="2" fontId="6" fillId="3" borderId="28" xfId="2" applyNumberFormat="1" applyFont="1" applyFill="1" applyBorder="1" applyAlignment="1">
      <alignment horizontal="center" vertical="center" wrapText="1"/>
    </xf>
    <xf numFmtId="2" fontId="6" fillId="3" borderId="32" xfId="2" applyNumberFormat="1" applyFont="1" applyFill="1" applyBorder="1" applyAlignment="1">
      <alignment horizontal="center" vertical="center" wrapText="1"/>
    </xf>
    <xf numFmtId="164" fontId="4" fillId="25" borderId="42" xfId="0" applyNumberFormat="1" applyFont="1" applyFill="1" applyBorder="1" applyAlignment="1">
      <alignment horizontal="center" vertical="center" wrapText="1"/>
    </xf>
    <xf numFmtId="0" fontId="4" fillId="25" borderId="43" xfId="0" applyFont="1" applyFill="1" applyBorder="1" applyAlignment="1">
      <alignment wrapText="1"/>
    </xf>
    <xf numFmtId="0" fontId="4" fillId="25" borderId="44" xfId="0" applyFont="1" applyFill="1" applyBorder="1" applyAlignment="1">
      <alignment wrapText="1"/>
    </xf>
    <xf numFmtId="0" fontId="4" fillId="25" borderId="34" xfId="2" applyFont="1" applyFill="1" applyBorder="1" applyAlignment="1">
      <alignment horizontal="center" wrapText="1"/>
    </xf>
    <xf numFmtId="0" fontId="4" fillId="25" borderId="35" xfId="2" applyFont="1" applyFill="1" applyBorder="1" applyAlignment="1">
      <alignment horizontal="center" wrapText="1"/>
    </xf>
    <xf numFmtId="0" fontId="4" fillId="25" borderId="36" xfId="2" applyFont="1" applyFill="1" applyBorder="1" applyAlignment="1">
      <alignment horizontal="center" wrapText="1"/>
    </xf>
    <xf numFmtId="0" fontId="6" fillId="25" borderId="21" xfId="2" applyFont="1" applyFill="1" applyBorder="1" applyAlignment="1">
      <alignment horizontal="center" wrapText="1"/>
    </xf>
    <xf numFmtId="0" fontId="6" fillId="25" borderId="22" xfId="2" applyFont="1" applyFill="1" applyBorder="1" applyAlignment="1">
      <alignment horizontal="center" wrapText="1"/>
    </xf>
    <xf numFmtId="0" fontId="6" fillId="25" borderId="23" xfId="2" applyFont="1" applyFill="1" applyBorder="1" applyAlignment="1">
      <alignment horizontal="center" wrapText="1"/>
    </xf>
    <xf numFmtId="0" fontId="4" fillId="25" borderId="4" xfId="0" applyFont="1" applyFill="1" applyBorder="1" applyAlignment="1">
      <alignment horizontal="center" vertical="center" wrapText="1"/>
    </xf>
    <xf numFmtId="0" fontId="4" fillId="25" borderId="5" xfId="0" applyFont="1" applyFill="1" applyBorder="1" applyAlignment="1">
      <alignment horizontal="center" vertical="center" wrapText="1"/>
    </xf>
    <xf numFmtId="0" fontId="4" fillId="25" borderId="6" xfId="0" applyFont="1" applyFill="1" applyBorder="1" applyAlignment="1">
      <alignment horizontal="center" vertical="center" wrapText="1"/>
    </xf>
    <xf numFmtId="0" fontId="4" fillId="25" borderId="30" xfId="0" applyFont="1" applyFill="1" applyBorder="1" applyAlignment="1">
      <alignment horizontal="center" vertical="center" wrapText="1"/>
    </xf>
    <xf numFmtId="0" fontId="4" fillId="25" borderId="48" xfId="0" applyFont="1" applyFill="1" applyBorder="1" applyAlignment="1">
      <alignment horizontal="center" vertical="center" wrapText="1"/>
    </xf>
    <xf numFmtId="164" fontId="4" fillId="25" borderId="53" xfId="0" applyNumberFormat="1" applyFont="1" applyFill="1" applyBorder="1" applyAlignment="1">
      <alignment horizontal="center" vertical="center" wrapText="1"/>
    </xf>
    <xf numFmtId="0" fontId="4" fillId="25" borderId="54" xfId="0" applyFont="1" applyFill="1" applyBorder="1" applyAlignment="1">
      <alignment wrapText="1"/>
    </xf>
    <xf numFmtId="0" fontId="4" fillId="25" borderId="55" xfId="0" applyFont="1" applyFill="1" applyBorder="1" applyAlignment="1">
      <alignment wrapText="1"/>
    </xf>
    <xf numFmtId="172" fontId="2" fillId="0" borderId="8" xfId="2" applyNumberFormat="1" applyFont="1" applyBorder="1" applyAlignment="1">
      <alignment horizontal="center" vertical="center" wrapText="1"/>
    </xf>
    <xf numFmtId="171" fontId="2" fillId="0" borderId="5" xfId="2" applyNumberFormat="1" applyFont="1" applyBorder="1" applyAlignment="1">
      <alignment horizontal="center" vertical="center" wrapText="1"/>
    </xf>
    <xf numFmtId="0" fontId="6" fillId="0" borderId="68" xfId="4" applyNumberFormat="1" applyFont="1" applyFill="1" applyBorder="1" applyAlignment="1">
      <alignment horizontal="center" vertical="center" wrapText="1"/>
    </xf>
    <xf numFmtId="0" fontId="6" fillId="0" borderId="50" xfId="4" applyNumberFormat="1" applyFont="1" applyFill="1" applyBorder="1" applyAlignment="1">
      <alignment horizontal="center" vertical="center" wrapText="1"/>
    </xf>
    <xf numFmtId="0" fontId="6" fillId="0" borderId="51" xfId="4" applyNumberFormat="1" applyFont="1" applyFill="1" applyBorder="1" applyAlignment="1">
      <alignment horizontal="center" vertical="center" wrapText="1"/>
    </xf>
    <xf numFmtId="0" fontId="6" fillId="0" borderId="48" xfId="4" applyNumberFormat="1" applyFont="1" applyFill="1" applyBorder="1" applyAlignment="1">
      <alignment horizontal="justify" vertical="center" wrapText="1"/>
    </xf>
    <xf numFmtId="0" fontId="6" fillId="0" borderId="5" xfId="4" applyNumberFormat="1" applyFont="1" applyFill="1" applyBorder="1" applyAlignment="1">
      <alignment horizontal="justify" vertical="center" wrapText="1"/>
    </xf>
    <xf numFmtId="0" fontId="6" fillId="0" borderId="6" xfId="4" applyNumberFormat="1" applyFont="1" applyFill="1" applyBorder="1" applyAlignment="1">
      <alignment horizontal="justify" vertical="center" wrapText="1"/>
    </xf>
    <xf numFmtId="2" fontId="6" fillId="0" borderId="8" xfId="2" applyNumberFormat="1" applyFont="1" applyBorder="1" applyAlignment="1">
      <alignment horizontal="center" vertical="center" wrapText="1"/>
    </xf>
    <xf numFmtId="0" fontId="5" fillId="0" borderId="8" xfId="2" applyFont="1" applyBorder="1" applyAlignment="1">
      <alignment horizontal="justify" vertical="center" wrapText="1"/>
    </xf>
    <xf numFmtId="0" fontId="5" fillId="0" borderId="9" xfId="2" applyFont="1" applyBorder="1" applyAlignment="1">
      <alignment horizontal="justify" vertical="center" wrapText="1"/>
    </xf>
    <xf numFmtId="0" fontId="17" fillId="0" borderId="5" xfId="2" applyFont="1" applyBorder="1" applyAlignment="1">
      <alignment horizontal="justify" vertical="center" wrapText="1"/>
    </xf>
    <xf numFmtId="0" fontId="17" fillId="0" borderId="6" xfId="2" applyFont="1" applyBorder="1" applyAlignment="1">
      <alignment horizontal="justify" vertical="center" wrapText="1"/>
    </xf>
    <xf numFmtId="0" fontId="17" fillId="0" borderId="7" xfId="2" applyFont="1" applyBorder="1" applyAlignment="1">
      <alignment horizontal="center" vertical="center"/>
    </xf>
    <xf numFmtId="0" fontId="17" fillId="0" borderId="8" xfId="2" applyFont="1" applyBorder="1" applyAlignment="1">
      <alignment horizontal="center" vertical="center"/>
    </xf>
    <xf numFmtId="0" fontId="17" fillId="0" borderId="83" xfId="2" applyFont="1" applyBorder="1" applyAlignment="1">
      <alignment horizontal="justify" vertical="top" wrapText="1"/>
    </xf>
    <xf numFmtId="0" fontId="17" fillId="0" borderId="19" xfId="2" applyFont="1" applyBorder="1" applyAlignment="1">
      <alignment horizontal="justify" vertical="top" wrapText="1"/>
    </xf>
    <xf numFmtId="0" fontId="17" fillId="0" borderId="20" xfId="2" applyFont="1" applyBorder="1" applyAlignment="1">
      <alignment horizontal="justify" vertical="top" wrapText="1"/>
    </xf>
    <xf numFmtId="0" fontId="17" fillId="0" borderId="8" xfId="2" applyFont="1" applyBorder="1" applyAlignment="1">
      <alignment horizontal="justify" vertical="top" wrapText="1"/>
    </xf>
    <xf numFmtId="9" fontId="2" fillId="0" borderId="43" xfId="2" applyNumberFormat="1" applyFont="1" applyBorder="1" applyAlignment="1">
      <alignment horizontal="center" vertical="center"/>
    </xf>
    <xf numFmtId="0" fontId="2" fillId="0" borderId="43" xfId="2" applyFont="1" applyBorder="1" applyAlignment="1">
      <alignment horizontal="center" vertical="center"/>
    </xf>
    <xf numFmtId="0" fontId="17" fillId="0" borderId="5" xfId="2" applyFont="1" applyBorder="1" applyAlignment="1">
      <alignment horizontal="justify" vertical="top" wrapText="1"/>
    </xf>
    <xf numFmtId="0" fontId="10" fillId="4" borderId="2"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8" xfId="0" applyFont="1" applyFill="1" applyBorder="1" applyAlignment="1">
      <alignment horizontal="center" vertical="center"/>
    </xf>
    <xf numFmtId="0" fontId="10" fillId="4" borderId="9" xfId="0" applyFont="1" applyFill="1" applyBorder="1" applyAlignment="1">
      <alignment horizontal="center" vertical="center"/>
    </xf>
    <xf numFmtId="164" fontId="5" fillId="0" borderId="4" xfId="0" applyNumberFormat="1" applyFont="1" applyBorder="1" applyAlignment="1">
      <alignment horizontal="center" vertical="center" wrapText="1"/>
    </xf>
    <xf numFmtId="0" fontId="5" fillId="0" borderId="5" xfId="0" applyFont="1" applyBorder="1" applyAlignment="1"/>
    <xf numFmtId="0" fontId="5" fillId="3" borderId="48" xfId="4" applyNumberFormat="1" applyFont="1" applyFill="1" applyBorder="1" applyAlignment="1">
      <alignment horizontal="justify" vertical="center" wrapText="1"/>
    </xf>
    <xf numFmtId="0" fontId="5" fillId="3" borderId="5" xfId="4" applyNumberFormat="1" applyFont="1" applyFill="1" applyBorder="1" applyAlignment="1">
      <alignment horizontal="justify" vertical="center" wrapText="1"/>
    </xf>
    <xf numFmtId="0" fontId="5" fillId="3" borderId="6" xfId="4" applyNumberFormat="1" applyFont="1" applyFill="1" applyBorder="1" applyAlignment="1">
      <alignment horizontal="justify" vertical="center" wrapText="1"/>
    </xf>
    <xf numFmtId="0" fontId="17" fillId="0" borderId="42" xfId="2" applyFont="1" applyBorder="1" applyAlignment="1">
      <alignment horizontal="center" vertical="center"/>
    </xf>
    <xf numFmtId="0" fontId="17" fillId="0" borderId="43" xfId="2" applyFont="1" applyBorder="1" applyAlignment="1">
      <alignment horizontal="center" vertical="center"/>
    </xf>
    <xf numFmtId="0" fontId="17" fillId="3" borderId="4" xfId="2" applyFont="1" applyFill="1" applyBorder="1" applyAlignment="1">
      <alignment horizontal="center" vertical="center"/>
    </xf>
    <xf numFmtId="0" fontId="17" fillId="3" borderId="5" xfId="2" applyFont="1" applyFill="1" applyBorder="1" applyAlignment="1">
      <alignment horizontal="center" vertical="center"/>
    </xf>
    <xf numFmtId="0" fontId="6" fillId="2" borderId="54" xfId="2" applyFont="1" applyFill="1" applyBorder="1" applyAlignment="1">
      <alignment horizontal="center"/>
    </xf>
    <xf numFmtId="0" fontId="6" fillId="2" borderId="55" xfId="2" applyFont="1" applyFill="1" applyBorder="1" applyAlignment="1">
      <alignment horizontal="center"/>
    </xf>
    <xf numFmtId="0" fontId="6" fillId="3" borderId="48" xfId="4" applyNumberFormat="1" applyFont="1" applyFill="1" applyBorder="1" applyAlignment="1">
      <alignment horizontal="center" vertical="center" wrapText="1"/>
    </xf>
    <xf numFmtId="0" fontId="6" fillId="3" borderId="5" xfId="4" applyNumberFormat="1" applyFont="1" applyFill="1" applyBorder="1" applyAlignment="1">
      <alignment horizontal="center" vertical="center" wrapText="1"/>
    </xf>
    <xf numFmtId="0" fontId="6" fillId="3" borderId="6" xfId="4" applyNumberFormat="1" applyFont="1" applyFill="1" applyBorder="1" applyAlignment="1">
      <alignment horizontal="center" vertical="center" wrapText="1"/>
    </xf>
    <xf numFmtId="164" fontId="5" fillId="0" borderId="146" xfId="0" applyNumberFormat="1" applyFont="1" applyBorder="1" applyAlignment="1">
      <alignment horizontal="center" vertical="center" wrapText="1"/>
    </xf>
    <xf numFmtId="0" fontId="5" fillId="0" borderId="86" xfId="0" applyFont="1" applyBorder="1" applyAlignment="1"/>
    <xf numFmtId="0" fontId="6" fillId="0" borderId="86" xfId="4" applyNumberFormat="1" applyFont="1" applyFill="1" applyBorder="1" applyAlignment="1">
      <alignment horizontal="center" vertical="center" wrapText="1"/>
    </xf>
    <xf numFmtId="0" fontId="6" fillId="0" borderId="147" xfId="4"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4" fillId="0" borderId="21" xfId="3" applyFont="1" applyBorder="1" applyAlignment="1">
      <alignment horizontal="center" vertical="top" wrapText="1"/>
    </xf>
    <xf numFmtId="0" fontId="24" fillId="0" borderId="22" xfId="3" applyFont="1" applyBorder="1" applyAlignment="1">
      <alignment horizontal="center" vertical="top" wrapText="1"/>
    </xf>
    <xf numFmtId="0" fontId="24" fillId="0" borderId="23" xfId="3" applyFont="1" applyBorder="1" applyAlignment="1">
      <alignment horizontal="center" vertical="top" wrapText="1"/>
    </xf>
    <xf numFmtId="0" fontId="5" fillId="0" borderId="7" xfId="3" applyBorder="1" applyAlignment="1">
      <alignment horizontal="left" vertical="center" wrapText="1"/>
    </xf>
    <xf numFmtId="0" fontId="5" fillId="0" borderId="8" xfId="3" applyBorder="1" applyAlignment="1">
      <alignment horizontal="left" vertical="center" wrapText="1"/>
    </xf>
    <xf numFmtId="0" fontId="5" fillId="0" borderId="9" xfId="3" applyBorder="1" applyAlignment="1">
      <alignment horizontal="left" vertical="center" wrapText="1"/>
    </xf>
    <xf numFmtId="0" fontId="4" fillId="0" borderId="15" xfId="2" applyFont="1" applyBorder="1" applyAlignment="1">
      <alignment horizontal="center" vertical="center"/>
    </xf>
    <xf numFmtId="0" fontId="4" fillId="0" borderId="16" xfId="2" applyFont="1" applyBorder="1" applyAlignment="1">
      <alignment horizontal="center" vertical="center"/>
    </xf>
    <xf numFmtId="0" fontId="4" fillId="0" borderId="18" xfId="2" applyFont="1" applyBorder="1" applyAlignment="1">
      <alignment horizontal="center" vertical="center"/>
    </xf>
    <xf numFmtId="0" fontId="4" fillId="0" borderId="19" xfId="2" applyFont="1" applyBorder="1" applyAlignment="1">
      <alignment horizontal="center" vertical="center"/>
    </xf>
    <xf numFmtId="0" fontId="4" fillId="0" borderId="20" xfId="2" applyFont="1" applyBorder="1" applyAlignment="1">
      <alignment horizontal="center" vertical="center"/>
    </xf>
    <xf numFmtId="0" fontId="23" fillId="0" borderId="27" xfId="2" applyFont="1" applyBorder="1" applyAlignment="1">
      <alignment horizontal="center" vertical="center" wrapText="1"/>
    </xf>
    <xf numFmtId="0" fontId="23" fillId="0" borderId="28" xfId="2" applyFont="1" applyBorder="1" applyAlignment="1">
      <alignment horizontal="center" vertical="center" wrapText="1"/>
    </xf>
    <xf numFmtId="0" fontId="23" fillId="0" borderId="29" xfId="2" applyFont="1" applyBorder="1" applyAlignment="1">
      <alignment horizontal="center" vertical="center" wrapText="1"/>
    </xf>
    <xf numFmtId="9" fontId="4" fillId="0" borderId="30" xfId="3" applyNumberFormat="1" applyFont="1" applyBorder="1" applyAlignment="1">
      <alignment horizontal="center" vertical="center" wrapText="1"/>
    </xf>
    <xf numFmtId="0" fontId="17" fillId="3" borderId="1" xfId="2" applyFont="1" applyFill="1" applyBorder="1" applyAlignment="1">
      <alignment horizontal="center" vertical="center"/>
    </xf>
    <xf numFmtId="0" fontId="17" fillId="3" borderId="2" xfId="2" applyFont="1" applyFill="1" applyBorder="1" applyAlignment="1">
      <alignment horizontal="center" vertical="center"/>
    </xf>
    <xf numFmtId="0" fontId="17" fillId="0" borderId="31" xfId="2" applyFont="1" applyBorder="1" applyAlignment="1">
      <alignment horizontal="center" vertical="center" wrapText="1"/>
    </xf>
    <xf numFmtId="0" fontId="17" fillId="0" borderId="25" xfId="2" applyFont="1" applyBorder="1" applyAlignment="1">
      <alignment horizontal="center" vertical="center" wrapText="1"/>
    </xf>
    <xf numFmtId="0" fontId="17" fillId="0" borderId="30" xfId="2" applyFont="1" applyBorder="1" applyAlignment="1">
      <alignment horizontal="center" vertical="center" wrapText="1"/>
    </xf>
    <xf numFmtId="0" fontId="17" fillId="0" borderId="26" xfId="2" applyFont="1" applyBorder="1" applyAlignment="1">
      <alignment horizontal="center" vertical="center" wrapText="1"/>
    </xf>
    <xf numFmtId="9" fontId="17" fillId="3" borderId="2" xfId="2" applyNumberFormat="1" applyFont="1" applyFill="1" applyBorder="1" applyAlignment="1">
      <alignment horizontal="center" vertical="center"/>
    </xf>
    <xf numFmtId="9" fontId="17" fillId="0" borderId="2" xfId="2" applyNumberFormat="1" applyFont="1" applyBorder="1" applyAlignment="1">
      <alignment horizontal="center" vertical="center"/>
    </xf>
    <xf numFmtId="0" fontId="17" fillId="0" borderId="2" xfId="2" applyFont="1" applyBorder="1" applyAlignment="1">
      <alignment horizontal="center" vertical="center"/>
    </xf>
    <xf numFmtId="0" fontId="19" fillId="0" borderId="37" xfId="3" applyFont="1" applyBorder="1" applyAlignment="1">
      <alignment horizontal="center" vertical="center" wrapText="1"/>
    </xf>
    <xf numFmtId="0" fontId="19" fillId="0" borderId="35" xfId="3" applyFont="1" applyBorder="1" applyAlignment="1">
      <alignment horizontal="center" vertical="center" wrapText="1"/>
    </xf>
    <xf numFmtId="0" fontId="19" fillId="0" borderId="36" xfId="3" applyFont="1" applyBorder="1" applyAlignment="1">
      <alignment horizontal="center" vertical="center" wrapText="1"/>
    </xf>
    <xf numFmtId="9" fontId="17" fillId="0" borderId="52" xfId="2" applyNumberFormat="1" applyFont="1" applyBorder="1" applyAlignment="1">
      <alignment horizontal="center" vertical="center"/>
    </xf>
    <xf numFmtId="9" fontId="17" fillId="0" borderId="57" xfId="2" applyNumberFormat="1" applyFont="1" applyBorder="1" applyAlignment="1">
      <alignment horizontal="center" vertical="center"/>
    </xf>
    <xf numFmtId="9" fontId="17" fillId="0" borderId="48" xfId="2" applyNumberFormat="1" applyFont="1" applyBorder="1" applyAlignment="1">
      <alignment horizontal="center" vertical="center"/>
    </xf>
    <xf numFmtId="9" fontId="2" fillId="27" borderId="5" xfId="2" applyNumberFormat="1" applyFont="1" applyFill="1" applyBorder="1" applyAlignment="1">
      <alignment horizontal="center" vertical="center"/>
    </xf>
    <xf numFmtId="0" fontId="2" fillId="27" borderId="5" xfId="2" applyFont="1" applyFill="1" applyBorder="1" applyAlignment="1">
      <alignment horizontal="center" vertical="center"/>
    </xf>
    <xf numFmtId="0" fontId="15" fillId="0" borderId="0" xfId="2" applyFont="1" applyBorder="1" applyAlignment="1">
      <alignment horizontal="center" vertical="center" wrapText="1"/>
    </xf>
    <xf numFmtId="164" fontId="15" fillId="27" borderId="42" xfId="0" applyNumberFormat="1" applyFont="1" applyFill="1" applyBorder="1" applyAlignment="1">
      <alignment horizontal="center" vertical="center" wrapText="1"/>
    </xf>
    <xf numFmtId="0" fontId="15" fillId="27" borderId="43" xfId="0" applyFont="1" applyFill="1" applyBorder="1"/>
    <xf numFmtId="0" fontId="15" fillId="27" borderId="44" xfId="0" applyFont="1" applyFill="1" applyBorder="1"/>
    <xf numFmtId="0" fontId="15" fillId="27" borderId="48" xfId="4" applyNumberFormat="1" applyFont="1" applyFill="1" applyBorder="1" applyAlignment="1">
      <alignment horizontal="center" vertical="center" wrapText="1"/>
    </xf>
    <xf numFmtId="0" fontId="15" fillId="27" borderId="5" xfId="4" applyNumberFormat="1" applyFont="1" applyFill="1" applyBorder="1" applyAlignment="1">
      <alignment horizontal="center" vertical="center" wrapText="1"/>
    </xf>
    <xf numFmtId="0" fontId="15" fillId="27" borderId="6" xfId="4" applyNumberFormat="1" applyFont="1" applyFill="1" applyBorder="1" applyAlignment="1">
      <alignment horizontal="center" vertical="center" wrapText="1"/>
    </xf>
    <xf numFmtId="164" fontId="15" fillId="3" borderId="42" xfId="0" applyNumberFormat="1" applyFont="1" applyFill="1" applyBorder="1" applyAlignment="1">
      <alignment horizontal="center" vertical="center" wrapText="1"/>
    </xf>
    <xf numFmtId="0" fontId="15" fillId="3" borderId="43" xfId="0" applyFont="1" applyFill="1" applyBorder="1"/>
    <xf numFmtId="0" fontId="15" fillId="3" borderId="44" xfId="0" applyFont="1" applyFill="1" applyBorder="1"/>
    <xf numFmtId="0" fontId="15" fillId="0" borderId="46" xfId="4" applyNumberFormat="1" applyFont="1" applyFill="1" applyBorder="1" applyAlignment="1">
      <alignment horizontal="center" vertical="center" wrapText="1"/>
    </xf>
    <xf numFmtId="0" fontId="15" fillId="0" borderId="43" xfId="4" applyNumberFormat="1" applyFont="1" applyFill="1" applyBorder="1" applyAlignment="1">
      <alignment horizontal="center" vertical="center" wrapText="1"/>
    </xf>
    <xf numFmtId="0" fontId="15" fillId="0" borderId="44" xfId="4" applyNumberFormat="1" applyFont="1" applyFill="1" applyBorder="1" applyAlignment="1">
      <alignment horizontal="center" vertical="center" wrapText="1"/>
    </xf>
    <xf numFmtId="0" fontId="17" fillId="3" borderId="149" xfId="2" applyFont="1" applyFill="1" applyBorder="1" applyAlignment="1">
      <alignment horizontal="center" vertical="center"/>
    </xf>
    <xf numFmtId="0" fontId="17" fillId="3" borderId="150" xfId="2" applyFont="1" applyFill="1" applyBorder="1" applyAlignment="1">
      <alignment horizontal="center" vertical="center"/>
    </xf>
    <xf numFmtId="0" fontId="17" fillId="0" borderId="150" xfId="2" applyFont="1" applyBorder="1" applyAlignment="1">
      <alignment horizontal="center" vertical="center" wrapText="1"/>
    </xf>
    <xf numFmtId="0" fontId="17" fillId="0" borderId="151" xfId="2" applyFont="1" applyBorder="1" applyAlignment="1">
      <alignment horizontal="center" vertical="center" wrapText="1"/>
    </xf>
    <xf numFmtId="0" fontId="17" fillId="0" borderId="150" xfId="2" applyFont="1" applyBorder="1" applyAlignment="1">
      <alignment horizontal="center" vertical="center"/>
    </xf>
    <xf numFmtId="1" fontId="17" fillId="0" borderId="150" xfId="2" applyNumberFormat="1" applyFont="1" applyBorder="1" applyAlignment="1">
      <alignment horizontal="center" vertical="center"/>
    </xf>
    <xf numFmtId="0" fontId="17" fillId="0" borderId="79" xfId="2" applyFont="1" applyBorder="1" applyAlignment="1">
      <alignment horizontal="center" vertical="center"/>
    </xf>
    <xf numFmtId="0" fontId="17" fillId="0" borderId="77" xfId="2" applyFont="1" applyBorder="1" applyAlignment="1">
      <alignment horizontal="center" vertical="center"/>
    </xf>
    <xf numFmtId="0" fontId="17" fillId="0" borderId="78" xfId="2" applyFont="1" applyBorder="1" applyAlignment="1">
      <alignment horizontal="center" vertical="center"/>
    </xf>
    <xf numFmtId="0" fontId="18" fillId="4" borderId="73" xfId="0" applyFont="1" applyFill="1" applyBorder="1" applyAlignment="1">
      <alignment horizontal="center" vertical="center" wrapText="1"/>
    </xf>
    <xf numFmtId="0" fontId="18" fillId="4" borderId="74" xfId="0" applyFont="1" applyFill="1" applyBorder="1" applyAlignment="1">
      <alignment horizontal="center" vertical="center" wrapText="1"/>
    </xf>
    <xf numFmtId="0" fontId="18" fillId="4" borderId="80" xfId="0" applyFont="1" applyFill="1" applyBorder="1" applyAlignment="1">
      <alignment horizontal="center" vertical="center" wrapText="1"/>
    </xf>
    <xf numFmtId="0" fontId="18" fillId="4" borderId="89" xfId="0" applyFont="1" applyFill="1" applyBorder="1" applyAlignment="1">
      <alignment horizontal="center" vertical="center" wrapText="1"/>
    </xf>
    <xf numFmtId="0" fontId="18" fillId="4" borderId="75" xfId="0" applyFont="1" applyFill="1" applyBorder="1" applyAlignment="1">
      <alignment horizontal="center" vertical="center" wrapText="1"/>
    </xf>
    <xf numFmtId="0" fontId="18" fillId="4" borderId="74" xfId="0" applyFont="1" applyFill="1" applyBorder="1" applyAlignment="1">
      <alignment horizontal="center" vertical="center"/>
    </xf>
    <xf numFmtId="0" fontId="18" fillId="4" borderId="110" xfId="0" applyFont="1" applyFill="1" applyBorder="1" applyAlignment="1">
      <alignment horizontal="center" vertical="center"/>
    </xf>
    <xf numFmtId="0" fontId="18" fillId="4" borderId="111" xfId="0" applyFont="1" applyFill="1" applyBorder="1" applyAlignment="1">
      <alignment horizontal="center" vertical="center"/>
    </xf>
    <xf numFmtId="0" fontId="15" fillId="3" borderId="46" xfId="4" applyNumberFormat="1" applyFont="1" applyFill="1" applyBorder="1" applyAlignment="1">
      <alignment horizontal="center" vertical="center" wrapText="1"/>
    </xf>
    <xf numFmtId="0" fontId="15" fillId="3" borderId="43" xfId="4" applyNumberFormat="1" applyFont="1" applyFill="1" applyBorder="1" applyAlignment="1">
      <alignment horizontal="center" vertical="center" wrapText="1"/>
    </xf>
    <xf numFmtId="0" fontId="15" fillId="3" borderId="44" xfId="4" applyNumberFormat="1" applyFont="1" applyFill="1" applyBorder="1" applyAlignment="1">
      <alignment horizontal="center" vertical="center" wrapText="1"/>
    </xf>
    <xf numFmtId="0" fontId="16" fillId="2" borderId="5" xfId="2" applyFont="1" applyFill="1" applyBorder="1" applyAlignment="1">
      <alignment horizontal="center"/>
    </xf>
    <xf numFmtId="0" fontId="15" fillId="27" borderId="48" xfId="4" applyNumberFormat="1" applyFont="1" applyFill="1" applyBorder="1" applyAlignment="1">
      <alignment horizontal="left" vertical="center" wrapText="1"/>
    </xf>
    <xf numFmtId="0" fontId="15" fillId="27" borderId="5" xfId="4" applyNumberFormat="1" applyFont="1" applyFill="1" applyBorder="1" applyAlignment="1">
      <alignment horizontal="left" vertical="center" wrapText="1"/>
    </xf>
    <xf numFmtId="0" fontId="15" fillId="27" borderId="6" xfId="4" applyNumberFormat="1" applyFont="1" applyFill="1" applyBorder="1" applyAlignment="1">
      <alignment horizontal="left" vertical="center" wrapText="1"/>
    </xf>
    <xf numFmtId="164" fontId="15" fillId="0" borderId="148" xfId="0" applyNumberFormat="1" applyFont="1" applyBorder="1" applyAlignment="1">
      <alignment horizontal="center" vertical="center" wrapText="1"/>
    </xf>
    <xf numFmtId="0" fontId="15" fillId="0" borderId="63" xfId="0" applyFont="1" applyBorder="1"/>
    <xf numFmtId="0" fontId="15" fillId="0" borderId="64" xfId="0" applyFont="1" applyBorder="1"/>
    <xf numFmtId="16" fontId="6" fillId="0" borderId="37" xfId="3" applyNumberFormat="1" applyFont="1" applyBorder="1" applyAlignment="1">
      <alignment horizontal="center" vertical="center" wrapText="1"/>
    </xf>
    <xf numFmtId="0" fontId="2" fillId="3" borderId="150" xfId="2" applyFont="1" applyFill="1" applyBorder="1" applyAlignment="1">
      <alignment horizontal="center" vertical="center"/>
    </xf>
    <xf numFmtId="168" fontId="17" fillId="3" borderId="2" xfId="2" applyNumberFormat="1" applyFont="1" applyFill="1" applyBorder="1" applyAlignment="1">
      <alignment horizontal="center" vertical="center"/>
    </xf>
    <xf numFmtId="0" fontId="17" fillId="3" borderId="31" xfId="2" applyFont="1" applyFill="1" applyBorder="1" applyAlignment="1">
      <alignment horizontal="center" vertical="center" wrapText="1"/>
    </xf>
    <xf numFmtId="0" fontId="17" fillId="3" borderId="25" xfId="2" applyFont="1" applyFill="1" applyBorder="1" applyAlignment="1">
      <alignment horizontal="center" vertical="center" wrapText="1"/>
    </xf>
    <xf numFmtId="0" fontId="17" fillId="3" borderId="30" xfId="2" applyFont="1" applyFill="1" applyBorder="1" applyAlignment="1">
      <alignment horizontal="center" vertical="center" wrapText="1"/>
    </xf>
    <xf numFmtId="0" fontId="17" fillId="3" borderId="26" xfId="2" applyFont="1" applyFill="1" applyBorder="1" applyAlignment="1">
      <alignment horizontal="center" vertical="center" wrapText="1"/>
    </xf>
    <xf numFmtId="168" fontId="17" fillId="0" borderId="5" xfId="2" applyNumberFormat="1" applyFont="1" applyBorder="1" applyAlignment="1">
      <alignment horizontal="center" vertical="center"/>
    </xf>
    <xf numFmtId="168" fontId="17" fillId="0" borderId="52" xfId="2" applyNumberFormat="1" applyFont="1" applyBorder="1" applyAlignment="1">
      <alignment horizontal="center" vertical="center"/>
    </xf>
    <xf numFmtId="168" fontId="17" fillId="0" borderId="57" xfId="2" applyNumberFormat="1" applyFont="1" applyBorder="1" applyAlignment="1">
      <alignment horizontal="center" vertical="center"/>
    </xf>
    <xf numFmtId="168" fontId="17" fillId="0" borderId="48" xfId="2" applyNumberFormat="1" applyFont="1" applyBorder="1" applyAlignment="1">
      <alignment horizontal="center" vertical="center"/>
    </xf>
    <xf numFmtId="168" fontId="6" fillId="0" borderId="7" xfId="2" applyNumberFormat="1" applyFont="1" applyBorder="1" applyAlignment="1">
      <alignment horizontal="center"/>
    </xf>
    <xf numFmtId="168" fontId="6" fillId="0" borderId="8" xfId="2" applyNumberFormat="1" applyFont="1" applyBorder="1" applyAlignment="1">
      <alignment horizontal="center"/>
    </xf>
    <xf numFmtId="0" fontId="7" fillId="3" borderId="14" xfId="2" applyFont="1" applyFill="1" applyBorder="1" applyAlignment="1">
      <alignment horizontal="center" vertical="center" wrapText="1"/>
    </xf>
    <xf numFmtId="0" fontId="7" fillId="3" borderId="15" xfId="2" applyFont="1" applyFill="1" applyBorder="1" applyAlignment="1">
      <alignment horizontal="center" vertical="center" wrapText="1"/>
    </xf>
    <xf numFmtId="0" fontId="7" fillId="3" borderId="16" xfId="2" applyFont="1" applyFill="1" applyBorder="1" applyAlignment="1">
      <alignment horizontal="center" vertical="center" wrapText="1"/>
    </xf>
    <xf numFmtId="0" fontId="7" fillId="3" borderId="18" xfId="2" applyFont="1" applyFill="1" applyBorder="1" applyAlignment="1">
      <alignment horizontal="center" vertical="center" wrapText="1"/>
    </xf>
    <xf numFmtId="0" fontId="7" fillId="3" borderId="19" xfId="2" applyFont="1" applyFill="1" applyBorder="1" applyAlignment="1">
      <alignment horizontal="center" vertical="center" wrapText="1"/>
    </xf>
    <xf numFmtId="0" fontId="7" fillId="3" borderId="20" xfId="2" applyFont="1" applyFill="1" applyBorder="1" applyAlignment="1">
      <alignment horizontal="center" vertical="center" wrapText="1"/>
    </xf>
    <xf numFmtId="0" fontId="13" fillId="0" borderId="14" xfId="2" applyFont="1" applyBorder="1" applyAlignment="1">
      <alignment horizontal="center" vertical="center" wrapText="1"/>
    </xf>
    <xf numFmtId="0" fontId="13" fillId="0" borderId="15" xfId="2" applyFont="1" applyBorder="1" applyAlignment="1">
      <alignment horizontal="center" vertical="center"/>
    </xf>
    <xf numFmtId="0" fontId="13" fillId="0" borderId="16" xfId="2" applyFont="1" applyBorder="1" applyAlignment="1">
      <alignment horizontal="center" vertical="center"/>
    </xf>
    <xf numFmtId="0" fontId="13" fillId="0" borderId="18" xfId="2" applyFont="1" applyBorder="1" applyAlignment="1">
      <alignment horizontal="center" vertical="center"/>
    </xf>
    <xf numFmtId="0" fontId="13" fillId="0" borderId="19" xfId="2" applyFont="1" applyBorder="1" applyAlignment="1">
      <alignment horizontal="center" vertical="center"/>
    </xf>
    <xf numFmtId="0" fontId="13" fillId="0" borderId="20" xfId="2" applyFont="1" applyBorder="1" applyAlignment="1">
      <alignment horizontal="center" vertical="center"/>
    </xf>
    <xf numFmtId="9" fontId="5" fillId="0" borderId="21" xfId="3" applyNumberFormat="1" applyBorder="1" applyAlignment="1">
      <alignment horizontal="center" vertical="center" wrapText="1"/>
    </xf>
    <xf numFmtId="9" fontId="5" fillId="0" borderId="22" xfId="3" applyNumberFormat="1" applyBorder="1" applyAlignment="1">
      <alignment horizontal="center" vertical="center" wrapText="1"/>
    </xf>
    <xf numFmtId="9" fontId="5" fillId="0" borderId="23" xfId="3" applyNumberFormat="1" applyBorder="1" applyAlignment="1">
      <alignment horizontal="center" vertical="center" wrapText="1"/>
    </xf>
    <xf numFmtId="0" fontId="5" fillId="0" borderId="28" xfId="2" applyFont="1" applyBorder="1" applyAlignment="1">
      <alignment horizontal="center" vertical="center" wrapText="1"/>
    </xf>
    <xf numFmtId="0" fontId="5" fillId="0" borderId="29" xfId="2" applyFont="1" applyBorder="1" applyAlignment="1">
      <alignment horizontal="center" vertical="center" wrapText="1"/>
    </xf>
    <xf numFmtId="49" fontId="5" fillId="0" borderId="14" xfId="2" applyNumberFormat="1" applyFont="1" applyBorder="1" applyAlignment="1">
      <alignment horizontal="center" vertical="center" wrapText="1"/>
    </xf>
    <xf numFmtId="49" fontId="5" fillId="0" borderId="15" xfId="2" applyNumberFormat="1" applyFont="1" applyBorder="1" applyAlignment="1">
      <alignment horizontal="center" vertical="center" wrapText="1"/>
    </xf>
    <xf numFmtId="49" fontId="5" fillId="0" borderId="16" xfId="2" applyNumberFormat="1" applyFont="1" applyBorder="1" applyAlignment="1">
      <alignment horizontal="center" vertical="center" wrapText="1"/>
    </xf>
    <xf numFmtId="49" fontId="5" fillId="0" borderId="18" xfId="2" applyNumberFormat="1" applyFont="1" applyBorder="1" applyAlignment="1">
      <alignment horizontal="center" vertical="center" wrapText="1"/>
    </xf>
    <xf numFmtId="49" fontId="5" fillId="0" borderId="19" xfId="2" applyNumberFormat="1" applyFont="1" applyBorder="1" applyAlignment="1">
      <alignment horizontal="center" vertical="center" wrapText="1"/>
    </xf>
    <xf numFmtId="49" fontId="5" fillId="0" borderId="20" xfId="2" applyNumberFormat="1" applyFont="1" applyBorder="1" applyAlignment="1">
      <alignment horizontal="center" vertical="center" wrapText="1"/>
    </xf>
    <xf numFmtId="0" fontId="5" fillId="0" borderId="27" xfId="2" applyFont="1" applyBorder="1" applyAlignment="1">
      <alignment horizontal="center" vertical="center"/>
    </xf>
    <xf numFmtId="0" fontId="5" fillId="0" borderId="21" xfId="3" applyBorder="1" applyAlignment="1">
      <alignment horizontal="center" vertical="center" wrapText="1"/>
    </xf>
    <xf numFmtId="0" fontId="5" fillId="0" borderId="22" xfId="3" applyBorder="1" applyAlignment="1">
      <alignment horizontal="center" vertical="center" wrapText="1"/>
    </xf>
    <xf numFmtId="0" fontId="5" fillId="0" borderId="23" xfId="3" applyBorder="1" applyAlignment="1">
      <alignment horizontal="center" vertical="center" wrapText="1"/>
    </xf>
    <xf numFmtId="0" fontId="5" fillId="3" borderId="21" xfId="3" applyFill="1" applyBorder="1" applyAlignment="1">
      <alignment horizontal="center" vertical="center" wrapText="1"/>
    </xf>
    <xf numFmtId="0" fontId="5" fillId="3" borderId="22" xfId="3" applyFill="1" applyBorder="1" applyAlignment="1">
      <alignment horizontal="center" vertical="center" wrapText="1"/>
    </xf>
    <xf numFmtId="0" fontId="5" fillId="3" borderId="23" xfId="3" applyFill="1" applyBorder="1" applyAlignment="1">
      <alignment horizontal="center" vertical="center" wrapText="1"/>
    </xf>
    <xf numFmtId="9" fontId="6" fillId="0" borderId="7" xfId="2" applyNumberFormat="1" applyFont="1" applyBorder="1" applyAlignment="1">
      <alignment horizontal="center" vertical="center"/>
    </xf>
    <xf numFmtId="9" fontId="6" fillId="0" borderId="8" xfId="2" applyNumberFormat="1" applyFont="1" applyBorder="1" applyAlignment="1">
      <alignment horizontal="center" vertical="center"/>
    </xf>
    <xf numFmtId="0" fontId="5" fillId="0" borderId="46" xfId="4" applyNumberFormat="1" applyFont="1" applyFill="1" applyBorder="1" applyAlignment="1">
      <alignment horizontal="justify" vertical="center" wrapText="1"/>
    </xf>
    <xf numFmtId="0" fontId="5" fillId="0" borderId="43" xfId="4" applyNumberFormat="1" applyFont="1" applyFill="1" applyBorder="1" applyAlignment="1">
      <alignment horizontal="justify" vertical="center" wrapText="1"/>
    </xf>
    <xf numFmtId="0" fontId="5" fillId="0" borderId="44" xfId="4" applyNumberFormat="1" applyFont="1" applyFill="1" applyBorder="1" applyAlignment="1">
      <alignment horizontal="justify" vertical="center" wrapText="1"/>
    </xf>
    <xf numFmtId="0" fontId="5" fillId="0" borderId="48" xfId="4" applyNumberFormat="1" applyFont="1" applyFill="1" applyBorder="1" applyAlignment="1">
      <alignment horizontal="justify" vertical="center" wrapText="1"/>
    </xf>
    <xf numFmtId="0" fontId="5" fillId="0" borderId="5" xfId="4" applyNumberFormat="1" applyFont="1" applyFill="1" applyBorder="1" applyAlignment="1">
      <alignment horizontal="justify" vertical="center" wrapText="1"/>
    </xf>
    <xf numFmtId="0" fontId="5" fillId="0" borderId="6" xfId="4" applyNumberFormat="1" applyFont="1" applyFill="1" applyBorder="1" applyAlignment="1">
      <alignment horizontal="justify" vertical="center" wrapText="1"/>
    </xf>
    <xf numFmtId="0" fontId="16" fillId="4" borderId="14" xfId="0" applyFont="1" applyFill="1" applyBorder="1" applyAlignment="1">
      <alignment horizontal="center" vertical="center" wrapText="1"/>
    </xf>
    <xf numFmtId="0" fontId="16" fillId="4" borderId="15"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16" fillId="4" borderId="39" xfId="0" applyFont="1" applyFill="1" applyBorder="1" applyAlignment="1">
      <alignment horizontal="center" vertical="center" wrapText="1"/>
    </xf>
    <xf numFmtId="0" fontId="16" fillId="4" borderId="0" xfId="0" applyFont="1" applyFill="1" applyAlignment="1">
      <alignment horizontal="center" vertical="center" wrapText="1"/>
    </xf>
    <xf numFmtId="0" fontId="16" fillId="4" borderId="40" xfId="0" applyFont="1" applyFill="1" applyBorder="1" applyAlignment="1">
      <alignment horizontal="center" vertical="center" wrapText="1"/>
    </xf>
    <xf numFmtId="0" fontId="13" fillId="0" borderId="4" xfId="2" applyFont="1" applyBorder="1" applyAlignment="1">
      <alignment horizontal="center" vertical="center"/>
    </xf>
    <xf numFmtId="0" fontId="13" fillId="0" borderId="5" xfId="2" applyFont="1" applyBorder="1" applyAlignment="1">
      <alignment horizontal="center" vertical="center"/>
    </xf>
    <xf numFmtId="9" fontId="13" fillId="0" borderId="5" xfId="2" applyNumberFormat="1" applyFont="1" applyBorder="1" applyAlignment="1">
      <alignment horizontal="center" vertical="center"/>
    </xf>
    <xf numFmtId="0" fontId="13" fillId="0" borderId="5" xfId="2" applyFont="1" applyBorder="1" applyAlignment="1">
      <alignment horizontal="center" vertical="center" wrapText="1"/>
    </xf>
    <xf numFmtId="9" fontId="6" fillId="23" borderId="30" xfId="3" applyNumberFormat="1" applyFont="1" applyFill="1" applyBorder="1" applyAlignment="1">
      <alignment horizontal="center" vertical="center" wrapText="1"/>
    </xf>
    <xf numFmtId="9" fontId="6" fillId="23" borderId="2" xfId="3" applyNumberFormat="1" applyFont="1" applyFill="1" applyBorder="1" applyAlignment="1">
      <alignment horizontal="center" vertical="center" wrapText="1"/>
    </xf>
    <xf numFmtId="9" fontId="6" fillId="23" borderId="31" xfId="3" applyNumberFormat="1" applyFont="1" applyFill="1" applyBorder="1" applyAlignment="1">
      <alignment horizontal="center" vertical="center" wrapText="1"/>
    </xf>
    <xf numFmtId="9" fontId="6" fillId="23" borderId="32" xfId="3" applyNumberFormat="1" applyFont="1" applyFill="1" applyBorder="1" applyAlignment="1">
      <alignment horizontal="center" vertical="center" wrapText="1"/>
    </xf>
    <xf numFmtId="9" fontId="6" fillId="23" borderId="8" xfId="3" applyNumberFormat="1" applyFont="1" applyFill="1" applyBorder="1" applyAlignment="1">
      <alignment horizontal="center" vertical="center" wrapText="1"/>
    </xf>
    <xf numFmtId="9" fontId="6" fillId="23" borderId="33" xfId="3" applyNumberFormat="1" applyFont="1" applyFill="1" applyBorder="1" applyAlignment="1">
      <alignment horizontal="center" vertical="center" wrapText="1"/>
    </xf>
    <xf numFmtId="0" fontId="6" fillId="23" borderId="27" xfId="2" applyFont="1" applyFill="1" applyBorder="1" applyAlignment="1">
      <alignment horizontal="center" vertical="center"/>
    </xf>
    <xf numFmtId="0" fontId="6" fillId="23" borderId="28" xfId="2" applyFont="1" applyFill="1" applyBorder="1" applyAlignment="1">
      <alignment horizontal="center" vertical="center"/>
    </xf>
    <xf numFmtId="0" fontId="6" fillId="23" borderId="29" xfId="2" applyFont="1" applyFill="1" applyBorder="1" applyAlignment="1">
      <alignment horizontal="center" vertical="center"/>
    </xf>
    <xf numFmtId="0" fontId="8" fillId="0" borderId="27" xfId="2" applyFont="1" applyBorder="1" applyAlignment="1">
      <alignment horizontal="center" vertical="center" wrapText="1"/>
    </xf>
    <xf numFmtId="0" fontId="8" fillId="0" borderId="28" xfId="2" applyFont="1" applyBorder="1" applyAlignment="1">
      <alignment horizontal="center" vertical="center"/>
    </xf>
    <xf numFmtId="0" fontId="8" fillId="0" borderId="29" xfId="2" applyFont="1" applyBorder="1" applyAlignment="1">
      <alignment horizontal="center" vertical="center"/>
    </xf>
    <xf numFmtId="0" fontId="56" fillId="0" borderId="37" xfId="3" applyFont="1" applyBorder="1" applyAlignment="1">
      <alignment horizontal="center" vertical="center" wrapText="1"/>
    </xf>
    <xf numFmtId="0" fontId="56" fillId="0" borderId="35" xfId="3" applyFont="1" applyBorder="1" applyAlignment="1">
      <alignment horizontal="center" vertical="center" wrapText="1"/>
    </xf>
    <xf numFmtId="0" fontId="56" fillId="0" borderId="36" xfId="3" applyFont="1" applyBorder="1" applyAlignment="1">
      <alignment horizontal="center" vertical="center" wrapText="1"/>
    </xf>
    <xf numFmtId="9" fontId="6" fillId="23" borderId="7" xfId="2" applyNumberFormat="1" applyFont="1" applyFill="1" applyBorder="1" applyAlignment="1">
      <alignment horizontal="center"/>
    </xf>
    <xf numFmtId="0" fontId="6" fillId="23" borderId="8" xfId="2" applyFont="1" applyFill="1" applyBorder="1" applyAlignment="1">
      <alignment horizontal="center"/>
    </xf>
    <xf numFmtId="9" fontId="6" fillId="23" borderId="8" xfId="2" applyNumberFormat="1" applyFont="1" applyFill="1" applyBorder="1" applyAlignment="1">
      <alignment horizontal="center"/>
    </xf>
    <xf numFmtId="0" fontId="6" fillId="23" borderId="9" xfId="2" applyFont="1" applyFill="1" applyBorder="1" applyAlignment="1">
      <alignment horizontal="center"/>
    </xf>
    <xf numFmtId="9" fontId="2" fillId="3" borderId="2" xfId="2" applyNumberFormat="1" applyFont="1" applyFill="1" applyBorder="1" applyAlignment="1">
      <alignment horizontal="center" vertical="center"/>
    </xf>
    <xf numFmtId="0" fontId="2" fillId="3" borderId="2" xfId="2" applyFont="1" applyFill="1" applyBorder="1" applyAlignment="1">
      <alignment horizontal="center" vertical="center"/>
    </xf>
    <xf numFmtId="0" fontId="2" fillId="3" borderId="31" xfId="2" applyFont="1" applyFill="1" applyBorder="1" applyAlignment="1">
      <alignment horizontal="center" vertical="center" wrapText="1"/>
    </xf>
    <xf numFmtId="0" fontId="2" fillId="3" borderId="25" xfId="2" applyFont="1" applyFill="1" applyBorder="1" applyAlignment="1">
      <alignment horizontal="center" vertical="center" wrapText="1"/>
    </xf>
    <xf numFmtId="0" fontId="2" fillId="3" borderId="30" xfId="2" applyFont="1" applyFill="1" applyBorder="1" applyAlignment="1">
      <alignment horizontal="center" vertical="center" wrapText="1"/>
    </xf>
    <xf numFmtId="0" fontId="2" fillId="3" borderId="26" xfId="2" applyFont="1" applyFill="1" applyBorder="1" applyAlignment="1">
      <alignment horizontal="center" vertical="center" wrapText="1"/>
    </xf>
    <xf numFmtId="9" fontId="2" fillId="0" borderId="2" xfId="2" applyNumberFormat="1" applyFont="1" applyBorder="1" applyAlignment="1">
      <alignment horizontal="center" vertical="center"/>
    </xf>
    <xf numFmtId="9" fontId="6" fillId="0" borderId="14" xfId="3" applyNumberFormat="1" applyFont="1" applyBorder="1" applyAlignment="1">
      <alignment horizontal="center" vertical="center" wrapText="1"/>
    </xf>
    <xf numFmtId="9" fontId="6" fillId="0" borderId="15" xfId="3" applyNumberFormat="1" applyFont="1" applyBorder="1" applyAlignment="1">
      <alignment horizontal="center" vertical="center" wrapText="1"/>
    </xf>
    <xf numFmtId="9" fontId="6" fillId="0" borderId="16" xfId="3" applyNumberFormat="1" applyFont="1" applyBorder="1" applyAlignment="1">
      <alignment horizontal="center" vertical="center" wrapText="1"/>
    </xf>
    <xf numFmtId="164" fontId="6" fillId="3" borderId="42" xfId="0" applyNumberFormat="1" applyFont="1" applyFill="1" applyBorder="1" applyAlignment="1">
      <alignment horizontal="center" vertical="center" wrapText="1"/>
    </xf>
    <xf numFmtId="0" fontId="6" fillId="3" borderId="43" xfId="0" applyFont="1" applyFill="1" applyBorder="1" applyAlignment="1"/>
    <xf numFmtId="0" fontId="6" fillId="3" borderId="44" xfId="0" applyFont="1" applyFill="1" applyBorder="1" applyAlignment="1"/>
    <xf numFmtId="0" fontId="5" fillId="0" borderId="46" xfId="4" applyNumberFormat="1" applyFont="1" applyFill="1" applyBorder="1" applyAlignment="1">
      <alignment horizontal="left" vertical="justify" wrapText="1"/>
    </xf>
    <xf numFmtId="0" fontId="5" fillId="0" borderId="43" xfId="4" applyNumberFormat="1" applyFont="1" applyFill="1" applyBorder="1" applyAlignment="1">
      <alignment horizontal="left" vertical="justify" wrapText="1"/>
    </xf>
    <xf numFmtId="0" fontId="5" fillId="0" borderId="44" xfId="4" applyNumberFormat="1" applyFont="1" applyFill="1" applyBorder="1" applyAlignment="1">
      <alignment horizontal="left" vertical="justify" wrapText="1"/>
    </xf>
    <xf numFmtId="164" fontId="6" fillId="3" borderId="5" xfId="0" applyNumberFormat="1" applyFont="1" applyFill="1" applyBorder="1" applyAlignment="1">
      <alignment horizontal="center" vertical="center" wrapText="1"/>
    </xf>
    <xf numFmtId="0" fontId="6" fillId="3" borderId="5" xfId="0" applyFont="1" applyFill="1" applyBorder="1" applyAlignment="1"/>
    <xf numFmtId="0" fontId="2" fillId="0" borderId="14" xfId="0" applyFont="1" applyBorder="1" applyAlignment="1">
      <alignment horizontal="center"/>
    </xf>
    <xf numFmtId="0" fontId="2" fillId="0" borderId="15" xfId="0" applyFont="1" applyBorder="1" applyAlignment="1">
      <alignment horizontal="center"/>
    </xf>
    <xf numFmtId="0" fontId="2" fillId="0" borderId="67" xfId="0" applyFont="1" applyBorder="1" applyAlignment="1">
      <alignment horizontal="center"/>
    </xf>
    <xf numFmtId="0" fontId="2" fillId="0" borderId="39" xfId="0" applyFont="1" applyBorder="1" applyAlignment="1">
      <alignment horizontal="center"/>
    </xf>
    <xf numFmtId="0" fontId="2" fillId="0" borderId="0" xfId="0" applyFont="1" applyBorder="1" applyAlignment="1">
      <alignment horizontal="center"/>
    </xf>
    <xf numFmtId="0" fontId="2" fillId="0" borderId="17" xfId="0" applyFont="1" applyBorder="1" applyAlignment="1">
      <alignment horizontal="center"/>
    </xf>
    <xf numFmtId="0" fontId="2" fillId="0" borderId="68" xfId="0" applyFont="1" applyBorder="1" applyAlignment="1">
      <alignment horizontal="center"/>
    </xf>
    <xf numFmtId="0" fontId="2" fillId="0" borderId="50" xfId="0" applyFont="1" applyBorder="1" applyAlignment="1">
      <alignment horizontal="center"/>
    </xf>
    <xf numFmtId="0" fontId="2" fillId="0" borderId="46" xfId="0" applyFont="1" applyBorder="1" applyAlignment="1">
      <alignment horizontal="center"/>
    </xf>
    <xf numFmtId="0" fontId="3" fillId="0" borderId="31"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30" xfId="0" applyFont="1" applyBorder="1" applyAlignment="1">
      <alignment horizontal="center" vertical="center" wrapText="1"/>
    </xf>
    <xf numFmtId="0" fontId="4" fillId="0" borderId="52" xfId="0" applyFont="1" applyBorder="1" applyAlignment="1">
      <alignment horizontal="left" vertical="center" wrapText="1"/>
    </xf>
    <xf numFmtId="0" fontId="4" fillId="0" borderId="57" xfId="0" applyFont="1" applyBorder="1" applyAlignment="1">
      <alignment horizontal="left" vertical="center" wrapText="1"/>
    </xf>
    <xf numFmtId="0" fontId="4" fillId="0" borderId="48" xfId="0" applyFont="1" applyBorder="1" applyAlignment="1">
      <alignment horizontal="left" vertical="center" wrapText="1"/>
    </xf>
    <xf numFmtId="0" fontId="4" fillId="0" borderId="33" xfId="0" applyFont="1" applyBorder="1" applyAlignment="1">
      <alignment horizontal="left" vertical="center" wrapText="1"/>
    </xf>
    <xf numFmtId="0" fontId="4" fillId="0" borderId="28" xfId="0" applyFont="1" applyBorder="1" applyAlignment="1">
      <alignment horizontal="left" vertical="center" wrapText="1"/>
    </xf>
    <xf numFmtId="0" fontId="4" fillId="0" borderId="32" xfId="0" applyFont="1" applyBorder="1" applyAlignment="1">
      <alignment horizontal="left" vertical="center" wrapText="1"/>
    </xf>
    <xf numFmtId="0" fontId="4" fillId="8" borderId="14"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4" fillId="8" borderId="16" xfId="0" applyFont="1" applyFill="1" applyBorder="1" applyAlignment="1">
      <alignment horizontal="center" vertical="center" wrapText="1"/>
    </xf>
    <xf numFmtId="0" fontId="4" fillId="8" borderId="68"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0" xfId="0" applyFont="1" applyBorder="1" applyAlignment="1">
      <alignment horizontal="center" vertical="center" wrapText="1"/>
    </xf>
    <xf numFmtId="0" fontId="6" fillId="0" borderId="40" xfId="0" applyFont="1" applyBorder="1" applyAlignment="1">
      <alignment horizontal="center" vertical="center" wrapText="1"/>
    </xf>
    <xf numFmtId="0" fontId="4" fillId="8" borderId="24" xfId="0" applyFont="1" applyFill="1" applyBorder="1" applyAlignment="1">
      <alignment horizontal="center" vertical="center" wrapText="1"/>
    </xf>
    <xf numFmtId="0" fontId="4" fillId="8" borderId="25" xfId="0" applyFont="1" applyFill="1" applyBorder="1" applyAlignment="1">
      <alignment horizontal="center" vertical="center" wrapText="1"/>
    </xf>
    <xf numFmtId="0" fontId="4" fillId="8" borderId="30" xfId="0" applyFont="1" applyFill="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32" xfId="0" applyFont="1" applyBorder="1" applyAlignment="1">
      <alignment horizontal="center" vertical="center" wrapText="1"/>
    </xf>
    <xf numFmtId="0" fontId="4" fillId="8" borderId="21"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37" xfId="0" applyFont="1" applyFill="1" applyBorder="1" applyAlignment="1">
      <alignment horizontal="center" vertical="center" wrapText="1"/>
    </xf>
    <xf numFmtId="0" fontId="6" fillId="0" borderId="66"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37" xfId="0" applyFont="1" applyBorder="1" applyAlignment="1">
      <alignment horizontal="center" vertical="center" wrapText="1"/>
    </xf>
    <xf numFmtId="0" fontId="4" fillId="9" borderId="14" xfId="0" applyFont="1" applyFill="1" applyBorder="1" applyAlignment="1">
      <alignment horizontal="center" vertical="center" wrapText="1"/>
    </xf>
    <xf numFmtId="0" fontId="4" fillId="9" borderId="15" xfId="0" applyFont="1" applyFill="1" applyBorder="1" applyAlignment="1">
      <alignment horizontal="center" vertical="center" wrapText="1"/>
    </xf>
    <xf numFmtId="0" fontId="4" fillId="9" borderId="39" xfId="0" applyFont="1" applyFill="1" applyBorder="1" applyAlignment="1">
      <alignment horizontal="center" vertical="center" wrapText="1"/>
    </xf>
    <xf numFmtId="0" fontId="4" fillId="9" borderId="0" xfId="0" applyFont="1" applyFill="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0" xfId="0" applyFont="1" applyBorder="1" applyAlignment="1">
      <alignment horizontal="center" vertical="center" wrapText="1"/>
    </xf>
    <xf numFmtId="0" fontId="4" fillId="8" borderId="23" xfId="0" applyFont="1" applyFill="1" applyBorder="1" applyAlignment="1">
      <alignment horizontal="center" vertical="center" wrapText="1"/>
    </xf>
    <xf numFmtId="0" fontId="6" fillId="0" borderId="21" xfId="0" applyFont="1" applyBorder="1" applyAlignment="1">
      <alignment horizontal="center" vertical="center" wrapText="1"/>
    </xf>
    <xf numFmtId="0" fontId="6" fillId="0" borderId="23" xfId="0" applyFont="1" applyBorder="1" applyAlignment="1">
      <alignment horizontal="center" vertical="center" wrapText="1"/>
    </xf>
    <xf numFmtId="0" fontId="4" fillId="8" borderId="26" xfId="0" applyFont="1" applyFill="1" applyBorder="1" applyAlignment="1">
      <alignment horizontal="center" vertical="center" wrapText="1"/>
    </xf>
    <xf numFmtId="0" fontId="6" fillId="0" borderId="29" xfId="0" applyFont="1" applyBorder="1" applyAlignment="1">
      <alignment horizontal="center" vertical="center" wrapText="1"/>
    </xf>
    <xf numFmtId="0" fontId="6" fillId="0" borderId="33" xfId="0" applyFont="1" applyBorder="1" applyAlignment="1">
      <alignment horizontal="center" vertical="center"/>
    </xf>
    <xf numFmtId="0" fontId="6" fillId="0" borderId="28" xfId="0" applyFont="1" applyBorder="1" applyAlignment="1">
      <alignment horizontal="center" vertical="center"/>
    </xf>
    <xf numFmtId="0" fontId="6" fillId="0" borderId="32" xfId="0" applyFont="1" applyBorder="1" applyAlignment="1">
      <alignment horizontal="center" vertical="center"/>
    </xf>
    <xf numFmtId="0" fontId="4" fillId="8" borderId="39"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8" borderId="40"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6" fillId="9" borderId="15" xfId="0" applyFont="1" applyFill="1" applyBorder="1" applyAlignment="1">
      <alignment horizontal="center" vertical="center" wrapText="1"/>
    </xf>
    <xf numFmtId="0" fontId="6" fillId="9" borderId="16" xfId="0" applyFont="1" applyFill="1" applyBorder="1" applyAlignment="1">
      <alignment horizontal="center" vertical="center" wrapText="1"/>
    </xf>
    <xf numFmtId="0" fontId="6" fillId="9" borderId="39" xfId="0" applyFont="1" applyFill="1" applyBorder="1" applyAlignment="1">
      <alignment horizontal="center" vertical="center" wrapText="1"/>
    </xf>
    <xf numFmtId="0" fontId="6" fillId="9" borderId="0" xfId="0" applyFont="1" applyFill="1" applyBorder="1" applyAlignment="1">
      <alignment horizontal="center" vertical="center" wrapText="1"/>
    </xf>
    <xf numFmtId="0" fontId="6" fillId="9" borderId="40" xfId="0" applyFont="1" applyFill="1" applyBorder="1" applyAlignment="1">
      <alignment horizontal="center" vertical="center" wrapText="1"/>
    </xf>
    <xf numFmtId="0" fontId="6" fillId="9" borderId="27" xfId="0" applyFont="1" applyFill="1" applyBorder="1" applyAlignment="1">
      <alignment horizontal="center" vertical="center"/>
    </xf>
    <xf numFmtId="0" fontId="6" fillId="9" borderId="28" xfId="0" applyFont="1" applyFill="1" applyBorder="1" applyAlignment="1">
      <alignment horizontal="center" vertical="center"/>
    </xf>
    <xf numFmtId="0" fontId="6" fillId="9" borderId="29" xfId="0" applyFont="1" applyFill="1" applyBorder="1" applyAlignment="1">
      <alignment horizontal="center" vertical="center"/>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6" fillId="0" borderId="64" xfId="0" applyFont="1" applyBorder="1" applyAlignment="1">
      <alignment horizontal="center"/>
    </xf>
    <xf numFmtId="0" fontId="4" fillId="8" borderId="67" xfId="0" applyFont="1" applyFill="1" applyBorder="1" applyAlignment="1">
      <alignment horizontal="center" vertical="center" wrapText="1"/>
    </xf>
    <xf numFmtId="0" fontId="4" fillId="8" borderId="17" xfId="0" applyFont="1" applyFill="1" applyBorder="1" applyAlignment="1">
      <alignment horizontal="center" vertical="center" wrapText="1"/>
    </xf>
    <xf numFmtId="0" fontId="4" fillId="8" borderId="18"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4" fillId="8" borderId="84" xfId="0" applyFont="1" applyFill="1" applyBorder="1" applyAlignment="1">
      <alignment horizontal="center" vertical="center" wrapText="1"/>
    </xf>
    <xf numFmtId="0" fontId="7" fillId="0" borderId="69"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7"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0" xfId="0" applyFont="1" applyAlignment="1">
      <alignment horizontal="center" vertical="center" wrapText="1"/>
    </xf>
    <xf numFmtId="0" fontId="5" fillId="0" borderId="17" xfId="0" applyFont="1" applyBorder="1" applyAlignment="1">
      <alignment horizontal="center" vertical="center" wrapText="1"/>
    </xf>
    <xf numFmtId="0" fontId="0" fillId="0" borderId="13"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5" fillId="0" borderId="83"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84" xfId="0" applyFont="1" applyBorder="1" applyAlignment="1">
      <alignment horizontal="center" vertical="center" wrapText="1"/>
    </xf>
    <xf numFmtId="0" fontId="6" fillId="0" borderId="63" xfId="0" applyFont="1" applyBorder="1" applyAlignment="1">
      <alignment horizontal="center"/>
    </xf>
    <xf numFmtId="0" fontId="2" fillId="0" borderId="13" xfId="0" applyFont="1" applyBorder="1" applyAlignment="1">
      <alignment horizontal="center"/>
    </xf>
    <xf numFmtId="0" fontId="2" fillId="0" borderId="0" xfId="0" applyFont="1" applyAlignment="1">
      <alignment horizontal="center"/>
    </xf>
    <xf numFmtId="0" fontId="7" fillId="8" borderId="21" xfId="0" applyFont="1" applyFill="1" applyBorder="1" applyAlignment="1">
      <alignment horizontal="center" vertical="center" wrapText="1"/>
    </xf>
    <xf numFmtId="0" fontId="7" fillId="8" borderId="22" xfId="0" applyFont="1" applyFill="1" applyBorder="1" applyAlignment="1">
      <alignment horizontal="center" vertical="center" wrapText="1"/>
    </xf>
    <xf numFmtId="0" fontId="7" fillId="8" borderId="23"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9" borderId="21" xfId="0" applyFont="1" applyFill="1" applyBorder="1" applyAlignment="1">
      <alignment horizontal="center" vertical="center" wrapText="1"/>
    </xf>
    <xf numFmtId="0" fontId="8" fillId="9" borderId="22" xfId="0" applyFont="1" applyFill="1" applyBorder="1" applyAlignment="1">
      <alignment horizontal="center" vertical="center" wrapText="1"/>
    </xf>
    <xf numFmtId="0" fontId="8" fillId="9" borderId="23" xfId="0" applyFont="1" applyFill="1" applyBorder="1" applyAlignment="1">
      <alignment horizontal="center" vertical="center" wrapText="1"/>
    </xf>
    <xf numFmtId="0" fontId="2" fillId="0" borderId="13" xfId="0" applyFont="1" applyBorder="1"/>
    <xf numFmtId="0" fontId="2" fillId="0" borderId="0" xfId="0" applyFont="1"/>
    <xf numFmtId="0" fontId="4" fillId="8" borderId="52" xfId="0" applyFont="1" applyFill="1" applyBorder="1" applyAlignment="1">
      <alignment horizontal="center" vertical="center" wrapText="1"/>
    </xf>
    <xf numFmtId="0" fontId="4" fillId="8" borderId="57" xfId="0" applyFont="1" applyFill="1" applyBorder="1" applyAlignment="1">
      <alignment horizontal="center" vertical="center" wrapText="1"/>
    </xf>
    <xf numFmtId="0" fontId="4" fillId="8" borderId="48" xfId="0" applyFont="1" applyFill="1" applyBorder="1" applyAlignment="1">
      <alignment horizontal="center" vertical="center" wrapText="1"/>
    </xf>
    <xf numFmtId="0" fontId="6" fillId="9" borderId="56" xfId="0" applyFont="1" applyFill="1" applyBorder="1" applyAlignment="1">
      <alignment horizontal="center" vertical="center" wrapText="1"/>
    </xf>
    <xf numFmtId="0" fontId="6" fillId="9" borderId="57" xfId="0" applyFont="1" applyFill="1" applyBorder="1" applyAlignment="1">
      <alignment horizontal="center" vertical="center" wrapText="1"/>
    </xf>
    <xf numFmtId="0" fontId="6" fillId="9" borderId="58" xfId="0" applyFont="1" applyFill="1" applyBorder="1" applyAlignment="1">
      <alignment horizontal="center" vertical="center" wrapText="1"/>
    </xf>
    <xf numFmtId="0" fontId="5" fillId="12" borderId="56" xfId="0" applyFont="1" applyFill="1" applyBorder="1" applyAlignment="1">
      <alignment horizontal="center" vertical="center" wrapText="1"/>
    </xf>
    <xf numFmtId="0" fontId="5" fillId="12" borderId="57" xfId="0" applyFont="1" applyFill="1" applyBorder="1" applyAlignment="1">
      <alignment horizontal="center" vertical="center" wrapText="1"/>
    </xf>
    <xf numFmtId="0" fontId="5" fillId="12" borderId="48" xfId="0" applyFont="1" applyFill="1" applyBorder="1" applyAlignment="1">
      <alignment horizontal="center" vertical="center" wrapText="1"/>
    </xf>
    <xf numFmtId="0" fontId="6" fillId="0" borderId="52" xfId="0" applyFont="1" applyBorder="1" applyAlignment="1">
      <alignment horizontal="center"/>
    </xf>
    <xf numFmtId="0" fontId="6" fillId="0" borderId="48" xfId="0" applyFont="1" applyBorder="1" applyAlignment="1">
      <alignment horizontal="center"/>
    </xf>
    <xf numFmtId="0" fontId="6" fillId="9" borderId="27" xfId="0" applyFont="1" applyFill="1" applyBorder="1" applyAlignment="1">
      <alignment horizontal="center"/>
    </xf>
    <xf numFmtId="0" fontId="6" fillId="9" borderId="28" xfId="0" applyFont="1" applyFill="1" applyBorder="1" applyAlignment="1">
      <alignment horizontal="center"/>
    </xf>
    <xf numFmtId="0" fontId="6" fillId="9" borderId="32" xfId="0" applyFont="1" applyFill="1" applyBorder="1" applyAlignment="1">
      <alignment horizontal="center"/>
    </xf>
    <xf numFmtId="0" fontId="6" fillId="0" borderId="33" xfId="0" applyFont="1" applyBorder="1" applyAlignment="1">
      <alignment horizontal="center"/>
    </xf>
    <xf numFmtId="0" fontId="6" fillId="0" borderId="28" xfId="0" applyFont="1" applyBorder="1" applyAlignment="1">
      <alignment horizontal="center"/>
    </xf>
    <xf numFmtId="0" fontId="6" fillId="0" borderId="32" xfId="0" applyFont="1" applyBorder="1" applyAlignment="1">
      <alignment horizontal="center"/>
    </xf>
    <xf numFmtId="0" fontId="4" fillId="10" borderId="14" xfId="0" applyFont="1" applyFill="1" applyBorder="1" applyAlignment="1">
      <alignment horizontal="center" vertical="center"/>
    </xf>
    <xf numFmtId="0" fontId="4" fillId="10" borderId="15" xfId="0" applyFont="1" applyFill="1" applyBorder="1" applyAlignment="1">
      <alignment horizontal="center" vertical="center"/>
    </xf>
    <xf numFmtId="0" fontId="4" fillId="10" borderId="16" xfId="0" applyFont="1" applyFill="1" applyBorder="1" applyAlignment="1">
      <alignment horizontal="center" vertical="center"/>
    </xf>
    <xf numFmtId="0" fontId="4" fillId="10" borderId="39" xfId="0" applyFont="1" applyFill="1" applyBorder="1" applyAlignment="1">
      <alignment horizontal="center" vertical="center"/>
    </xf>
    <xf numFmtId="0" fontId="4" fillId="10" borderId="0" xfId="0" applyFont="1" applyFill="1" applyBorder="1" applyAlignment="1">
      <alignment horizontal="center" vertical="center"/>
    </xf>
    <xf numFmtId="0" fontId="4" fillId="10" borderId="40" xfId="0" applyFont="1" applyFill="1" applyBorder="1" applyAlignment="1">
      <alignment horizontal="center" vertical="center"/>
    </xf>
    <xf numFmtId="0" fontId="4" fillId="11" borderId="24" xfId="0" applyFont="1" applyFill="1" applyBorder="1" applyAlignment="1">
      <alignment horizontal="center"/>
    </xf>
    <xf numFmtId="0" fontId="4" fillId="11" borderId="25" xfId="0" applyFont="1" applyFill="1" applyBorder="1" applyAlignment="1">
      <alignment horizontal="center"/>
    </xf>
    <xf numFmtId="0" fontId="4" fillId="11" borderId="30" xfId="0" applyFont="1" applyFill="1" applyBorder="1" applyAlignment="1">
      <alignment horizontal="center"/>
    </xf>
    <xf numFmtId="0" fontId="4" fillId="12" borderId="31" xfId="0" applyFont="1" applyFill="1" applyBorder="1" applyAlignment="1">
      <alignment horizontal="center"/>
    </xf>
    <xf numFmtId="0" fontId="4" fillId="12" borderId="25" xfId="0" applyFont="1" applyFill="1" applyBorder="1" applyAlignment="1">
      <alignment horizontal="center"/>
    </xf>
    <xf numFmtId="0" fontId="4" fillId="12" borderId="30" xfId="0" applyFont="1" applyFill="1" applyBorder="1" applyAlignment="1">
      <alignment horizontal="center"/>
    </xf>
    <xf numFmtId="0" fontId="4" fillId="13" borderId="31" xfId="0" applyFont="1" applyFill="1" applyBorder="1" applyAlignment="1">
      <alignment horizontal="center"/>
    </xf>
    <xf numFmtId="0" fontId="4" fillId="13" borderId="25" xfId="0" applyFont="1" applyFill="1" applyBorder="1" applyAlignment="1">
      <alignment horizontal="center"/>
    </xf>
    <xf numFmtId="0" fontId="4" fillId="13" borderId="30" xfId="0" applyFont="1" applyFill="1" applyBorder="1" applyAlignment="1">
      <alignment horizontal="center"/>
    </xf>
    <xf numFmtId="0" fontId="6" fillId="0" borderId="56" xfId="0" applyFont="1" applyBorder="1" applyAlignment="1">
      <alignment horizontal="center"/>
    </xf>
    <xf numFmtId="0" fontId="6" fillId="0" borderId="57" xfId="0" applyFont="1" applyBorder="1" applyAlignment="1">
      <alignment horizontal="center"/>
    </xf>
    <xf numFmtId="0" fontId="6" fillId="0" borderId="39" xfId="0" applyFont="1" applyBorder="1" applyAlignment="1">
      <alignment horizontal="left" vertical="center" wrapText="1"/>
    </xf>
    <xf numFmtId="0" fontId="6" fillId="0" borderId="0" xfId="0" applyFont="1" applyAlignment="1">
      <alignment horizontal="left" vertical="center" wrapText="1"/>
    </xf>
    <xf numFmtId="0" fontId="6" fillId="0" borderId="17" xfId="0" applyFont="1" applyBorder="1" applyAlignment="1">
      <alignment horizontal="left" vertical="center" wrapText="1"/>
    </xf>
    <xf numFmtId="0" fontId="6" fillId="0" borderId="68" xfId="0" applyFont="1" applyBorder="1" applyAlignment="1">
      <alignment horizontal="left" vertical="center" wrapText="1"/>
    </xf>
    <xf numFmtId="0" fontId="6" fillId="0" borderId="50" xfId="0" applyFont="1" applyBorder="1" applyAlignment="1">
      <alignment horizontal="left" vertical="center" wrapText="1"/>
    </xf>
    <xf numFmtId="0" fontId="6" fillId="0" borderId="46" xfId="0" applyFont="1" applyBorder="1" applyAlignment="1">
      <alignment horizontal="left" vertical="center" wrapText="1"/>
    </xf>
    <xf numFmtId="0" fontId="2" fillId="0" borderId="40" xfId="0" applyFont="1" applyBorder="1"/>
    <xf numFmtId="0" fontId="6" fillId="9" borderId="85"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6" fillId="9" borderId="87" xfId="0" applyFont="1" applyFill="1" applyBorder="1" applyAlignment="1">
      <alignment horizontal="center" vertical="center" wrapText="1"/>
    </xf>
    <xf numFmtId="0" fontId="6" fillId="9" borderId="68" xfId="0" applyFont="1" applyFill="1" applyBorder="1" applyAlignment="1">
      <alignment horizontal="center" vertical="center" wrapText="1"/>
    </xf>
    <xf numFmtId="0" fontId="6" fillId="9" borderId="50" xfId="0" applyFont="1" applyFill="1" applyBorder="1" applyAlignment="1">
      <alignment horizontal="center" vertical="center" wrapText="1"/>
    </xf>
    <xf numFmtId="0" fontId="6" fillId="9" borderId="51" xfId="0" applyFont="1" applyFill="1" applyBorder="1" applyAlignment="1">
      <alignment horizontal="center" vertical="center" wrapText="1"/>
    </xf>
    <xf numFmtId="0" fontId="6" fillId="9" borderId="59" xfId="0" applyFont="1" applyFill="1" applyBorder="1" applyAlignment="1">
      <alignment horizontal="center" vertical="center" wrapText="1"/>
    </xf>
    <xf numFmtId="0" fontId="6" fillId="9" borderId="65" xfId="0" applyFont="1" applyFill="1" applyBorder="1" applyAlignment="1">
      <alignment horizontal="center" vertical="center" wrapText="1"/>
    </xf>
    <xf numFmtId="0" fontId="6" fillId="9" borderId="45" xfId="0" applyFont="1" applyFill="1" applyBorder="1" applyAlignment="1">
      <alignment horizontal="center" vertical="center" wrapText="1"/>
    </xf>
    <xf numFmtId="0" fontId="6" fillId="0" borderId="59"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85"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0" fillId="0" borderId="39" xfId="0" applyBorder="1" applyAlignment="1">
      <alignment horizontal="left" vertical="center" wrapText="1"/>
    </xf>
    <xf numFmtId="0" fontId="0" fillId="0" borderId="0" xfId="0" applyAlignment="1">
      <alignment horizontal="left" vertical="center" wrapText="1"/>
    </xf>
    <xf numFmtId="0" fontId="0" fillId="0" borderId="17" xfId="0" applyBorder="1" applyAlignment="1">
      <alignment horizontal="left" vertical="center" wrapText="1"/>
    </xf>
    <xf numFmtId="0" fontId="6" fillId="0" borderId="13" xfId="0" applyFont="1" applyBorder="1"/>
    <xf numFmtId="0" fontId="6" fillId="0" borderId="0" xfId="0" applyFont="1" applyBorder="1"/>
    <xf numFmtId="0" fontId="4" fillId="8" borderId="21" xfId="0" applyFont="1" applyFill="1" applyBorder="1" applyAlignment="1">
      <alignment horizontal="center"/>
    </xf>
    <xf numFmtId="0" fontId="4" fillId="8" borderId="22" xfId="0" applyFont="1" applyFill="1" applyBorder="1" applyAlignment="1">
      <alignment horizontal="center"/>
    </xf>
    <xf numFmtId="0" fontId="4" fillId="8" borderId="23" xfId="0" applyFont="1" applyFill="1" applyBorder="1" applyAlignment="1">
      <alignment horizontal="center"/>
    </xf>
    <xf numFmtId="0" fontId="6" fillId="8" borderId="21" xfId="0" applyFont="1" applyFill="1" applyBorder="1" applyAlignment="1">
      <alignment horizontal="center"/>
    </xf>
    <xf numFmtId="0" fontId="6" fillId="8" borderId="22" xfId="0" applyFont="1" applyFill="1" applyBorder="1" applyAlignment="1">
      <alignment horizontal="center"/>
    </xf>
    <xf numFmtId="0" fontId="10" fillId="10" borderId="14" xfId="0" applyFont="1" applyFill="1" applyBorder="1" applyAlignment="1">
      <alignment horizontal="center" vertical="center" wrapText="1"/>
    </xf>
    <xf numFmtId="0" fontId="10" fillId="10" borderId="15"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39" xfId="0" applyFont="1" applyFill="1" applyBorder="1" applyAlignment="1">
      <alignment horizontal="center" vertical="center" wrapText="1"/>
    </xf>
    <xf numFmtId="0" fontId="10" fillId="10" borderId="0" xfId="0" applyFont="1" applyFill="1" applyBorder="1" applyAlignment="1">
      <alignment horizontal="center" vertical="center" wrapText="1"/>
    </xf>
    <xf numFmtId="0" fontId="10" fillId="10" borderId="40" xfId="0" applyFont="1" applyFill="1" applyBorder="1" applyAlignment="1">
      <alignment horizontal="center" vertical="center" wrapText="1"/>
    </xf>
    <xf numFmtId="0" fontId="10" fillId="10" borderId="18" xfId="0" applyFont="1" applyFill="1" applyBorder="1" applyAlignment="1">
      <alignment horizontal="center" vertical="center" wrapText="1"/>
    </xf>
    <xf numFmtId="0" fontId="10" fillId="10" borderId="20" xfId="0" applyFont="1" applyFill="1" applyBorder="1" applyAlignment="1">
      <alignment horizontal="center" vertical="center" wrapText="1"/>
    </xf>
    <xf numFmtId="0" fontId="10" fillId="10" borderId="19" xfId="0" applyFont="1" applyFill="1" applyBorder="1" applyAlignment="1">
      <alignment horizontal="center" vertical="center" wrapText="1"/>
    </xf>
    <xf numFmtId="0" fontId="10" fillId="10" borderId="15" xfId="0" applyFont="1" applyFill="1" applyBorder="1" applyAlignment="1">
      <alignment horizontal="center" vertical="center"/>
    </xf>
    <xf numFmtId="0" fontId="10" fillId="10" borderId="0" xfId="0" applyFont="1" applyFill="1" applyBorder="1" applyAlignment="1">
      <alignment horizontal="center" vertical="center"/>
    </xf>
    <xf numFmtId="0" fontId="10" fillId="10" borderId="19" xfId="0" applyFont="1" applyFill="1" applyBorder="1" applyAlignment="1">
      <alignment horizontal="center" vertical="center"/>
    </xf>
    <xf numFmtId="0" fontId="6" fillId="9" borderId="46" xfId="0" applyFont="1" applyFill="1" applyBorder="1" applyAlignment="1">
      <alignment horizontal="center" vertical="center" wrapText="1"/>
    </xf>
    <xf numFmtId="0" fontId="2" fillId="0" borderId="31" xfId="0" applyFont="1" applyBorder="1" applyAlignment="1">
      <alignment horizontal="center" vertical="center"/>
    </xf>
    <xf numFmtId="0" fontId="2" fillId="0" borderId="30" xfId="0" applyFont="1" applyBorder="1" applyAlignment="1">
      <alignment horizontal="center" vertical="center"/>
    </xf>
    <xf numFmtId="9" fontId="2" fillId="0" borderId="31" xfId="0" applyNumberFormat="1" applyFont="1" applyBorder="1" applyAlignment="1">
      <alignment horizontal="center" vertical="center"/>
    </xf>
    <xf numFmtId="9" fontId="2" fillId="0" borderId="25" xfId="0" applyNumberFormat="1" applyFont="1" applyBorder="1" applyAlignment="1">
      <alignment horizontal="center" vertical="center"/>
    </xf>
    <xf numFmtId="9" fontId="2" fillId="0" borderId="30" xfId="0" applyNumberFormat="1" applyFont="1" applyBorder="1" applyAlignment="1">
      <alignment horizontal="center" vertical="center"/>
    </xf>
    <xf numFmtId="0" fontId="2" fillId="0" borderId="31" xfId="0" applyFont="1" applyBorder="1" applyAlignment="1">
      <alignment horizontal="center" wrapText="1"/>
    </xf>
    <xf numFmtId="0" fontId="2" fillId="0" borderId="25" xfId="0" applyFont="1" applyBorder="1" applyAlignment="1">
      <alignment horizontal="center" wrapText="1"/>
    </xf>
    <xf numFmtId="0" fontId="2" fillId="0" borderId="30" xfId="0" applyFont="1" applyBorder="1" applyAlignment="1">
      <alignment horizontal="center" wrapText="1"/>
    </xf>
    <xf numFmtId="0" fontId="2" fillId="0" borderId="31" xfId="0" applyFont="1" applyBorder="1" applyAlignment="1">
      <alignment horizontal="center" vertical="center" wrapText="1"/>
    </xf>
    <xf numFmtId="0" fontId="2" fillId="0" borderId="25" xfId="0" applyFont="1" applyBorder="1" applyAlignment="1">
      <alignment horizontal="center" vertical="center" wrapText="1"/>
    </xf>
    <xf numFmtId="0" fontId="6" fillId="9" borderId="48" xfId="0" applyFont="1" applyFill="1" applyBorder="1" applyAlignment="1">
      <alignment horizontal="center" vertical="center" wrapText="1"/>
    </xf>
    <xf numFmtId="0" fontId="2" fillId="0" borderId="52" xfId="0" applyFont="1" applyBorder="1" applyAlignment="1">
      <alignment horizontal="center" vertical="center"/>
    </xf>
    <xf numFmtId="0" fontId="2" fillId="0" borderId="48" xfId="0" applyFont="1" applyBorder="1" applyAlignment="1">
      <alignment horizontal="center" vertical="center"/>
    </xf>
    <xf numFmtId="0" fontId="2" fillId="0" borderId="57" xfId="0" applyFont="1" applyBorder="1" applyAlignment="1">
      <alignment horizontal="center" vertical="center"/>
    </xf>
    <xf numFmtId="0" fontId="13" fillId="0" borderId="52" xfId="0" applyFont="1" applyBorder="1" applyAlignment="1">
      <alignment horizontal="center" vertical="center" wrapText="1"/>
    </xf>
    <xf numFmtId="0" fontId="13" fillId="0" borderId="57" xfId="0" applyFont="1" applyBorder="1" applyAlignment="1">
      <alignment horizontal="center" vertical="center" wrapText="1"/>
    </xf>
    <xf numFmtId="0" fontId="13" fillId="0" borderId="48" xfId="0" applyFont="1" applyBorder="1" applyAlignment="1">
      <alignment horizontal="center" vertical="center" wrapText="1"/>
    </xf>
    <xf numFmtId="0" fontId="2" fillId="0" borderId="56" xfId="0" applyFont="1" applyBorder="1" applyAlignment="1">
      <alignment horizontal="center"/>
    </xf>
    <xf numFmtId="0" fontId="2" fillId="0" borderId="57" xfId="0" applyFont="1" applyBorder="1" applyAlignment="1">
      <alignment horizontal="center"/>
    </xf>
    <xf numFmtId="0" fontId="2" fillId="0" borderId="48" xfId="0" applyFont="1" applyBorder="1" applyAlignment="1">
      <alignment horizontal="center"/>
    </xf>
    <xf numFmtId="0" fontId="2" fillId="0" borderId="52" xfId="0" applyFont="1" applyBorder="1" applyAlignment="1">
      <alignment horizontal="center"/>
    </xf>
    <xf numFmtId="0" fontId="2" fillId="0" borderId="27" xfId="0" applyFont="1" applyBorder="1" applyAlignment="1">
      <alignment horizontal="center"/>
    </xf>
    <xf numFmtId="0" fontId="2" fillId="0" borderId="28" xfId="0" applyFont="1" applyBorder="1" applyAlignment="1">
      <alignment horizontal="center"/>
    </xf>
    <xf numFmtId="0" fontId="2" fillId="0" borderId="32" xfId="0" applyFont="1" applyBorder="1" applyAlignment="1">
      <alignment horizontal="center"/>
    </xf>
    <xf numFmtId="0" fontId="2" fillId="0" borderId="33" xfId="0" applyFont="1" applyBorder="1" applyAlignment="1">
      <alignment horizontal="center"/>
    </xf>
    <xf numFmtId="0" fontId="4" fillId="8" borderId="46" xfId="0" applyFont="1" applyFill="1" applyBorder="1" applyAlignment="1">
      <alignment horizontal="center" vertical="center" wrapText="1"/>
    </xf>
    <xf numFmtId="0" fontId="6" fillId="0" borderId="69"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51"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67" xfId="0" applyFont="1" applyBorder="1" applyAlignment="1">
      <alignment horizontal="center" vertical="center" wrapText="1"/>
    </xf>
    <xf numFmtId="0" fontId="7" fillId="0" borderId="83"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84" xfId="0" applyFont="1" applyBorder="1" applyAlignment="1">
      <alignment horizontal="center" vertical="center" wrapText="1"/>
    </xf>
    <xf numFmtId="9" fontId="6" fillId="0" borderId="27" xfId="0" applyNumberFormat="1" applyFont="1" applyBorder="1" applyAlignment="1">
      <alignment horizontal="center"/>
    </xf>
    <xf numFmtId="9" fontId="6" fillId="0" borderId="28" xfId="0" applyNumberFormat="1" applyFont="1" applyBorder="1" applyAlignment="1">
      <alignment horizontal="center"/>
    </xf>
    <xf numFmtId="9" fontId="6" fillId="0" borderId="32" xfId="0" applyNumberFormat="1" applyFont="1" applyBorder="1" applyAlignment="1">
      <alignment horizontal="center"/>
    </xf>
    <xf numFmtId="9" fontId="6" fillId="0" borderId="33" xfId="0" applyNumberFormat="1" applyFont="1" applyBorder="1" applyAlignment="1">
      <alignment horizontal="center"/>
    </xf>
    <xf numFmtId="0" fontId="6" fillId="0" borderId="56"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0" fontId="6" fillId="9" borderId="24" xfId="0" applyFont="1" applyFill="1" applyBorder="1" applyAlignment="1">
      <alignment horizontal="center" vertical="center" wrapText="1"/>
    </xf>
    <xf numFmtId="0" fontId="6" fillId="9" borderId="25" xfId="0" applyFont="1" applyFill="1" applyBorder="1" applyAlignment="1">
      <alignment horizontal="center" vertical="center" wrapText="1"/>
    </xf>
    <xf numFmtId="0" fontId="6" fillId="9" borderId="30" xfId="0" applyFont="1" applyFill="1" applyBorder="1" applyAlignment="1">
      <alignment horizontal="center" vertical="center" wrapText="1"/>
    </xf>
    <xf numFmtId="0" fontId="6" fillId="9" borderId="27" xfId="0" applyFont="1" applyFill="1" applyBorder="1" applyAlignment="1">
      <alignment horizontal="center" vertical="center" wrapText="1"/>
    </xf>
    <xf numFmtId="0" fontId="6" fillId="9" borderId="28" xfId="0" applyFont="1" applyFill="1" applyBorder="1" applyAlignment="1">
      <alignment horizontal="center" vertical="center" wrapText="1"/>
    </xf>
    <xf numFmtId="0" fontId="6" fillId="9" borderId="32" xfId="0" applyFont="1" applyFill="1" applyBorder="1" applyAlignment="1">
      <alignment horizontal="center" vertical="center" wrapText="1"/>
    </xf>
    <xf numFmtId="0" fontId="10" fillId="10" borderId="50" xfId="0" applyFont="1" applyFill="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13" fillId="0" borderId="31"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30" xfId="0" applyFont="1" applyBorder="1" applyAlignment="1">
      <alignment horizontal="center" vertical="center" wrapText="1"/>
    </xf>
    <xf numFmtId="0" fontId="13" fillId="9" borderId="52" xfId="0" applyFont="1" applyFill="1" applyBorder="1" applyAlignment="1">
      <alignment horizontal="center" vertical="center" wrapText="1"/>
    </xf>
    <xf numFmtId="0" fontId="13" fillId="9" borderId="57" xfId="0" applyFont="1" applyFill="1" applyBorder="1" applyAlignment="1">
      <alignment horizontal="center" vertical="center" wrapText="1"/>
    </xf>
    <xf numFmtId="0" fontId="13" fillId="9" borderId="48" xfId="0" applyFont="1" applyFill="1" applyBorder="1" applyAlignment="1">
      <alignment horizontal="center" vertical="center" wrapText="1"/>
    </xf>
    <xf numFmtId="0" fontId="2" fillId="0" borderId="56" xfId="0" applyFont="1" applyBorder="1" applyAlignment="1">
      <alignment horizontal="center" vertical="center"/>
    </xf>
    <xf numFmtId="9" fontId="2" fillId="0" borderId="52" xfId="0" applyNumberFormat="1" applyFont="1" applyBorder="1" applyAlignment="1">
      <alignment horizontal="center" vertical="center"/>
    </xf>
    <xf numFmtId="9" fontId="2" fillId="0" borderId="48" xfId="0" applyNumberFormat="1" applyFont="1" applyBorder="1" applyAlignment="1">
      <alignment horizontal="center" vertical="center"/>
    </xf>
    <xf numFmtId="0" fontId="2" fillId="9" borderId="52" xfId="0" applyFont="1" applyFill="1" applyBorder="1" applyAlignment="1">
      <alignment horizontal="center" vertical="center"/>
    </xf>
    <xf numFmtId="0" fontId="2" fillId="9" borderId="57" xfId="0" applyFont="1" applyFill="1" applyBorder="1" applyAlignment="1">
      <alignment horizontal="center" vertical="center"/>
    </xf>
    <xf numFmtId="0" fontId="2" fillId="9" borderId="48" xfId="0" applyFont="1" applyFill="1" applyBorder="1" applyAlignment="1">
      <alignment horizontal="center" vertical="center"/>
    </xf>
    <xf numFmtId="0" fontId="4" fillId="3" borderId="5" xfId="2" applyFont="1" applyFill="1" applyBorder="1" applyAlignment="1">
      <alignment horizontal="left" vertical="center" wrapText="1"/>
    </xf>
    <xf numFmtId="0" fontId="4" fillId="3" borderId="6" xfId="2" applyFont="1" applyFill="1" applyBorder="1" applyAlignment="1">
      <alignment horizontal="left" vertical="center" wrapText="1"/>
    </xf>
    <xf numFmtId="0" fontId="21" fillId="0" borderId="31" xfId="2" applyFont="1" applyBorder="1" applyAlignment="1">
      <alignment horizontal="center" vertical="center" wrapText="1"/>
    </xf>
    <xf numFmtId="0" fontId="2" fillId="0" borderId="52" xfId="2" applyFont="1" applyBorder="1" applyAlignment="1">
      <alignment horizontal="left" wrapText="1"/>
    </xf>
    <xf numFmtId="0" fontId="2" fillId="0" borderId="57" xfId="2" applyFont="1" applyBorder="1" applyAlignment="1">
      <alignment horizontal="left" wrapText="1"/>
    </xf>
    <xf numFmtId="0" fontId="2" fillId="0" borderId="48" xfId="2" applyFont="1" applyBorder="1" applyAlignment="1">
      <alignment horizontal="left" wrapText="1"/>
    </xf>
    <xf numFmtId="9" fontId="20" fillId="0" borderId="5" xfId="2" applyNumberFormat="1" applyFont="1" applyBorder="1" applyAlignment="1">
      <alignment horizontal="center"/>
    </xf>
    <xf numFmtId="0" fontId="20" fillId="0" borderId="5" xfId="2" applyFont="1" applyBorder="1" applyAlignment="1">
      <alignment horizontal="center"/>
    </xf>
    <xf numFmtId="9" fontId="2" fillId="0" borderId="5" xfId="2" applyNumberFormat="1" applyFont="1" applyBorder="1" applyAlignment="1">
      <alignment horizontal="center"/>
    </xf>
    <xf numFmtId="9" fontId="2" fillId="0" borderId="31" xfId="2" applyNumberFormat="1" applyFont="1" applyBorder="1" applyAlignment="1">
      <alignment horizontal="left" vertical="center" wrapText="1"/>
    </xf>
    <xf numFmtId="0" fontId="2" fillId="0" borderId="25" xfId="2" applyFont="1" applyBorder="1" applyAlignment="1">
      <alignment horizontal="left" vertical="center" wrapText="1"/>
    </xf>
    <xf numFmtId="0" fontId="2" fillId="0" borderId="30" xfId="2" applyFont="1" applyBorder="1" applyAlignment="1">
      <alignment horizontal="left" vertical="center" wrapText="1"/>
    </xf>
    <xf numFmtId="0" fontId="2" fillId="0" borderId="1" xfId="2" applyFont="1" applyBorder="1" applyAlignment="1">
      <alignment horizontal="center" vertical="center"/>
    </xf>
    <xf numFmtId="0" fontId="19" fillId="0" borderId="48" xfId="4" applyNumberFormat="1" applyFont="1" applyFill="1" applyBorder="1" applyAlignment="1">
      <alignment horizontal="center" vertical="center" wrapText="1"/>
    </xf>
    <xf numFmtId="0" fontId="35" fillId="0" borderId="14" xfId="13" applyFont="1" applyBorder="1" applyAlignment="1">
      <alignment horizontal="center" vertical="center" wrapText="1"/>
    </xf>
    <xf numFmtId="0" fontId="35" fillId="0" borderId="15" xfId="13" applyFont="1" applyBorder="1" applyAlignment="1">
      <alignment horizontal="center" vertical="center"/>
    </xf>
    <xf numFmtId="0" fontId="35" fillId="0" borderId="16" xfId="13" applyFont="1" applyBorder="1" applyAlignment="1">
      <alignment horizontal="center" vertical="center"/>
    </xf>
    <xf numFmtId="0" fontId="35" fillId="0" borderId="18" xfId="13" applyFont="1" applyBorder="1" applyAlignment="1">
      <alignment horizontal="center" vertical="center"/>
    </xf>
    <xf numFmtId="0" fontId="35" fillId="0" borderId="19" xfId="13" applyFont="1" applyBorder="1" applyAlignment="1">
      <alignment horizontal="center" vertical="center"/>
    </xf>
    <xf numFmtId="0" fontId="35" fillId="0" borderId="20" xfId="13" applyFont="1" applyBorder="1" applyAlignment="1">
      <alignment horizontal="center" vertical="center"/>
    </xf>
    <xf numFmtId="0" fontId="6" fillId="0" borderId="27" xfId="13" applyFont="1" applyBorder="1" applyAlignment="1">
      <alignment horizontal="center" vertical="center" wrapText="1"/>
    </xf>
    <xf numFmtId="0" fontId="6" fillId="0" borderId="28" xfId="13" applyFont="1" applyBorder="1" applyAlignment="1">
      <alignment horizontal="center" vertical="center" wrapText="1"/>
    </xf>
    <xf numFmtId="0" fontId="6" fillId="0" borderId="29" xfId="13" applyFont="1" applyBorder="1" applyAlignment="1">
      <alignment horizontal="center" vertical="center" wrapText="1"/>
    </xf>
    <xf numFmtId="0" fontId="7" fillId="2" borderId="24" xfId="2" applyFont="1" applyFill="1" applyBorder="1" applyAlignment="1">
      <alignment horizontal="center" vertical="center" wrapText="1"/>
    </xf>
    <xf numFmtId="0" fontId="7" fillId="2" borderId="25" xfId="2" applyFont="1" applyFill="1" applyBorder="1" applyAlignment="1">
      <alignment horizontal="center" vertical="center" wrapText="1"/>
    </xf>
    <xf numFmtId="0" fontId="7" fillId="2" borderId="26" xfId="2" applyFont="1" applyFill="1" applyBorder="1" applyAlignment="1">
      <alignment horizontal="center" vertical="center" wrapText="1"/>
    </xf>
    <xf numFmtId="0" fontId="7" fillId="2" borderId="34" xfId="2" applyFont="1" applyFill="1" applyBorder="1" applyAlignment="1">
      <alignment horizontal="center" vertical="center" wrapText="1"/>
    </xf>
    <xf numFmtId="0" fontId="7" fillId="2" borderId="35" xfId="2" applyFont="1" applyFill="1" applyBorder="1" applyAlignment="1">
      <alignment horizontal="center" vertical="center" wrapText="1"/>
    </xf>
    <xf numFmtId="0" fontId="7" fillId="2" borderId="36" xfId="2" applyFont="1" applyFill="1" applyBorder="1" applyAlignment="1">
      <alignment horizontal="center" vertical="center" wrapText="1"/>
    </xf>
    <xf numFmtId="0" fontId="6" fillId="3" borderId="22" xfId="3" applyFont="1" applyFill="1" applyBorder="1" applyAlignment="1">
      <alignment horizontal="center" vertical="center" wrapText="1"/>
    </xf>
    <xf numFmtId="0" fontId="6" fillId="3" borderId="23" xfId="3" applyFont="1" applyFill="1" applyBorder="1" applyAlignment="1">
      <alignment horizontal="center" vertical="center" wrapText="1"/>
    </xf>
    <xf numFmtId="9" fontId="6" fillId="0" borderId="8" xfId="13" applyNumberFormat="1" applyFont="1" applyBorder="1" applyAlignment="1">
      <alignment horizontal="center"/>
    </xf>
    <xf numFmtId="0" fontId="6" fillId="0" borderId="9" xfId="13" applyFont="1" applyBorder="1" applyAlignment="1">
      <alignment horizontal="center"/>
    </xf>
    <xf numFmtId="9" fontId="6" fillId="0" borderId="7" xfId="13" applyNumberFormat="1" applyFont="1" applyBorder="1" applyAlignment="1">
      <alignment horizontal="center"/>
    </xf>
    <xf numFmtId="0" fontId="6" fillId="0" borderId="8" xfId="13" applyFont="1" applyBorder="1" applyAlignment="1">
      <alignment horizontal="center"/>
    </xf>
    <xf numFmtId="10" fontId="6" fillId="0" borderId="8" xfId="13" applyNumberFormat="1" applyFont="1" applyBorder="1" applyAlignment="1">
      <alignment horizontal="center"/>
    </xf>
    <xf numFmtId="0" fontId="6" fillId="0" borderId="5" xfId="4" applyNumberFormat="1" applyFont="1" applyFill="1" applyBorder="1" applyAlignment="1">
      <alignment horizontal="left" vertical="center" wrapText="1"/>
    </xf>
    <xf numFmtId="0" fontId="6" fillId="0" borderId="6" xfId="4" applyNumberFormat="1" applyFont="1" applyFill="1" applyBorder="1" applyAlignment="1">
      <alignment horizontal="left" vertical="center" wrapText="1"/>
    </xf>
    <xf numFmtId="164" fontId="4" fillId="0" borderId="53" xfId="0" applyNumberFormat="1" applyFont="1" applyBorder="1" applyAlignment="1">
      <alignment horizontal="center" vertical="center" wrapText="1"/>
    </xf>
    <xf numFmtId="0" fontId="4" fillId="0" borderId="54" xfId="0" applyFont="1" applyBorder="1"/>
    <xf numFmtId="0" fontId="6" fillId="0" borderId="8" xfId="4" applyNumberFormat="1" applyFont="1" applyFill="1" applyBorder="1" applyAlignment="1">
      <alignment horizontal="center" vertical="center" wrapText="1"/>
    </xf>
    <xf numFmtId="0" fontId="6" fillId="0" borderId="9" xfId="4" applyNumberFormat="1"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164" fontId="4" fillId="0" borderId="4" xfId="0" applyNumberFormat="1" applyFont="1" applyBorder="1" applyAlignment="1">
      <alignment horizontal="center" vertical="center" wrapText="1"/>
    </xf>
    <xf numFmtId="0" fontId="4" fillId="0" borderId="5" xfId="0" applyFont="1" applyBorder="1"/>
    <xf numFmtId="9" fontId="2" fillId="0" borderId="5" xfId="1" applyFont="1" applyBorder="1" applyAlignment="1">
      <alignment horizontal="left" vertical="center" wrapText="1"/>
    </xf>
    <xf numFmtId="0" fontId="2" fillId="0" borderId="5" xfId="2" applyFont="1" applyBorder="1" applyAlignment="1">
      <alignment horizontal="left" vertical="center" wrapText="1"/>
    </xf>
    <xf numFmtId="0" fontId="2" fillId="0" borderId="6" xfId="2" applyFont="1" applyBorder="1" applyAlignment="1">
      <alignment horizontal="left" vertical="center" wrapText="1"/>
    </xf>
    <xf numFmtId="0" fontId="6" fillId="0" borderId="21" xfId="2" applyFont="1" applyBorder="1" applyAlignment="1">
      <alignment horizontal="center" vertical="center" wrapText="1"/>
    </xf>
    <xf numFmtId="0" fontId="6" fillId="0" borderId="22" xfId="2" applyFont="1" applyBorder="1" applyAlignment="1">
      <alignment horizontal="center" vertical="center" wrapText="1"/>
    </xf>
    <xf numFmtId="0" fontId="6" fillId="0" borderId="23" xfId="2" applyFont="1" applyBorder="1" applyAlignment="1">
      <alignment horizontal="center" vertical="center" wrapText="1"/>
    </xf>
    <xf numFmtId="164" fontId="6" fillId="0" borderId="4" xfId="0" applyNumberFormat="1" applyFont="1" applyBorder="1" applyAlignment="1">
      <alignment horizontal="center" vertical="center" wrapText="1"/>
    </xf>
    <xf numFmtId="0" fontId="6" fillId="0" borderId="5" xfId="0" applyFont="1" applyBorder="1" applyAlignment="1">
      <alignment vertical="center"/>
    </xf>
    <xf numFmtId="164" fontId="6" fillId="0" borderId="7" xfId="0" applyNumberFormat="1" applyFont="1" applyBorder="1" applyAlignment="1">
      <alignment horizontal="center" vertical="center" wrapText="1"/>
    </xf>
    <xf numFmtId="0" fontId="6" fillId="0" borderId="8" xfId="0" applyFont="1" applyBorder="1"/>
    <xf numFmtId="9" fontId="2" fillId="0" borderId="8" xfId="2" applyNumberFormat="1" applyFont="1" applyBorder="1" applyAlignment="1">
      <alignment horizontal="center"/>
    </xf>
    <xf numFmtId="0" fontId="2" fillId="0" borderId="5" xfId="2" applyFont="1" applyBorder="1" applyAlignment="1">
      <alignment horizontal="left" wrapText="1"/>
    </xf>
    <xf numFmtId="0" fontId="6" fillId="0" borderId="5" xfId="0" applyFont="1" applyBorder="1"/>
    <xf numFmtId="0" fontId="4" fillId="3" borderId="14" xfId="13" applyFont="1" applyFill="1" applyBorder="1" applyAlignment="1">
      <alignment horizontal="center" vertical="center" wrapText="1"/>
    </xf>
    <xf numFmtId="0" fontId="4" fillId="3" borderId="15" xfId="13" applyFont="1" applyFill="1" applyBorder="1" applyAlignment="1">
      <alignment horizontal="center" vertical="center" wrapText="1"/>
    </xf>
    <xf numFmtId="0" fontId="4" fillId="3" borderId="16" xfId="13" applyFont="1" applyFill="1" applyBorder="1" applyAlignment="1">
      <alignment horizontal="center" vertical="center" wrapText="1"/>
    </xf>
    <xf numFmtId="0" fontId="4" fillId="3" borderId="18" xfId="13" applyFont="1" applyFill="1" applyBorder="1" applyAlignment="1">
      <alignment horizontal="center" vertical="center" wrapText="1"/>
    </xf>
    <xf numFmtId="0" fontId="4" fillId="3" borderId="19" xfId="13" applyFont="1" applyFill="1" applyBorder="1" applyAlignment="1">
      <alignment horizontal="center" vertical="center" wrapText="1"/>
    </xf>
    <xf numFmtId="0" fontId="4" fillId="3" borderId="20" xfId="13" applyFont="1" applyFill="1" applyBorder="1" applyAlignment="1">
      <alignment horizontal="center" vertical="center" wrapText="1"/>
    </xf>
    <xf numFmtId="0" fontId="35" fillId="0" borderId="2" xfId="2" applyFont="1" applyBorder="1" applyAlignment="1">
      <alignment horizontal="center" vertical="center" wrapText="1"/>
    </xf>
    <xf numFmtId="0" fontId="35" fillId="0" borderId="3" xfId="2" applyFont="1" applyBorder="1" applyAlignment="1">
      <alignment horizontal="center" vertical="center" wrapText="1"/>
    </xf>
    <xf numFmtId="0" fontId="7" fillId="2" borderId="1" xfId="2"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2" borderId="3" xfId="2" applyFont="1" applyFill="1" applyBorder="1" applyAlignment="1">
      <alignment horizontal="center" vertical="center" wrapText="1"/>
    </xf>
    <xf numFmtId="0" fontId="7" fillId="2" borderId="7" xfId="2" applyFont="1" applyFill="1" applyBorder="1" applyAlignment="1">
      <alignment horizontal="center" vertical="center" wrapText="1"/>
    </xf>
    <xf numFmtId="0" fontId="7" fillId="2" borderId="8" xfId="2" applyFont="1" applyFill="1" applyBorder="1" applyAlignment="1">
      <alignment horizontal="center" vertical="center" wrapText="1"/>
    </xf>
    <xf numFmtId="0" fontId="7" fillId="2" borderId="9" xfId="2" applyFont="1" applyFill="1" applyBorder="1" applyAlignment="1">
      <alignment horizontal="center" vertical="center" wrapText="1"/>
    </xf>
    <xf numFmtId="0" fontId="7" fillId="2" borderId="1" xfId="13" applyFont="1" applyFill="1" applyBorder="1" applyAlignment="1">
      <alignment horizontal="center" vertical="center" wrapText="1"/>
    </xf>
    <xf numFmtId="0" fontId="7" fillId="2" borderId="2" xfId="13" applyFont="1" applyFill="1" applyBorder="1" applyAlignment="1">
      <alignment horizontal="center" vertical="center" wrapText="1"/>
    </xf>
    <xf numFmtId="0" fontId="7" fillId="2" borderId="3" xfId="13" applyFont="1" applyFill="1" applyBorder="1" applyAlignment="1">
      <alignment horizontal="center" vertical="center" wrapText="1"/>
    </xf>
    <xf numFmtId="0" fontId="6" fillId="0" borderId="7" xfId="13" applyFont="1" applyBorder="1" applyAlignment="1">
      <alignment horizontal="center" vertical="center" wrapText="1"/>
    </xf>
    <xf numFmtId="0" fontId="6" fillId="0" borderId="8" xfId="13" applyFont="1" applyBorder="1" applyAlignment="1">
      <alignment horizontal="center" vertical="center" wrapText="1"/>
    </xf>
    <xf numFmtId="0" fontId="6" fillId="0" borderId="9" xfId="13" applyFont="1" applyBorder="1" applyAlignment="1">
      <alignment horizontal="center" vertical="center" wrapText="1"/>
    </xf>
    <xf numFmtId="0" fontId="8" fillId="0" borderId="0" xfId="0" applyFont="1" applyAlignment="1">
      <alignment horizontal="center" vertical="center" wrapText="1"/>
    </xf>
    <xf numFmtId="0" fontId="10" fillId="4" borderId="24" xfId="0" applyFont="1" applyFill="1" applyBorder="1" applyAlignment="1">
      <alignment horizontal="center" vertical="center" wrapText="1"/>
    </xf>
    <xf numFmtId="0" fontId="10" fillId="4" borderId="25"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0" fillId="4" borderId="31" xfId="0" applyFont="1" applyFill="1" applyBorder="1" applyAlignment="1">
      <alignment horizontal="center" vertical="center"/>
    </xf>
    <xf numFmtId="0" fontId="10" fillId="4" borderId="25" xfId="0" applyFont="1" applyFill="1" applyBorder="1" applyAlignment="1">
      <alignment horizontal="center" vertical="center"/>
    </xf>
    <xf numFmtId="0" fontId="10" fillId="4" borderId="26" xfId="0" applyFont="1" applyFill="1" applyBorder="1" applyAlignment="1">
      <alignment horizontal="center" vertical="center"/>
    </xf>
    <xf numFmtId="0" fontId="13" fillId="0" borderId="52" xfId="2" applyFont="1" applyBorder="1" applyAlignment="1">
      <alignment horizontal="justify" vertical="center" wrapText="1"/>
    </xf>
    <xf numFmtId="0" fontId="13" fillId="0" borderId="57" xfId="2" applyFont="1" applyBorder="1" applyAlignment="1">
      <alignment horizontal="justify" vertical="center" wrapText="1"/>
    </xf>
    <xf numFmtId="0" fontId="13" fillId="0" borderId="48" xfId="2" applyFont="1" applyBorder="1" applyAlignment="1">
      <alignment horizontal="justify" vertical="center" wrapText="1"/>
    </xf>
    <xf numFmtId="0" fontId="13" fillId="0" borderId="58" xfId="2" applyFont="1" applyBorder="1" applyAlignment="1">
      <alignment horizontal="justify" vertical="center" wrapText="1"/>
    </xf>
    <xf numFmtId="9" fontId="2" fillId="0" borderId="52" xfId="2" applyNumberFormat="1" applyFont="1" applyBorder="1" applyAlignment="1">
      <alignment horizontal="center" vertical="center" wrapText="1"/>
    </xf>
    <xf numFmtId="164" fontId="6" fillId="0" borderId="48" xfId="0" applyNumberFormat="1" applyFont="1" applyBorder="1" applyAlignment="1">
      <alignment horizontal="center" vertical="center" wrapText="1"/>
    </xf>
    <xf numFmtId="9" fontId="2" fillId="0" borderId="52" xfId="2" applyNumberFormat="1" applyFont="1" applyBorder="1" applyAlignment="1">
      <alignment horizontal="center" vertical="center"/>
    </xf>
    <xf numFmtId="0" fontId="2" fillId="0" borderId="57" xfId="2" applyFont="1" applyBorder="1" applyAlignment="1">
      <alignment horizontal="center" vertical="center"/>
    </xf>
    <xf numFmtId="0" fontId="2" fillId="0" borderId="48" xfId="2" applyFont="1" applyBorder="1" applyAlignment="1">
      <alignment horizontal="center" vertical="center"/>
    </xf>
    <xf numFmtId="0" fontId="4" fillId="3" borderId="14" xfId="18" applyFont="1" applyFill="1" applyBorder="1" applyAlignment="1">
      <alignment horizontal="center" vertical="center" wrapText="1"/>
    </xf>
    <xf numFmtId="0" fontId="4" fillId="3" borderId="15" xfId="18" applyFont="1" applyFill="1" applyBorder="1" applyAlignment="1">
      <alignment horizontal="center" vertical="center" wrapText="1"/>
    </xf>
    <xf numFmtId="0" fontId="4" fillId="3" borderId="16" xfId="18" applyFont="1" applyFill="1" applyBorder="1" applyAlignment="1">
      <alignment horizontal="center" vertical="center" wrapText="1"/>
    </xf>
    <xf numFmtId="0" fontId="4" fillId="3" borderId="18" xfId="18" applyFont="1" applyFill="1" applyBorder="1" applyAlignment="1">
      <alignment horizontal="center" vertical="center" wrapText="1"/>
    </xf>
    <xf numFmtId="0" fontId="4" fillId="3" borderId="19" xfId="18" applyFont="1" applyFill="1" applyBorder="1" applyAlignment="1">
      <alignment horizontal="center" vertical="center" wrapText="1"/>
    </xf>
    <xf numFmtId="0" fontId="4" fillId="3" borderId="20" xfId="18" applyFont="1" applyFill="1" applyBorder="1" applyAlignment="1">
      <alignment horizontal="center" vertical="center" wrapText="1"/>
    </xf>
    <xf numFmtId="0" fontId="35" fillId="0" borderId="14" xfId="18" applyFont="1" applyBorder="1" applyAlignment="1">
      <alignment horizontal="center" vertical="center" wrapText="1"/>
    </xf>
    <xf numFmtId="0" fontId="35" fillId="0" borderId="15" xfId="18" applyFont="1" applyBorder="1" applyAlignment="1">
      <alignment horizontal="center" vertical="center"/>
    </xf>
    <xf numFmtId="0" fontId="35" fillId="0" borderId="16" xfId="18" applyFont="1" applyBorder="1" applyAlignment="1">
      <alignment horizontal="center" vertical="center"/>
    </xf>
    <xf numFmtId="0" fontId="35" fillId="0" borderId="18" xfId="18" applyFont="1" applyBorder="1" applyAlignment="1">
      <alignment horizontal="center" vertical="center"/>
    </xf>
    <xf numFmtId="0" fontId="35" fillId="0" borderId="19" xfId="18" applyFont="1" applyBorder="1" applyAlignment="1">
      <alignment horizontal="center" vertical="center"/>
    </xf>
    <xf numFmtId="0" fontId="35" fillId="0" borderId="20" xfId="18" applyFont="1" applyBorder="1" applyAlignment="1">
      <alignment horizontal="center" vertical="center"/>
    </xf>
    <xf numFmtId="0" fontId="4" fillId="0" borderId="27" xfId="18" applyFont="1" applyBorder="1" applyAlignment="1">
      <alignment horizontal="center" vertical="center" wrapText="1"/>
    </xf>
    <xf numFmtId="0" fontId="4" fillId="0" borderId="28" xfId="18" applyFont="1" applyBorder="1" applyAlignment="1">
      <alignment horizontal="center" vertical="center" wrapText="1"/>
    </xf>
    <xf numFmtId="0" fontId="4" fillId="0" borderId="29" xfId="18" applyFont="1" applyBorder="1" applyAlignment="1">
      <alignment horizontal="center" vertical="center" wrapText="1"/>
    </xf>
    <xf numFmtId="0" fontId="7" fillId="2" borderId="1" xfId="18" applyFont="1" applyFill="1" applyBorder="1" applyAlignment="1">
      <alignment horizontal="center" vertical="center" wrapText="1"/>
    </xf>
    <xf numFmtId="0" fontId="7" fillId="2" borderId="2" xfId="18" applyFont="1" applyFill="1" applyBorder="1" applyAlignment="1">
      <alignment horizontal="center" vertical="center" wrapText="1"/>
    </xf>
    <xf numFmtId="0" fontId="7" fillId="2" borderId="3" xfId="18" applyFont="1" applyFill="1" applyBorder="1" applyAlignment="1">
      <alignment horizontal="center" vertical="center" wrapText="1"/>
    </xf>
    <xf numFmtId="0" fontId="6" fillId="0" borderId="7" xfId="18" applyFont="1" applyBorder="1" applyAlignment="1">
      <alignment horizontal="center" vertical="center" wrapText="1"/>
    </xf>
    <xf numFmtId="0" fontId="6" fillId="0" borderId="8" xfId="18" applyFont="1" applyBorder="1" applyAlignment="1">
      <alignment horizontal="center" vertical="center" wrapText="1"/>
    </xf>
    <xf numFmtId="0" fontId="6" fillId="0" borderId="9" xfId="18" applyFont="1" applyBorder="1" applyAlignment="1">
      <alignment horizontal="center" vertical="center" wrapText="1"/>
    </xf>
    <xf numFmtId="0" fontId="15" fillId="0" borderId="5" xfId="4" applyNumberFormat="1" applyFont="1" applyFill="1" applyBorder="1" applyAlignment="1">
      <alignment horizontal="justify" vertical="center" wrapText="1"/>
    </xf>
    <xf numFmtId="0" fontId="15" fillId="0" borderId="6" xfId="4" applyNumberFormat="1" applyFont="1" applyFill="1" applyBorder="1" applyAlignment="1">
      <alignment horizontal="justify" vertical="center" wrapText="1"/>
    </xf>
    <xf numFmtId="9" fontId="6" fillId="0" borderId="8" xfId="18" applyNumberFormat="1" applyFont="1" applyBorder="1" applyAlignment="1">
      <alignment horizontal="center"/>
    </xf>
    <xf numFmtId="0" fontId="6" fillId="0" borderId="9" xfId="18" applyFont="1" applyBorder="1" applyAlignment="1">
      <alignment horizontal="center"/>
    </xf>
    <xf numFmtId="9" fontId="6" fillId="0" borderId="7" xfId="18" applyNumberFormat="1" applyFont="1" applyBorder="1" applyAlignment="1">
      <alignment horizontal="center"/>
    </xf>
    <xf numFmtId="0" fontId="6" fillId="0" borderId="8" xfId="18" applyFont="1" applyBorder="1" applyAlignment="1">
      <alignment horizontal="center"/>
    </xf>
    <xf numFmtId="10" fontId="6" fillId="0" borderId="8" xfId="18" applyNumberFormat="1" applyFont="1" applyBorder="1" applyAlignment="1">
      <alignment horizontal="center"/>
    </xf>
    <xf numFmtId="0" fontId="16" fillId="0" borderId="5" xfId="4" applyNumberFormat="1" applyFont="1" applyFill="1" applyBorder="1" applyAlignment="1">
      <alignment horizontal="justify" vertical="center" wrapText="1"/>
    </xf>
    <xf numFmtId="0" fontId="48" fillId="0" borderId="27" xfId="2" applyFont="1" applyBorder="1" applyAlignment="1">
      <alignment horizontal="center"/>
    </xf>
    <xf numFmtId="0" fontId="48" fillId="0" borderId="28" xfId="2" applyFont="1" applyBorder="1" applyAlignment="1">
      <alignment horizontal="center"/>
    </xf>
    <xf numFmtId="0" fontId="48" fillId="0" borderId="29" xfId="2" applyFont="1" applyBorder="1" applyAlignment="1">
      <alignment horizontal="center"/>
    </xf>
    <xf numFmtId="0" fontId="48" fillId="0" borderId="27" xfId="2" applyFont="1" applyBorder="1" applyAlignment="1">
      <alignment horizontal="center" wrapText="1"/>
    </xf>
    <xf numFmtId="168" fontId="15" fillId="0" borderId="52" xfId="2" applyNumberFormat="1" applyFont="1" applyBorder="1" applyAlignment="1">
      <alignment horizontal="center" vertical="center" wrapText="1"/>
    </xf>
    <xf numFmtId="168" fontId="15" fillId="0" borderId="48" xfId="2" applyNumberFormat="1" applyFont="1" applyBorder="1" applyAlignment="1">
      <alignment horizontal="center" vertical="center" wrapText="1"/>
    </xf>
    <xf numFmtId="168" fontId="15" fillId="0" borderId="33" xfId="2" applyNumberFormat="1" applyFont="1" applyBorder="1" applyAlignment="1">
      <alignment horizontal="center" vertical="center" wrapText="1"/>
    </xf>
    <xf numFmtId="168" fontId="15" fillId="0" borderId="32" xfId="2" applyNumberFormat="1" applyFont="1" applyBorder="1" applyAlignment="1">
      <alignment horizontal="center" vertical="center" wrapText="1"/>
    </xf>
    <xf numFmtId="0" fontId="15" fillId="0" borderId="52" xfId="2" applyFont="1" applyBorder="1" applyAlignment="1">
      <alignment horizontal="justify" vertical="center" wrapText="1"/>
    </xf>
    <xf numFmtId="0" fontId="15" fillId="0" borderId="57" xfId="2" applyFont="1" applyBorder="1" applyAlignment="1">
      <alignment horizontal="justify" vertical="center" wrapText="1"/>
    </xf>
    <xf numFmtId="0" fontId="15" fillId="0" borderId="58" xfId="2" applyFont="1" applyBorder="1" applyAlignment="1">
      <alignment horizontal="justify" vertical="center" wrapText="1"/>
    </xf>
    <xf numFmtId="164" fontId="15" fillId="0" borderId="48" xfId="0" applyNumberFormat="1" applyFont="1" applyBorder="1" applyAlignment="1">
      <alignment horizontal="center" vertical="center" wrapText="1"/>
    </xf>
    <xf numFmtId="0" fontId="85" fillId="0" borderId="5" xfId="4" applyNumberFormat="1" applyFont="1" applyFill="1" applyBorder="1" applyAlignment="1">
      <alignment horizontal="justify" vertical="top" wrapText="1"/>
    </xf>
    <xf numFmtId="0" fontId="86" fillId="0" borderId="52" xfId="4" applyNumberFormat="1" applyFont="1" applyFill="1" applyBorder="1" applyAlignment="1">
      <alignment horizontal="justify" vertical="top" wrapText="1"/>
    </xf>
    <xf numFmtId="0" fontId="86" fillId="0" borderId="57" xfId="4" applyNumberFormat="1" applyFont="1" applyFill="1" applyBorder="1" applyAlignment="1">
      <alignment horizontal="justify" vertical="top" wrapText="1"/>
    </xf>
    <xf numFmtId="0" fontId="86" fillId="0" borderId="58" xfId="4" applyNumberFormat="1" applyFont="1" applyFill="1" applyBorder="1" applyAlignment="1">
      <alignment horizontal="justify" vertical="top" wrapText="1"/>
    </xf>
    <xf numFmtId="0" fontId="28" fillId="0" borderId="52" xfId="4" applyNumberFormat="1" applyFont="1" applyFill="1" applyBorder="1" applyAlignment="1">
      <alignment horizontal="justify" vertical="top" wrapText="1"/>
    </xf>
    <xf numFmtId="0" fontId="48" fillId="0" borderId="27" xfId="3" applyFont="1" applyBorder="1" applyAlignment="1">
      <alignment horizontal="center" vertical="center" wrapText="1"/>
    </xf>
    <xf numFmtId="0" fontId="48" fillId="0" borderId="28" xfId="3" applyFont="1" applyBorder="1" applyAlignment="1">
      <alignment horizontal="center" vertical="center" wrapText="1"/>
    </xf>
    <xf numFmtId="0" fontId="48" fillId="0" borderId="29" xfId="3" applyFont="1" applyBorder="1" applyAlignment="1">
      <alignment horizontal="center" vertical="center" wrapText="1"/>
    </xf>
    <xf numFmtId="0" fontId="48" fillId="0" borderId="37" xfId="3" applyFont="1" applyBorder="1" applyAlignment="1">
      <alignment horizontal="center" vertical="center" wrapText="1"/>
    </xf>
    <xf numFmtId="0" fontId="48" fillId="0" borderId="35" xfId="3" applyFont="1" applyBorder="1" applyAlignment="1">
      <alignment horizontal="center" vertical="center" wrapText="1"/>
    </xf>
    <xf numFmtId="0" fontId="48" fillId="0" borderId="36" xfId="3" applyFont="1" applyBorder="1" applyAlignment="1">
      <alignment horizontal="center" vertical="center" wrapText="1"/>
    </xf>
    <xf numFmtId="0" fontId="48" fillId="0" borderId="37" xfId="3" applyFont="1" applyBorder="1" applyAlignment="1">
      <alignment horizontal="justify" vertical="center" wrapText="1"/>
    </xf>
    <xf numFmtId="0" fontId="48" fillId="0" borderId="35" xfId="3" applyFont="1" applyBorder="1" applyAlignment="1">
      <alignment horizontal="justify" vertical="center" wrapText="1"/>
    </xf>
    <xf numFmtId="0" fontId="48" fillId="0" borderId="36" xfId="3" applyFont="1" applyBorder="1" applyAlignment="1">
      <alignment horizontal="justify" vertical="center" wrapText="1"/>
    </xf>
    <xf numFmtId="0" fontId="48" fillId="0" borderId="37" xfId="3" applyFont="1" applyBorder="1" applyAlignment="1">
      <alignment horizontal="left" vertical="center" wrapText="1"/>
    </xf>
    <xf numFmtId="0" fontId="48" fillId="0" borderId="35" xfId="3" applyFont="1" applyBorder="1" applyAlignment="1">
      <alignment horizontal="left" vertical="center" wrapText="1"/>
    </xf>
    <xf numFmtId="0" fontId="48" fillId="0" borderId="36" xfId="3" applyFont="1" applyBorder="1" applyAlignment="1">
      <alignment horizontal="left" vertical="center" wrapText="1"/>
    </xf>
    <xf numFmtId="0" fontId="16" fillId="2" borderId="27" xfId="2" applyFont="1" applyFill="1" applyBorder="1" applyAlignment="1">
      <alignment horizontal="center" vertical="center"/>
    </xf>
    <xf numFmtId="0" fontId="16" fillId="2" borderId="28" xfId="2" applyFont="1" applyFill="1" applyBorder="1" applyAlignment="1">
      <alignment horizontal="center" vertical="center"/>
    </xf>
    <xf numFmtId="0" fontId="16" fillId="2" borderId="29" xfId="2" applyFont="1" applyFill="1" applyBorder="1" applyAlignment="1">
      <alignment horizontal="center" vertical="center"/>
    </xf>
    <xf numFmtId="9" fontId="15" fillId="2" borderId="27" xfId="2" applyNumberFormat="1" applyFont="1" applyFill="1" applyBorder="1" applyAlignment="1">
      <alignment vertical="center"/>
    </xf>
    <xf numFmtId="9" fontId="15" fillId="2" borderId="28" xfId="2" applyNumberFormat="1" applyFont="1" applyFill="1" applyBorder="1" applyAlignment="1">
      <alignment vertical="center"/>
    </xf>
    <xf numFmtId="9" fontId="15" fillId="2" borderId="29" xfId="2" applyNumberFormat="1" applyFont="1" applyFill="1" applyBorder="1" applyAlignment="1">
      <alignment vertical="center"/>
    </xf>
    <xf numFmtId="0" fontId="15" fillId="0" borderId="5" xfId="2" applyFont="1" applyBorder="1" applyAlignment="1">
      <alignment horizontal="center" vertical="center" wrapText="1"/>
    </xf>
    <xf numFmtId="164" fontId="15" fillId="0" borderId="27" xfId="2" applyNumberFormat="1" applyFont="1" applyBorder="1" applyAlignment="1">
      <alignment horizontal="center" vertical="center"/>
    </xf>
    <xf numFmtId="164" fontId="15" fillId="0" borderId="28" xfId="2" applyNumberFormat="1" applyFont="1" applyBorder="1" applyAlignment="1">
      <alignment horizontal="center" vertical="center"/>
    </xf>
    <xf numFmtId="164" fontId="15" fillId="0" borderId="32" xfId="2" applyNumberFormat="1" applyFont="1" applyBorder="1" applyAlignment="1">
      <alignment horizontal="center" vertical="center"/>
    </xf>
    <xf numFmtId="10" fontId="88" fillId="7" borderId="6" xfId="0" applyNumberFormat="1" applyFont="1" applyFill="1" applyBorder="1" applyAlignment="1">
      <alignment horizontal="center" vertical="center"/>
    </xf>
    <xf numFmtId="0" fontId="88" fillId="7" borderId="6" xfId="0" applyFont="1" applyFill="1" applyBorder="1" applyAlignment="1">
      <alignment horizontal="center" vertical="center"/>
    </xf>
    <xf numFmtId="0" fontId="88" fillId="7" borderId="9" xfId="0" applyFont="1" applyFill="1" applyBorder="1" applyAlignment="1">
      <alignment horizontal="center" vertical="center"/>
    </xf>
    <xf numFmtId="0" fontId="0" fillId="0" borderId="0" xfId="0" applyAlignment="1">
      <alignment horizontal="center"/>
    </xf>
    <xf numFmtId="0" fontId="0" fillId="0" borderId="40" xfId="0" applyBorder="1" applyAlignment="1">
      <alignment horizontal="center"/>
    </xf>
    <xf numFmtId="0" fontId="0" fillId="0" borderId="39" xfId="0" applyBorder="1" applyAlignment="1">
      <alignment horizontal="center"/>
    </xf>
    <xf numFmtId="0" fontId="9" fillId="19" borderId="138" xfId="0" applyFont="1" applyFill="1" applyBorder="1" applyAlignment="1">
      <alignment horizontal="center" vertical="center" wrapText="1"/>
    </xf>
    <xf numFmtId="0" fontId="9" fillId="19" borderId="141" xfId="0" applyFont="1" applyFill="1" applyBorder="1" applyAlignment="1">
      <alignment horizontal="center" vertical="center" wrapText="1"/>
    </xf>
    <xf numFmtId="0" fontId="9" fillId="19" borderId="2" xfId="0" applyFont="1" applyFill="1" applyBorder="1" applyAlignment="1">
      <alignment horizontal="center" vertical="center" wrapText="1"/>
    </xf>
    <xf numFmtId="0" fontId="9" fillId="19" borderId="1" xfId="0" applyFont="1" applyFill="1" applyBorder="1" applyAlignment="1">
      <alignment horizontal="center" vertical="center" wrapText="1"/>
    </xf>
    <xf numFmtId="0" fontId="9" fillId="19" borderId="137" xfId="0" applyFont="1" applyFill="1" applyBorder="1" applyAlignment="1">
      <alignment horizontal="center" vertical="center" wrapText="1"/>
    </xf>
    <xf numFmtId="0" fontId="9" fillId="19" borderId="140" xfId="0" applyFont="1" applyFill="1" applyBorder="1" applyAlignment="1">
      <alignment horizontal="center" vertical="center" wrapText="1"/>
    </xf>
    <xf numFmtId="0" fontId="9" fillId="19" borderId="136" xfId="0" applyFont="1" applyFill="1" applyBorder="1" applyAlignment="1">
      <alignment horizontal="center" vertical="center" wrapText="1"/>
    </xf>
    <xf numFmtId="0" fontId="9" fillId="19" borderId="139" xfId="0" applyFont="1" applyFill="1" applyBorder="1" applyAlignment="1">
      <alignment horizontal="center" vertical="center" wrapText="1"/>
    </xf>
    <xf numFmtId="0" fontId="7" fillId="4" borderId="2" xfId="2" applyFont="1" applyFill="1" applyBorder="1" applyAlignment="1">
      <alignment horizontal="center" vertical="center"/>
    </xf>
    <xf numFmtId="0" fontId="7" fillId="4" borderId="3" xfId="2" applyFont="1" applyFill="1" applyBorder="1" applyAlignment="1">
      <alignment horizontal="center" vertical="center"/>
    </xf>
    <xf numFmtId="0" fontId="9" fillId="19" borderId="4" xfId="0" applyFont="1" applyFill="1" applyBorder="1" applyAlignment="1">
      <alignment horizontal="center" vertical="center" wrapText="1"/>
    </xf>
    <xf numFmtId="0" fontId="9" fillId="19" borderId="5" xfId="0" applyFont="1" applyFill="1" applyBorder="1" applyAlignment="1">
      <alignment horizontal="center" vertical="center" wrapText="1"/>
    </xf>
    <xf numFmtId="0" fontId="7" fillId="5" borderId="5" xfId="2" applyFont="1" applyFill="1" applyBorder="1" applyAlignment="1">
      <alignment horizontal="center" vertical="center"/>
    </xf>
    <xf numFmtId="0" fontId="7" fillId="6" borderId="5" xfId="2" applyFont="1" applyFill="1" applyBorder="1" applyAlignment="1">
      <alignment horizontal="center" vertical="center"/>
    </xf>
    <xf numFmtId="0" fontId="7" fillId="7" borderId="5" xfId="2" applyFont="1" applyFill="1" applyBorder="1" applyAlignment="1">
      <alignment horizontal="center" vertical="center"/>
    </xf>
    <xf numFmtId="0" fontId="7" fillId="7" borderId="6" xfId="2" applyFont="1" applyFill="1" applyBorder="1" applyAlignment="1">
      <alignment horizontal="center" vertical="center"/>
    </xf>
    <xf numFmtId="0" fontId="7" fillId="23" borderId="5" xfId="2" applyFont="1" applyFill="1" applyBorder="1" applyAlignment="1">
      <alignment horizontal="center" vertical="center"/>
    </xf>
    <xf numFmtId="0" fontId="7" fillId="23" borderId="6" xfId="2" applyFont="1" applyFill="1" applyBorder="1" applyAlignment="1">
      <alignment horizontal="center" vertical="center"/>
    </xf>
    <xf numFmtId="9" fontId="8" fillId="0" borderId="5" xfId="2" applyNumberFormat="1" applyFont="1" applyBorder="1" applyAlignment="1">
      <alignment horizontal="center" vertical="center"/>
    </xf>
    <xf numFmtId="9" fontId="8" fillId="0" borderId="6" xfId="2" applyNumberFormat="1" applyFont="1" applyBorder="1" applyAlignment="1">
      <alignment horizontal="center" vertical="center"/>
    </xf>
    <xf numFmtId="9" fontId="8" fillId="0" borderId="5" xfId="2" applyNumberFormat="1" applyFont="1" applyFill="1" applyBorder="1" applyAlignment="1">
      <alignment horizontal="center" vertical="center"/>
    </xf>
    <xf numFmtId="0" fontId="8" fillId="0" borderId="5" xfId="2" applyFont="1" applyFill="1" applyBorder="1" applyAlignment="1">
      <alignment horizontal="center" vertical="center"/>
    </xf>
    <xf numFmtId="0" fontId="8" fillId="0" borderId="6" xfId="2" applyFont="1" applyFill="1" applyBorder="1" applyAlignment="1">
      <alignment horizontal="center" vertical="center"/>
    </xf>
    <xf numFmtId="9" fontId="8" fillId="0" borderId="5" xfId="2" applyNumberFormat="1" applyFont="1" applyBorder="1" applyAlignment="1">
      <alignment horizontal="center" vertical="center" wrapText="1"/>
    </xf>
    <xf numFmtId="0" fontId="8" fillId="0" borderId="5" xfId="2" applyFont="1" applyBorder="1" applyAlignment="1">
      <alignment horizontal="center" vertical="center" wrapText="1"/>
    </xf>
    <xf numFmtId="0" fontId="43" fillId="0" borderId="5" xfId="0" applyFont="1" applyBorder="1" applyAlignment="1">
      <alignment horizontal="center" vertical="center" wrapText="1"/>
    </xf>
    <xf numFmtId="0" fontId="43" fillId="0" borderId="6" xfId="0" applyFont="1" applyBorder="1" applyAlignment="1">
      <alignment horizontal="center" vertical="center" wrapText="1"/>
    </xf>
    <xf numFmtId="9" fontId="43" fillId="0" borderId="5" xfId="1" applyFont="1" applyBorder="1" applyAlignment="1">
      <alignment horizontal="center" vertical="center"/>
    </xf>
    <xf numFmtId="9" fontId="43" fillId="0" borderId="6" xfId="1" applyFont="1" applyBorder="1" applyAlignment="1">
      <alignment horizontal="center" vertical="center"/>
    </xf>
    <xf numFmtId="0" fontId="43" fillId="0" borderId="6" xfId="0" applyFont="1" applyBorder="1" applyAlignment="1">
      <alignment horizontal="center" vertical="center"/>
    </xf>
    <xf numFmtId="168" fontId="43" fillId="0" borderId="5" xfId="0" applyNumberFormat="1" applyFont="1" applyBorder="1" applyAlignment="1">
      <alignment horizontal="center" vertical="center"/>
    </xf>
    <xf numFmtId="9" fontId="43" fillId="0" borderId="5" xfId="0" applyNumberFormat="1" applyFont="1" applyBorder="1" applyAlignment="1">
      <alignment horizontal="center" vertical="center"/>
    </xf>
    <xf numFmtId="9" fontId="43" fillId="0" borderId="6" xfId="0" applyNumberFormat="1" applyFont="1" applyBorder="1" applyAlignment="1">
      <alignment horizontal="center" vertical="center"/>
    </xf>
    <xf numFmtId="9" fontId="8" fillId="0" borderId="8" xfId="2" applyNumberFormat="1" applyFont="1" applyBorder="1" applyAlignment="1">
      <alignment horizontal="center" vertical="center"/>
    </xf>
    <xf numFmtId="9" fontId="8" fillId="0" borderId="9" xfId="2" applyNumberFormat="1" applyFont="1" applyBorder="1" applyAlignment="1">
      <alignment horizontal="center" vertical="center"/>
    </xf>
  </cellXfs>
  <cellStyles count="168">
    <cellStyle name="Euro" xfId="26"/>
    <cellStyle name="Hipervínculo" xfId="19" builtinId="8"/>
    <cellStyle name="Hipervínculo 2" xfId="27"/>
    <cellStyle name="Hipervínculo 2 2" xfId="28"/>
    <cellStyle name="Hipervínculo 2 3" xfId="29"/>
    <cellStyle name="Hipervínculo 2 4" xfId="30"/>
    <cellStyle name="Hipervínculo 3" xfId="31"/>
    <cellStyle name="Hipervínculo 3 2" xfId="32"/>
    <cellStyle name="Hipervínculo 4" xfId="33"/>
    <cellStyle name="Hipervínculo 4 2" xfId="34"/>
    <cellStyle name="Hipervínculo 4 3" xfId="35"/>
    <cellStyle name="Hipervínculo 5" xfId="36"/>
    <cellStyle name="Hipervínculo 5 2" xfId="37"/>
    <cellStyle name="Hipervínculo 6" xfId="38"/>
    <cellStyle name="Hipervínculo 6 2" xfId="39"/>
    <cellStyle name="Hipervínculo 7" xfId="40"/>
    <cellStyle name="Hyperlink" xfId="7"/>
    <cellStyle name="Millares" xfId="6" builtinId="3"/>
    <cellStyle name="Millares [0]" xfId="21" builtinId="6"/>
    <cellStyle name="Millares 2" xfId="22"/>
    <cellStyle name="Moneda" xfId="5" builtinId="4"/>
    <cellStyle name="Moneda 2" xfId="4"/>
    <cellStyle name="Moneda 2 2" xfId="14"/>
    <cellStyle name="Normal" xfId="0" builtinId="0"/>
    <cellStyle name="Normal 10" xfId="41"/>
    <cellStyle name="Normal 10 2" xfId="42"/>
    <cellStyle name="Normal 11" xfId="43"/>
    <cellStyle name="Normal 12" xfId="24"/>
    <cellStyle name="Normal 13" xfId="166"/>
    <cellStyle name="Normal 14" xfId="167"/>
    <cellStyle name="Normal 15" xfId="23"/>
    <cellStyle name="Normal 2" xfId="2"/>
    <cellStyle name="Normal 2 10" xfId="44"/>
    <cellStyle name="Normal 2 2" xfId="3"/>
    <cellStyle name="Normal 2 2 2" xfId="20"/>
    <cellStyle name="Normal 2 2 2 2" xfId="47"/>
    <cellStyle name="Normal 2 2 2 3" xfId="48"/>
    <cellStyle name="Normal 2 2 2 4" xfId="49"/>
    <cellStyle name="Normal 2 2 2 4 2" xfId="50"/>
    <cellStyle name="Normal 2 2 2 5" xfId="51"/>
    <cellStyle name="Normal 2 2 2 5 2" xfId="52"/>
    <cellStyle name="Normal 2 2 2 6" xfId="53"/>
    <cellStyle name="Normal 2 2 2 7" xfId="46"/>
    <cellStyle name="Normal 2 2 3" xfId="54"/>
    <cellStyle name="Normal 2 2 3 2" xfId="55"/>
    <cellStyle name="Normal 2 2 4" xfId="56"/>
    <cellStyle name="Normal 2 2 4 2" xfId="57"/>
    <cellStyle name="Normal 2 2 4 2 2" xfId="58"/>
    <cellStyle name="Normal 2 2 5" xfId="59"/>
    <cellStyle name="Normal 2 2 6" xfId="45"/>
    <cellStyle name="Normal 2 3" xfId="13"/>
    <cellStyle name="Normal 2 3 10" xfId="60"/>
    <cellStyle name="Normal 2 3 10 2" xfId="61"/>
    <cellStyle name="Normal 2 3 10 2 2" xfId="62"/>
    <cellStyle name="Normal 2 3 11" xfId="63"/>
    <cellStyle name="Normal 2 3 12" xfId="64"/>
    <cellStyle name="Normal 2 3 13" xfId="65"/>
    <cellStyle name="Normal 2 3 14" xfId="66"/>
    <cellStyle name="Normal 2 3 15" xfId="67"/>
    <cellStyle name="Normal 2 3 16" xfId="68"/>
    <cellStyle name="Normal 2 3 17" xfId="69"/>
    <cellStyle name="Normal 2 3 17 2" xfId="70"/>
    <cellStyle name="Normal 2 3 17 3" xfId="71"/>
    <cellStyle name="Normal 2 3 18" xfId="72"/>
    <cellStyle name="Normal 2 3 2" xfId="18"/>
    <cellStyle name="Normal 2 3 3" xfId="16"/>
    <cellStyle name="Normal 2 3 3 2" xfId="73"/>
    <cellStyle name="Normal 2 3 4" xfId="74"/>
    <cellStyle name="Normal 2 3 5" xfId="75"/>
    <cellStyle name="Normal 2 3 5 2" xfId="76"/>
    <cellStyle name="Normal 2 3 5 2 2" xfId="77"/>
    <cellStyle name="Normal 2 3 5 2 2 2" xfId="78"/>
    <cellStyle name="Normal 2 3 5 3" xfId="79"/>
    <cellStyle name="Normal 2 3 5 4" xfId="80"/>
    <cellStyle name="Normal 2 3 5 5" xfId="81"/>
    <cellStyle name="Normal 2 3 5 6" xfId="82"/>
    <cellStyle name="Normal 2 3 5 7" xfId="83"/>
    <cellStyle name="Normal 2 3 5 7 2" xfId="84"/>
    <cellStyle name="Normal 2 3 5 7 2 2" xfId="85"/>
    <cellStyle name="Normal 2 3 5 7 2 2 2" xfId="86"/>
    <cellStyle name="Normal 2 3 5 7 2 2 3" xfId="87"/>
    <cellStyle name="Normal 2 3 5 7 3" xfId="88"/>
    <cellStyle name="Normal 2 3 5 7 4" xfId="89"/>
    <cellStyle name="Normal 2 3 5 7 5" xfId="90"/>
    <cellStyle name="Normal 2 3 5 7 6" xfId="91"/>
    <cellStyle name="Normal 2 3 5 7 7" xfId="92"/>
    <cellStyle name="Normal 2 3 5 7 8" xfId="93"/>
    <cellStyle name="Normal 2 3 5 7 8 2" xfId="94"/>
    <cellStyle name="Normal 2 3 5 7 8 3" xfId="95"/>
    <cellStyle name="Normal 2 3 5 7 8 4" xfId="96"/>
    <cellStyle name="Normal 2 3 5 7 8 4 2" xfId="97"/>
    <cellStyle name="Normal 2 3 5 7 8 4 3" xfId="98"/>
    <cellStyle name="Normal 2 3 5 7 8 4 3 2" xfId="99"/>
    <cellStyle name="Normal 2 3 5 7 8 4 3 3" xfId="100"/>
    <cellStyle name="Normal 2 3 5 7 8 4 3 3 2" xfId="101"/>
    <cellStyle name="Normal 2 3 5 7 8 4 4" xfId="102"/>
    <cellStyle name="Normal 2 3 6" xfId="103"/>
    <cellStyle name="Normal 2 3 7" xfId="104"/>
    <cellStyle name="Normal 2 3 8" xfId="105"/>
    <cellStyle name="Normal 2 3 9" xfId="106"/>
    <cellStyle name="Normal 2 4" xfId="25"/>
    <cellStyle name="Normal 2 4 2" xfId="107"/>
    <cellStyle name="Normal 2 4 3" xfId="108"/>
    <cellStyle name="Normal 2 4 4" xfId="109"/>
    <cellStyle name="Normal 2 5" xfId="110"/>
    <cellStyle name="Normal 2 5 2" xfId="111"/>
    <cellStyle name="Normal 2 5 2 2" xfId="112"/>
    <cellStyle name="Normal 2 6" xfId="113"/>
    <cellStyle name="Normal 2 6 2" xfId="114"/>
    <cellStyle name="Normal 2 6 2 2" xfId="115"/>
    <cellStyle name="Normal 2 6 3" xfId="116"/>
    <cellStyle name="Normal 2 6 3 2" xfId="117"/>
    <cellStyle name="Normal 2 6 3 2 2" xfId="118"/>
    <cellStyle name="Normal 2 6 3 2 3" xfId="119"/>
    <cellStyle name="Normal 2 6 3 2 3 2" xfId="120"/>
    <cellStyle name="Normal 2 6 3 2 3 2 2" xfId="121"/>
    <cellStyle name="Normal 2 6 3 2 4" xfId="122"/>
    <cellStyle name="Normal 2 6 3 2 4 2" xfId="123"/>
    <cellStyle name="Normal 2 6 4" xfId="124"/>
    <cellStyle name="Normal 2 6 5" xfId="125"/>
    <cellStyle name="Normal 2 6 5 2" xfId="126"/>
    <cellStyle name="Normal 2 6 6" xfId="127"/>
    <cellStyle name="Normal 2 6 7" xfId="128"/>
    <cellStyle name="Normal 2 6 7 2" xfId="129"/>
    <cellStyle name="Normal 2 6 7 3" xfId="130"/>
    <cellStyle name="Normal 2 6 8" xfId="131"/>
    <cellStyle name="Normal 2 6 8 2" xfId="132"/>
    <cellStyle name="Normal 2 6 8 2 2" xfId="133"/>
    <cellStyle name="Normal 2 6 8 2 3" xfId="134"/>
    <cellStyle name="Normal 2 6 8 2 4" xfId="135"/>
    <cellStyle name="Normal 2 6 8 3" xfId="136"/>
    <cellStyle name="Normal 2 7" xfId="137"/>
    <cellStyle name="Normal 2 7 2" xfId="138"/>
    <cellStyle name="Normal 2 7 3" xfId="139"/>
    <cellStyle name="Normal 2 7 4" xfId="140"/>
    <cellStyle name="Normal 2 8" xfId="141"/>
    <cellStyle name="Normal 2 9" xfId="142"/>
    <cellStyle name="Normal 3" xfId="8"/>
    <cellStyle name="Normal 3 2" xfId="10"/>
    <cellStyle name="Normal 3 2 2" xfId="144"/>
    <cellStyle name="Normal 3 3" xfId="145"/>
    <cellStyle name="Normal 3 4" xfId="143"/>
    <cellStyle name="Normal 4" xfId="9"/>
    <cellStyle name="Normal 4 2" xfId="147"/>
    <cellStyle name="Normal 4 3" xfId="146"/>
    <cellStyle name="Normal 5" xfId="148"/>
    <cellStyle name="Normal 6" xfId="149"/>
    <cellStyle name="Normal 6 2" xfId="150"/>
    <cellStyle name="Normal 6 2 2" xfId="151"/>
    <cellStyle name="Normal 6 3" xfId="152"/>
    <cellStyle name="Normal 7" xfId="153"/>
    <cellStyle name="Normal 8" xfId="15"/>
    <cellStyle name="Normal 8 2" xfId="155"/>
    <cellStyle name="Normal 8 3" xfId="156"/>
    <cellStyle name="Normal 8 4" xfId="157"/>
    <cellStyle name="Normal 8 4 2" xfId="158"/>
    <cellStyle name="Normal 8 5" xfId="159"/>
    <cellStyle name="Normal 8 6" xfId="160"/>
    <cellStyle name="Normal 8 7" xfId="154"/>
    <cellStyle name="Normal 9" xfId="17"/>
    <cellStyle name="Normal 9 2" xfId="161"/>
    <cellStyle name="Porcentaje" xfId="1" builtinId="5"/>
    <cellStyle name="Porcentaje 2" xfId="11"/>
    <cellStyle name="Porcentaje 3" xfId="12"/>
    <cellStyle name="Porcentual 2" xfId="162"/>
    <cellStyle name="Porcentual 3" xfId="163"/>
    <cellStyle name="Porcentual 3 2" xfId="164"/>
    <cellStyle name="Porcentual 4" xfId="165"/>
  </cellStyles>
  <dxfs count="0"/>
  <tableStyles count="0" defaultTableStyle="TableStyleMedium2" defaultPivotStyle="PivotStyleLight16"/>
  <colors>
    <mruColors>
      <color rgb="FFDC08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84" Type="http://schemas.openxmlformats.org/officeDocument/2006/relationships/externalLink" Target="externalLinks/externalLink30.xml"/><Relationship Id="rId89" Type="http://schemas.openxmlformats.org/officeDocument/2006/relationships/externalLink" Target="externalLinks/externalLink3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4.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36.xml"/><Relationship Id="rId95" Type="http://schemas.openxmlformats.org/officeDocument/2006/relationships/externalLink" Target="externalLinks/externalLink4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80" Type="http://schemas.openxmlformats.org/officeDocument/2006/relationships/externalLink" Target="externalLinks/externalLink26.xml"/><Relationship Id="rId85" Type="http://schemas.openxmlformats.org/officeDocument/2006/relationships/externalLink" Target="externalLinks/externalLink31.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83" Type="http://schemas.openxmlformats.org/officeDocument/2006/relationships/externalLink" Target="externalLinks/externalLink29.xml"/><Relationship Id="rId88" Type="http://schemas.openxmlformats.org/officeDocument/2006/relationships/externalLink" Target="externalLinks/externalLink34.xml"/><Relationship Id="rId91" Type="http://schemas.openxmlformats.org/officeDocument/2006/relationships/externalLink" Target="externalLinks/externalLink37.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81" Type="http://schemas.openxmlformats.org/officeDocument/2006/relationships/externalLink" Target="externalLinks/externalLink27.xml"/><Relationship Id="rId86" Type="http://schemas.openxmlformats.org/officeDocument/2006/relationships/externalLink" Target="externalLinks/externalLink32.xml"/><Relationship Id="rId94" Type="http://schemas.openxmlformats.org/officeDocument/2006/relationships/externalLink" Target="externalLinks/externalLink40.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6" Type="http://schemas.openxmlformats.org/officeDocument/2006/relationships/externalLink" Target="externalLinks/externalLink22.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17.xml"/><Relationship Id="rId92" Type="http://schemas.openxmlformats.org/officeDocument/2006/relationships/externalLink" Target="externalLinks/externalLink3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2.xml"/><Relationship Id="rId87" Type="http://schemas.openxmlformats.org/officeDocument/2006/relationships/externalLink" Target="externalLinks/externalLink33.xml"/><Relationship Id="rId61" Type="http://schemas.openxmlformats.org/officeDocument/2006/relationships/externalLink" Target="externalLinks/externalLink7.xml"/><Relationship Id="rId82"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xml"/><Relationship Id="rId77" Type="http://schemas.openxmlformats.org/officeDocument/2006/relationships/externalLink" Target="externalLinks/externalLink23.xml"/><Relationship Id="rId100" Type="http://schemas.openxmlformats.org/officeDocument/2006/relationships/customXml" Target="../customXml/item1.xml"/><Relationship Id="rId105"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93" Type="http://schemas.openxmlformats.org/officeDocument/2006/relationships/externalLink" Target="externalLinks/externalLink39.xml"/><Relationship Id="rId98" Type="http://schemas.openxmlformats.org/officeDocument/2006/relationships/sharedStrings" Target="sharedStrings.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113310660890768E-2"/>
          <c:y val="4.2636382456026981E-2"/>
          <c:w val="0.89681985450909985"/>
          <c:h val="0.75715902819856373"/>
        </c:manualLayout>
      </c:layout>
      <c:barChart>
        <c:barDir val="col"/>
        <c:grouping val="clustered"/>
        <c:varyColors val="0"/>
        <c:ser>
          <c:idx val="4"/>
          <c:order val="4"/>
          <c:tx>
            <c:strRef>
              <c:f>'[1]DES-FM-001'!$H$35</c:f>
              <c:strCache>
                <c:ptCount val="1"/>
                <c:pt idx="0">
                  <c:v>Número de productos entregados en los términos de tiempos establecidos</c:v>
                </c:pt>
              </c:strCache>
            </c:strRef>
          </c:tx>
          <c:spPr>
            <a:solidFill>
              <a:schemeClr val="accent5"/>
            </a:solidFill>
            <a:ln>
              <a:noFill/>
            </a:ln>
            <a:effectLst/>
          </c:spPr>
          <c:invertIfNegative val="0"/>
          <c:cat>
            <c:strRef>
              <c:f>'[1]DES-FM-001'!$C$36:$C$40</c:f>
              <c:strCache>
                <c:ptCount val="5"/>
                <c:pt idx="0">
                  <c:v>Primer trimestre 2025</c:v>
                </c:pt>
                <c:pt idx="1">
                  <c:v>Segundo trimestre 2025</c:v>
                </c:pt>
                <c:pt idx="2">
                  <c:v>Tercer Trimestre 2025</c:v>
                </c:pt>
                <c:pt idx="3">
                  <c:v>Cuarto trimestre 2025</c:v>
                </c:pt>
                <c:pt idx="4">
                  <c:v>TOTAL</c:v>
                </c:pt>
              </c:strCache>
            </c:strRef>
          </c:cat>
          <c:val>
            <c:numRef>
              <c:f>'[1]DES-FM-001'!$H$36:$H$39</c:f>
              <c:numCache>
                <c:formatCode>General</c:formatCode>
                <c:ptCount val="4"/>
                <c:pt idx="0">
                  <c:v>9</c:v>
                </c:pt>
              </c:numCache>
            </c:numRef>
          </c:val>
          <c:extLst>
            <c:ext xmlns:c16="http://schemas.microsoft.com/office/drawing/2014/chart" uri="{C3380CC4-5D6E-409C-BE32-E72D297353CC}">
              <c16:uniqueId val="{00000000-8A1E-41C3-BD7C-2D5C446B217E}"/>
            </c:ext>
          </c:extLst>
        </c:ser>
        <c:ser>
          <c:idx val="5"/>
          <c:order val="5"/>
          <c:tx>
            <c:strRef>
              <c:f>'[1]DES-FM-001'!$I$35</c:f>
              <c:strCache>
                <c:ptCount val="1"/>
                <c:pt idx="0">
                  <c:v>Número de productos definidos para el periodo</c:v>
                </c:pt>
              </c:strCache>
            </c:strRef>
          </c:tx>
          <c:spPr>
            <a:solidFill>
              <a:schemeClr val="accent6"/>
            </a:solidFill>
            <a:ln>
              <a:noFill/>
            </a:ln>
            <a:effectLst/>
          </c:spPr>
          <c:invertIfNegative val="0"/>
          <c:cat>
            <c:strRef>
              <c:f>'[1]DES-FM-001'!$C$36:$C$40</c:f>
              <c:strCache>
                <c:ptCount val="5"/>
                <c:pt idx="0">
                  <c:v>Primer trimestre 2025</c:v>
                </c:pt>
                <c:pt idx="1">
                  <c:v>Segundo trimestre 2025</c:v>
                </c:pt>
                <c:pt idx="2">
                  <c:v>Tercer Trimestre 2025</c:v>
                </c:pt>
                <c:pt idx="3">
                  <c:v>Cuarto trimestre 2025</c:v>
                </c:pt>
                <c:pt idx="4">
                  <c:v>TOTAL</c:v>
                </c:pt>
              </c:strCache>
            </c:strRef>
          </c:cat>
          <c:val>
            <c:numRef>
              <c:f>'[1]DES-FM-001'!$I$36:$I$39</c:f>
              <c:numCache>
                <c:formatCode>General</c:formatCode>
                <c:ptCount val="4"/>
                <c:pt idx="0">
                  <c:v>9</c:v>
                </c:pt>
              </c:numCache>
            </c:numRef>
          </c:val>
          <c:extLst>
            <c:ext xmlns:c16="http://schemas.microsoft.com/office/drawing/2014/chart" uri="{C3380CC4-5D6E-409C-BE32-E72D297353CC}">
              <c16:uniqueId val="{00000001-8A1E-41C3-BD7C-2D5C446B217E}"/>
            </c:ext>
          </c:extLst>
        </c:ser>
        <c:dLbls>
          <c:showLegendKey val="0"/>
          <c:showVal val="0"/>
          <c:showCatName val="0"/>
          <c:showSerName val="0"/>
          <c:showPercent val="0"/>
          <c:showBubbleSize val="0"/>
        </c:dLbls>
        <c:gapWidth val="219"/>
        <c:overlap val="-27"/>
        <c:axId val="-247229136"/>
        <c:axId val="-247260320"/>
        <c:extLst>
          <c:ext xmlns:c15="http://schemas.microsoft.com/office/drawing/2012/chart" uri="{02D57815-91ED-43cb-92C2-25804820EDAC}">
            <c15:filteredBarSeries>
              <c15:ser>
                <c:idx val="0"/>
                <c:order val="0"/>
                <c:tx>
                  <c:strRef>
                    <c:extLst>
                      <c:ext uri="{02D57815-91ED-43cb-92C2-25804820EDAC}">
                        <c15:formulaRef>
                          <c15:sqref>'[1]DES-FM-001'!$D$35</c15:sqref>
                        </c15:formulaRef>
                      </c:ext>
                    </c:extLst>
                    <c:strCache>
                      <c:ptCount val="1"/>
                    </c:strCache>
                  </c:strRef>
                </c:tx>
                <c:spPr>
                  <a:solidFill>
                    <a:schemeClr val="accent1"/>
                  </a:solidFill>
                  <a:ln>
                    <a:noFill/>
                  </a:ln>
                  <a:effectLst/>
                </c:spPr>
                <c:invertIfNegative val="0"/>
                <c:cat>
                  <c:strRef>
                    <c:extLst>
                      <c:ext uri="{02D57815-91ED-43cb-92C2-25804820EDAC}">
                        <c15:formulaRef>
                          <c15:sqref>'[1]DES-FM-001'!$C$36:$C$40</c15:sqref>
                        </c15:formulaRef>
                      </c:ext>
                    </c:extLst>
                    <c:strCache>
                      <c:ptCount val="5"/>
                      <c:pt idx="0">
                        <c:v>Primer trimestre 2025</c:v>
                      </c:pt>
                      <c:pt idx="1">
                        <c:v>Segundo trimestre 2025</c:v>
                      </c:pt>
                      <c:pt idx="2">
                        <c:v>Tercer Trimestre 2025</c:v>
                      </c:pt>
                      <c:pt idx="3">
                        <c:v>Cuarto trimestre 2025</c:v>
                      </c:pt>
                      <c:pt idx="4">
                        <c:v>TOTAL</c:v>
                      </c:pt>
                    </c:strCache>
                  </c:strRef>
                </c:cat>
                <c:val>
                  <c:numRef>
                    <c:extLst>
                      <c:ext uri="{02D57815-91ED-43cb-92C2-25804820EDAC}">
                        <c15:formulaRef>
                          <c15:sqref>'[1]DES-FM-001'!$D$36:$D$40</c15:sqref>
                        </c15:formulaRef>
                      </c:ext>
                    </c:extLst>
                    <c:numCache>
                      <c:formatCode>General</c:formatCode>
                      <c:ptCount val="5"/>
                    </c:numCache>
                  </c:numRef>
                </c:val>
                <c:extLst>
                  <c:ext xmlns:c16="http://schemas.microsoft.com/office/drawing/2014/chart" uri="{C3380CC4-5D6E-409C-BE32-E72D297353CC}">
                    <c16:uniqueId val="{00000003-8A1E-41C3-BD7C-2D5C446B217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'[1]DES-FM-001'!$E$35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'[1]DES-FM-001'!$C$36:$C$40</c15:sqref>
                        </c15:formulaRef>
                      </c:ext>
                    </c:extLst>
                    <c:strCache>
                      <c:ptCount val="5"/>
                      <c:pt idx="0">
                        <c:v>Primer trimestre 2025</c:v>
                      </c:pt>
                      <c:pt idx="1">
                        <c:v>Segundo trimestre 2025</c:v>
                      </c:pt>
                      <c:pt idx="2">
                        <c:v>Tercer Trimestre 2025</c:v>
                      </c:pt>
                      <c:pt idx="3">
                        <c:v>Cuarto trimestre 2025</c:v>
                      </c:pt>
                      <c:pt idx="4">
                        <c:v>TOTAL</c:v>
                      </c:pt>
                    </c:strCache>
                  </c:strRef>
                </c:cat>
                <c:val>
                  <c:numRef>
                    <c:extLst xmlns:c15="http://schemas.microsoft.com/office/drawing/2012/chart">
                      <c:ext xmlns:c15="http://schemas.microsoft.com/office/drawing/2012/chart" uri="{02D57815-91ED-43cb-92C2-25804820EDAC}">
                        <c15:formulaRef>
                          <c15:sqref>'[1]DES-FM-001'!$E$36:$E$40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8A1E-41C3-BD7C-2D5C446B217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'[1]DES-FM-001'!$F$35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'[1]DES-FM-001'!$C$36:$C$40</c15:sqref>
                        </c15:formulaRef>
                      </c:ext>
                    </c:extLst>
                    <c:strCache>
                      <c:ptCount val="5"/>
                      <c:pt idx="0">
                        <c:v>Primer trimestre 2025</c:v>
                      </c:pt>
                      <c:pt idx="1">
                        <c:v>Segundo trimestre 2025</c:v>
                      </c:pt>
                      <c:pt idx="2">
                        <c:v>Tercer Trimestre 2025</c:v>
                      </c:pt>
                      <c:pt idx="3">
                        <c:v>Cuarto trimestre 2025</c:v>
                      </c:pt>
                      <c:pt idx="4">
                        <c:v>TOTAL</c:v>
                      </c:pt>
                    </c:strCache>
                  </c:strRef>
                </c:cat>
                <c:val>
                  <c:numRef>
                    <c:extLst xmlns:c15="http://schemas.microsoft.com/office/drawing/2012/chart">
                      <c:ext xmlns:c15="http://schemas.microsoft.com/office/drawing/2012/chart" uri="{02D57815-91ED-43cb-92C2-25804820EDAC}">
                        <c15:formulaRef>
                          <c15:sqref>'[1]DES-FM-001'!$F$36:$F$40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8A1E-41C3-BD7C-2D5C446B217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'[1]DES-FM-001'!$G$35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'[1]DES-FM-001'!$C$36:$C$40</c15:sqref>
                        </c15:formulaRef>
                      </c:ext>
                    </c:extLst>
                    <c:strCache>
                      <c:ptCount val="5"/>
                      <c:pt idx="0">
                        <c:v>Primer trimestre 2025</c:v>
                      </c:pt>
                      <c:pt idx="1">
                        <c:v>Segundo trimestre 2025</c:v>
                      </c:pt>
                      <c:pt idx="2">
                        <c:v>Tercer Trimestre 2025</c:v>
                      </c:pt>
                      <c:pt idx="3">
                        <c:v>Cuarto trimestre 2025</c:v>
                      </c:pt>
                      <c:pt idx="4">
                        <c:v>TOTAL</c:v>
                      </c:pt>
                    </c:strCache>
                  </c:strRef>
                </c:cat>
                <c:val>
                  <c:numRef>
                    <c:extLst xmlns:c15="http://schemas.microsoft.com/office/drawing/2012/chart">
                      <c:ext xmlns:c15="http://schemas.microsoft.com/office/drawing/2012/chart" uri="{02D57815-91ED-43cb-92C2-25804820EDAC}">
                        <c15:formulaRef>
                          <c15:sqref>'[1]DES-FM-001'!$G$36:$G$40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8A1E-41C3-BD7C-2D5C446B217E}"/>
                  </c:ext>
                </c:extLst>
              </c15:ser>
            </c15:filteredBarSeries>
          </c:ext>
        </c:extLst>
      </c:barChart>
      <c:lineChart>
        <c:grouping val="standard"/>
        <c:varyColors val="0"/>
        <c:ser>
          <c:idx val="6"/>
          <c:order val="6"/>
          <c:tx>
            <c:strRef>
              <c:f>'[1]DES-FM-001'!$J$35</c:f>
              <c:strCache>
                <c:ptCount val="1"/>
                <c:pt idx="0">
                  <c:v>RESULTADO</c:v>
                </c:pt>
              </c:strCache>
            </c:strRef>
          </c:tx>
          <c:spPr>
            <a:ln w="28575" cap="rnd">
              <a:solidFill>
                <a:schemeClr val="accent1">
                  <a:lumMod val="60000"/>
                </a:schemeClr>
              </a:solidFill>
              <a:round/>
            </a:ln>
            <a:effectLst/>
          </c:spPr>
          <c:marker>
            <c:symbol val="none"/>
          </c:marker>
          <c:cat>
            <c:strRef>
              <c:f>'[1]DES-FM-001'!$C$36:$C$40</c:f>
              <c:strCache>
                <c:ptCount val="5"/>
                <c:pt idx="0">
                  <c:v>Primer trimestre 2025</c:v>
                </c:pt>
                <c:pt idx="1">
                  <c:v>Segundo trimestre 2025</c:v>
                </c:pt>
                <c:pt idx="2">
                  <c:v>Tercer Trimestre 2025</c:v>
                </c:pt>
                <c:pt idx="3">
                  <c:v>Cuarto trimestre 2025</c:v>
                </c:pt>
                <c:pt idx="4">
                  <c:v>TOTAL</c:v>
                </c:pt>
              </c:strCache>
            </c:strRef>
          </c:cat>
          <c:val>
            <c:numRef>
              <c:f>'[1]DES-FM-001'!$J$36:$J$40</c:f>
              <c:numCache>
                <c:formatCode>General</c:formatCode>
                <c:ptCount val="5"/>
                <c:pt idx="0">
                  <c:v>1</c:v>
                </c:pt>
                <c:pt idx="4">
                  <c:v>1</c:v>
                </c:pt>
              </c:numCache>
            </c:numRef>
          </c:val>
          <c:smooth val="0"/>
          <c:extLst>
            <c:ext xmlns:c16="http://schemas.microsoft.com/office/drawing/2014/chart" uri="{C3380CC4-5D6E-409C-BE32-E72D297353CC}">
              <c16:uniqueId val="{00000002-8A1E-41C3-BD7C-2D5C446B217E}"/>
            </c:ext>
          </c:extLst>
        </c:ser>
        <c:dLbls>
          <c:showLegendKey val="0"/>
          <c:showVal val="0"/>
          <c:showCatName val="0"/>
          <c:showSerName val="0"/>
          <c:showPercent val="0"/>
          <c:showBubbleSize val="0"/>
        </c:dLbls>
        <c:marker val="1"/>
        <c:smooth val="0"/>
        <c:axId val="-247256672"/>
        <c:axId val="-247258448"/>
      </c:lineChart>
      <c:catAx>
        <c:axId val="-24722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7260320"/>
        <c:crosses val="autoZero"/>
        <c:auto val="1"/>
        <c:lblAlgn val="ctr"/>
        <c:lblOffset val="100"/>
        <c:noMultiLvlLbl val="0"/>
      </c:catAx>
      <c:valAx>
        <c:axId val="-247260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7229136"/>
        <c:crosses val="autoZero"/>
        <c:crossBetween val="between"/>
      </c:valAx>
      <c:valAx>
        <c:axId val="-24725844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7256672"/>
        <c:crosses val="max"/>
        <c:crossBetween val="between"/>
      </c:valAx>
      <c:catAx>
        <c:axId val="-247256672"/>
        <c:scaling>
          <c:orientation val="minMax"/>
        </c:scaling>
        <c:delete val="1"/>
        <c:axPos val="b"/>
        <c:numFmt formatCode="General" sourceLinked="1"/>
        <c:majorTickMark val="none"/>
        <c:minorTickMark val="none"/>
        <c:tickLblPos val="nextTo"/>
        <c:crossAx val="-247258448"/>
        <c:crosses val="autoZero"/>
        <c:auto val="1"/>
        <c:lblAlgn val="ctr"/>
        <c:lblOffset val="100"/>
        <c:noMultiLvlLbl val="0"/>
      </c:catAx>
      <c:spPr>
        <a:noFill/>
        <a:ln>
          <a:noFill/>
        </a:ln>
        <a:effectLst/>
      </c:spPr>
    </c:plotArea>
    <c:legend>
      <c:legendPos val="b"/>
      <c:layout>
        <c:manualLayout>
          <c:xMode val="edge"/>
          <c:yMode val="edge"/>
          <c:x val="2.962479554966092E-2"/>
          <c:y val="0.96153086756581141"/>
          <c:w val="0.97037520445033909"/>
          <c:h val="3.84691324341885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'[9]PCI-IND-004'!$AN$45</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'[9]PCI-IND-004'!$AM$46:$AM$50</c:f>
              <c:strCache>
                <c:ptCount val="5"/>
                <c:pt idx="0">
                  <c:v>TRIM1</c:v>
                </c:pt>
                <c:pt idx="1">
                  <c:v>TRIM2</c:v>
                </c:pt>
                <c:pt idx="2">
                  <c:v>TRIM3</c:v>
                </c:pt>
                <c:pt idx="3">
                  <c:v>TRIM4</c:v>
                </c:pt>
                <c:pt idx="4">
                  <c:v>TOTAL</c:v>
                </c:pt>
              </c:strCache>
            </c:strRef>
          </c:cat>
          <c:val>
            <c:numRef>
              <c:f>'[9]PCI-IND-004'!$AN$46:$AN$50</c:f>
              <c:numCache>
                <c:formatCode>General</c:formatCode>
                <c:ptCount val="5"/>
                <c:pt idx="0">
                  <c:v>2.41</c:v>
                </c:pt>
                <c:pt idx="1">
                  <c:v>0</c:v>
                </c:pt>
                <c:pt idx="2">
                  <c:v>0</c:v>
                </c:pt>
                <c:pt idx="3">
                  <c:v>0</c:v>
                </c:pt>
                <c:pt idx="4">
                  <c:v>2.41</c:v>
                </c:pt>
              </c:numCache>
            </c:numRef>
          </c:val>
          <c:extLst>
            <c:ext xmlns:c16="http://schemas.microsoft.com/office/drawing/2014/chart" uri="{C3380CC4-5D6E-409C-BE32-E72D297353CC}">
              <c16:uniqueId val="{00000000-77B4-4062-AE8F-CF081D7A9B58}"/>
            </c:ext>
          </c:extLst>
        </c:ser>
        <c:ser>
          <c:idx val="1"/>
          <c:order val="1"/>
          <c:tx>
            <c:strRef>
              <c:f>'[9]PCI-IND-004'!$AO$45</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'[9]PCI-IND-004'!$AM$46:$AM$50</c:f>
              <c:strCache>
                <c:ptCount val="5"/>
                <c:pt idx="0">
                  <c:v>TRIM1</c:v>
                </c:pt>
                <c:pt idx="1">
                  <c:v>TRIM2</c:v>
                </c:pt>
                <c:pt idx="2">
                  <c:v>TRIM3</c:v>
                </c:pt>
                <c:pt idx="3">
                  <c:v>TRIM4</c:v>
                </c:pt>
                <c:pt idx="4">
                  <c:v>TOTAL</c:v>
                </c:pt>
              </c:strCache>
            </c:strRef>
          </c:cat>
          <c:val>
            <c:numRef>
              <c:f>'[9]PCI-IND-004'!$AO$46:$AO$50</c:f>
              <c:numCache>
                <c:formatCode>General</c:formatCode>
                <c:ptCount val="5"/>
                <c:pt idx="0">
                  <c:v>2.41</c:v>
                </c:pt>
                <c:pt idx="1">
                  <c:v>2.41</c:v>
                </c:pt>
                <c:pt idx="2">
                  <c:v>2.41</c:v>
                </c:pt>
                <c:pt idx="3">
                  <c:v>2.41</c:v>
                </c:pt>
                <c:pt idx="4">
                  <c:v>2.41</c:v>
                </c:pt>
              </c:numCache>
            </c:numRef>
          </c:val>
          <c:extLst>
            <c:ext xmlns:c16="http://schemas.microsoft.com/office/drawing/2014/chart" uri="{C3380CC4-5D6E-409C-BE32-E72D297353CC}">
              <c16:uniqueId val="{00000001-77B4-4062-AE8F-CF081D7A9B58}"/>
            </c:ext>
          </c:extLst>
        </c:ser>
        <c:ser>
          <c:idx val="2"/>
          <c:order val="2"/>
          <c:tx>
            <c:strRef>
              <c:f>'[9]PCI-IND-004'!$AP$45</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'[9]PCI-IND-004'!$AM$46:$AM$50</c:f>
              <c:strCache>
                <c:ptCount val="5"/>
                <c:pt idx="0">
                  <c:v>TRIM1</c:v>
                </c:pt>
                <c:pt idx="1">
                  <c:v>TRIM2</c:v>
                </c:pt>
                <c:pt idx="2">
                  <c:v>TRIM3</c:v>
                </c:pt>
                <c:pt idx="3">
                  <c:v>TRIM4</c:v>
                </c:pt>
                <c:pt idx="4">
                  <c:v>TOTAL</c:v>
                </c:pt>
              </c:strCache>
            </c:strRef>
          </c:cat>
          <c:val>
            <c:numRef>
              <c:f>'[9]PCI-IND-004'!$AP$46:$AP$50</c:f>
              <c:numCache>
                <c:formatCode>General</c:formatCode>
                <c:ptCount val="5"/>
                <c:pt idx="0">
                  <c:v>3.5</c:v>
                </c:pt>
                <c:pt idx="1">
                  <c:v>3.5</c:v>
                </c:pt>
                <c:pt idx="2">
                  <c:v>3.5</c:v>
                </c:pt>
                <c:pt idx="3">
                  <c:v>3.5</c:v>
                </c:pt>
                <c:pt idx="4">
                  <c:v>14</c:v>
                </c:pt>
              </c:numCache>
            </c:numRef>
          </c:val>
          <c:extLst>
            <c:ext xmlns:c16="http://schemas.microsoft.com/office/drawing/2014/chart" uri="{C3380CC4-5D6E-409C-BE32-E72D297353CC}">
              <c16:uniqueId val="{00000002-77B4-4062-AE8F-CF081D7A9B58}"/>
            </c:ext>
          </c:extLst>
        </c:ser>
        <c:dLbls>
          <c:dLblPos val="outEnd"/>
          <c:showLegendKey val="0"/>
          <c:showVal val="1"/>
          <c:showCatName val="0"/>
          <c:showSerName val="0"/>
          <c:showPercent val="0"/>
          <c:showBubbleSize val="0"/>
        </c:dLbls>
        <c:gapWidth val="444"/>
        <c:overlap val="-90"/>
        <c:axId val="-1566792912"/>
        <c:axId val="-1566794000"/>
      </c:barChart>
      <c:catAx>
        <c:axId val="-1566792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566794000"/>
        <c:crosses val="autoZero"/>
        <c:auto val="1"/>
        <c:lblAlgn val="ctr"/>
        <c:lblOffset val="100"/>
        <c:noMultiLvlLbl val="0"/>
      </c:catAx>
      <c:valAx>
        <c:axId val="-1566794000"/>
        <c:scaling>
          <c:orientation val="minMax"/>
        </c:scaling>
        <c:delete val="1"/>
        <c:axPos val="l"/>
        <c:numFmt formatCode="General" sourceLinked="1"/>
        <c:majorTickMark val="none"/>
        <c:minorTickMark val="none"/>
        <c:tickLblPos val="nextTo"/>
        <c:crossAx val="-15667929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07311586051738E-2"/>
          <c:y val="7.4232674246702463E-2"/>
          <c:w val="0.94329268841394831"/>
          <c:h val="0.6740992262896072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'[10]PCI-IND-005'!$AR$47:$AR$52</c:f>
              <c:strCache>
                <c:ptCount val="6"/>
                <c:pt idx="0">
                  <c:v>TRIM.</c:v>
                </c:pt>
                <c:pt idx="1">
                  <c:v>TRIM1</c:v>
                </c:pt>
                <c:pt idx="2">
                  <c:v>TRIM2</c:v>
                </c:pt>
                <c:pt idx="3">
                  <c:v>TRIM3</c:v>
                </c:pt>
                <c:pt idx="4">
                  <c:v>TRIM4</c:v>
                </c:pt>
                <c:pt idx="5">
                  <c:v>TOTAL</c:v>
                </c:pt>
              </c:strCache>
            </c:strRef>
          </c:cat>
          <c:val>
            <c:numRef>
              <c:f>'[10]PCI-IND-005'!$AS$47:$AS$52</c:f>
              <c:numCache>
                <c:formatCode>General</c:formatCode>
                <c:ptCount val="6"/>
                <c:pt idx="0">
                  <c:v>0</c:v>
                </c:pt>
                <c:pt idx="1">
                  <c:v>5</c:v>
                </c:pt>
                <c:pt idx="5">
                  <c:v>5</c:v>
                </c:pt>
              </c:numCache>
            </c:numRef>
          </c:val>
          <c:extLst>
            <c:ext xmlns:c16="http://schemas.microsoft.com/office/drawing/2014/chart" uri="{C3380CC4-5D6E-409C-BE32-E72D297353CC}">
              <c16:uniqueId val="{00000000-9597-426A-B46A-0F8EC627E539}"/>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'[10]PCI-IND-005'!$AR$47:$AR$52</c:f>
              <c:strCache>
                <c:ptCount val="6"/>
                <c:pt idx="0">
                  <c:v>TRIM.</c:v>
                </c:pt>
                <c:pt idx="1">
                  <c:v>TRIM1</c:v>
                </c:pt>
                <c:pt idx="2">
                  <c:v>TRIM2</c:v>
                </c:pt>
                <c:pt idx="3">
                  <c:v>TRIM3</c:v>
                </c:pt>
                <c:pt idx="4">
                  <c:v>TRIM4</c:v>
                </c:pt>
                <c:pt idx="5">
                  <c:v>TOTAL</c:v>
                </c:pt>
              </c:strCache>
            </c:strRef>
          </c:cat>
          <c:val>
            <c:numRef>
              <c:f>'[10]PCI-IND-005'!$AT$47:$AT$52</c:f>
              <c:numCache>
                <c:formatCode>General</c:formatCode>
                <c:ptCount val="6"/>
                <c:pt idx="0">
                  <c:v>0</c:v>
                </c:pt>
              </c:numCache>
            </c:numRef>
          </c:val>
          <c:extLst>
            <c:ext xmlns:c16="http://schemas.microsoft.com/office/drawing/2014/chart" uri="{C3380CC4-5D6E-409C-BE32-E72D297353CC}">
              <c16:uniqueId val="{00000001-9597-426A-B46A-0F8EC627E539}"/>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'[10]PCI-IND-005'!$AR$47:$AR$52</c:f>
              <c:strCache>
                <c:ptCount val="6"/>
                <c:pt idx="0">
                  <c:v>TRIM.</c:v>
                </c:pt>
                <c:pt idx="1">
                  <c:v>TRIM1</c:v>
                </c:pt>
                <c:pt idx="2">
                  <c:v>TRIM2</c:v>
                </c:pt>
                <c:pt idx="3">
                  <c:v>TRIM3</c:v>
                </c:pt>
                <c:pt idx="4">
                  <c:v>TRIM4</c:v>
                </c:pt>
                <c:pt idx="5">
                  <c:v>TOTAL</c:v>
                </c:pt>
              </c:strCache>
            </c:strRef>
          </c:cat>
          <c:val>
            <c:numRef>
              <c:f>'[10]PCI-IND-005'!$AU$47:$AU$52</c:f>
              <c:numCache>
                <c:formatCode>General</c:formatCode>
                <c:ptCount val="6"/>
                <c:pt idx="0">
                  <c:v>0</c:v>
                </c:pt>
                <c:pt idx="1">
                  <c:v>5</c:v>
                </c:pt>
                <c:pt idx="2">
                  <c:v>5</c:v>
                </c:pt>
                <c:pt idx="3">
                  <c:v>5</c:v>
                </c:pt>
                <c:pt idx="4">
                  <c:v>5</c:v>
                </c:pt>
                <c:pt idx="5">
                  <c:v>20</c:v>
                </c:pt>
              </c:numCache>
            </c:numRef>
          </c:val>
          <c:extLst>
            <c:ext xmlns:c16="http://schemas.microsoft.com/office/drawing/2014/chart" uri="{C3380CC4-5D6E-409C-BE32-E72D297353CC}">
              <c16:uniqueId val="{00000002-9597-426A-B46A-0F8EC627E539}"/>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'[10]PCI-IND-005'!$AR$47:$AR$52</c:f>
              <c:strCache>
                <c:ptCount val="6"/>
                <c:pt idx="0">
                  <c:v>TRIM.</c:v>
                </c:pt>
                <c:pt idx="1">
                  <c:v>TRIM1</c:v>
                </c:pt>
                <c:pt idx="2">
                  <c:v>TRIM2</c:v>
                </c:pt>
                <c:pt idx="3">
                  <c:v>TRIM3</c:v>
                </c:pt>
                <c:pt idx="4">
                  <c:v>TRIM4</c:v>
                </c:pt>
                <c:pt idx="5">
                  <c:v>TOTAL</c:v>
                </c:pt>
              </c:strCache>
            </c:strRef>
          </c:cat>
          <c:val>
            <c:numRef>
              <c:f>'[10]PCI-IND-005'!$AV$47:$AV$52</c:f>
              <c:numCache>
                <c:formatCode>General</c:formatCode>
                <c:ptCount val="6"/>
              </c:numCache>
            </c:numRef>
          </c:val>
          <c:extLst>
            <c:ext xmlns:c16="http://schemas.microsoft.com/office/drawing/2014/chart" uri="{C3380CC4-5D6E-409C-BE32-E72D297353CC}">
              <c16:uniqueId val="{00000003-9597-426A-B46A-0F8EC627E539}"/>
            </c:ext>
          </c:extLst>
        </c:ser>
        <c:dLbls>
          <c:dLblPos val="inEnd"/>
          <c:showLegendKey val="0"/>
          <c:showVal val="1"/>
          <c:showCatName val="0"/>
          <c:showSerName val="0"/>
          <c:showPercent val="0"/>
          <c:showBubbleSize val="0"/>
        </c:dLbls>
        <c:gapWidth val="219"/>
        <c:overlap val="-27"/>
        <c:axId val="-1927169264"/>
        <c:axId val="-1927182864"/>
      </c:barChart>
      <c:catAx>
        <c:axId val="-19271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82864"/>
        <c:crosses val="autoZero"/>
        <c:auto val="1"/>
        <c:lblAlgn val="ctr"/>
        <c:lblOffset val="100"/>
        <c:noMultiLvlLbl val="0"/>
      </c:catAx>
      <c:valAx>
        <c:axId val="-1927182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69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92038495188101E-2"/>
          <c:y val="0.17997739865850101"/>
          <c:w val="0.86486351706036746"/>
          <c:h val="0.73577136191309422"/>
        </c:manualLayout>
      </c:layout>
      <c:barChart>
        <c:barDir val="col"/>
        <c:grouping val="clustered"/>
        <c:varyColors val="0"/>
        <c:ser>
          <c:idx val="0"/>
          <c:order val="0"/>
          <c:tx>
            <c:strRef>
              <c:f>'[11]PCI-IND-007'!$AK$44</c:f>
              <c:strCache>
                <c:ptCount val="1"/>
                <c:pt idx="0">
                  <c:v>AVANCE DEL TRIM (PK)</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'[11]PCI-IND-007'!$AJ$45:$AJ$49</c:f>
              <c:strCache>
                <c:ptCount val="5"/>
                <c:pt idx="0">
                  <c:v>TRIM1</c:v>
                </c:pt>
                <c:pt idx="1">
                  <c:v>TRIM2</c:v>
                </c:pt>
                <c:pt idx="2">
                  <c:v>TRIM3</c:v>
                </c:pt>
                <c:pt idx="3">
                  <c:v>TRIM 4</c:v>
                </c:pt>
                <c:pt idx="4">
                  <c:v>TOTAL</c:v>
                </c:pt>
              </c:strCache>
            </c:strRef>
          </c:cat>
          <c:val>
            <c:numRef>
              <c:f>'[11]PCI-IND-007'!$AK$45:$AK$49</c:f>
              <c:numCache>
                <c:formatCode>General</c:formatCode>
                <c:ptCount val="5"/>
                <c:pt idx="0">
                  <c:v>8022</c:v>
                </c:pt>
                <c:pt idx="1">
                  <c:v>0</c:v>
                </c:pt>
                <c:pt idx="2">
                  <c:v>0</c:v>
                </c:pt>
                <c:pt idx="3">
                  <c:v>0</c:v>
                </c:pt>
                <c:pt idx="4">
                  <c:v>8022</c:v>
                </c:pt>
              </c:numCache>
            </c:numRef>
          </c:val>
          <c:extLst>
            <c:ext xmlns:c16="http://schemas.microsoft.com/office/drawing/2014/chart" uri="{C3380CC4-5D6E-409C-BE32-E72D297353CC}">
              <c16:uniqueId val="{00000000-FE29-4883-918F-2CDCC4143E9B}"/>
            </c:ext>
          </c:extLst>
        </c:ser>
        <c:ser>
          <c:idx val="1"/>
          <c:order val="1"/>
          <c:tx>
            <c:strRef>
              <c:f>'[11]PCI-IND-007'!$AL$44</c:f>
              <c:strCache>
                <c:ptCount val="1"/>
                <c:pt idx="0">
                  <c:v>ACUMULADO (PK)</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'[11]PCI-IND-007'!$AJ$45:$AJ$49</c:f>
              <c:strCache>
                <c:ptCount val="5"/>
                <c:pt idx="0">
                  <c:v>TRIM1</c:v>
                </c:pt>
                <c:pt idx="1">
                  <c:v>TRIM2</c:v>
                </c:pt>
                <c:pt idx="2">
                  <c:v>TRIM3</c:v>
                </c:pt>
                <c:pt idx="3">
                  <c:v>TRIM 4</c:v>
                </c:pt>
                <c:pt idx="4">
                  <c:v>TOTAL</c:v>
                </c:pt>
              </c:strCache>
            </c:strRef>
          </c:cat>
          <c:val>
            <c:numRef>
              <c:f>'[11]PCI-IND-007'!$AL$45:$AL$49</c:f>
              <c:numCache>
                <c:formatCode>General</c:formatCode>
                <c:ptCount val="5"/>
                <c:pt idx="0">
                  <c:v>8022</c:v>
                </c:pt>
                <c:pt idx="1">
                  <c:v>8022</c:v>
                </c:pt>
                <c:pt idx="2">
                  <c:v>8022</c:v>
                </c:pt>
                <c:pt idx="3">
                  <c:v>8022</c:v>
                </c:pt>
                <c:pt idx="4">
                  <c:v>8022</c:v>
                </c:pt>
              </c:numCache>
            </c:numRef>
          </c:val>
          <c:extLst>
            <c:ext xmlns:c16="http://schemas.microsoft.com/office/drawing/2014/chart" uri="{C3380CC4-5D6E-409C-BE32-E72D297353CC}">
              <c16:uniqueId val="{00000001-FE29-4883-918F-2CDCC4143E9B}"/>
            </c:ext>
          </c:extLst>
        </c:ser>
        <c:ser>
          <c:idx val="2"/>
          <c:order val="2"/>
          <c:tx>
            <c:strRef>
              <c:f>'[11]PCI-IND-007'!$AM$44</c:f>
              <c:strCache>
                <c:ptCount val="1"/>
                <c:pt idx="0">
                  <c:v>META (PK)</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'[11]PCI-IND-007'!$AJ$45:$AJ$49</c:f>
              <c:strCache>
                <c:ptCount val="5"/>
                <c:pt idx="0">
                  <c:v>TRIM1</c:v>
                </c:pt>
                <c:pt idx="1">
                  <c:v>TRIM2</c:v>
                </c:pt>
                <c:pt idx="2">
                  <c:v>TRIM3</c:v>
                </c:pt>
                <c:pt idx="3">
                  <c:v>TRIM 4</c:v>
                </c:pt>
                <c:pt idx="4">
                  <c:v>TOTAL</c:v>
                </c:pt>
              </c:strCache>
            </c:strRef>
          </c:cat>
          <c:val>
            <c:numRef>
              <c:f>'[11]PCI-IND-007'!$AM$45:$AM$49</c:f>
              <c:numCache>
                <c:formatCode>General</c:formatCode>
                <c:ptCount val="5"/>
                <c:pt idx="0">
                  <c:v>7800</c:v>
                </c:pt>
                <c:pt idx="1">
                  <c:v>7100</c:v>
                </c:pt>
                <c:pt idx="2">
                  <c:v>6000</c:v>
                </c:pt>
                <c:pt idx="3">
                  <c:v>7100</c:v>
                </c:pt>
                <c:pt idx="4">
                  <c:v>28000</c:v>
                </c:pt>
              </c:numCache>
            </c:numRef>
          </c:val>
          <c:extLst>
            <c:ext xmlns:c16="http://schemas.microsoft.com/office/drawing/2014/chart" uri="{C3380CC4-5D6E-409C-BE32-E72D297353CC}">
              <c16:uniqueId val="{00000002-FE29-4883-918F-2CDCC4143E9B}"/>
            </c:ext>
          </c:extLst>
        </c:ser>
        <c:dLbls>
          <c:dLblPos val="outEnd"/>
          <c:showLegendKey val="0"/>
          <c:showVal val="1"/>
          <c:showCatName val="0"/>
          <c:showSerName val="0"/>
          <c:showPercent val="0"/>
          <c:showBubbleSize val="0"/>
        </c:dLbls>
        <c:gapWidth val="164"/>
        <c:overlap val="-22"/>
        <c:axId val="-1927180144"/>
        <c:axId val="-1927171440"/>
      </c:barChart>
      <c:catAx>
        <c:axId val="-19271801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71440"/>
        <c:crosses val="autoZero"/>
        <c:auto val="1"/>
        <c:lblAlgn val="ctr"/>
        <c:lblOffset val="100"/>
        <c:noMultiLvlLbl val="0"/>
      </c:catAx>
      <c:valAx>
        <c:axId val="-1927171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8014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13414533673753998"/>
          <c:w val="0.74854902515716726"/>
          <c:h val="0.6979102748396232"/>
        </c:manualLayout>
      </c:layout>
      <c:barChart>
        <c:barDir val="col"/>
        <c:grouping val="clustered"/>
        <c:varyColors val="0"/>
        <c:ser>
          <c:idx val="4"/>
          <c:order val="0"/>
          <c:tx>
            <c:strRef>
              <c:f>'[12]01.'!$D$36</c:f>
              <c:strCache>
                <c:ptCount val="1"/>
              </c:strCache>
            </c:strRef>
          </c:tx>
          <c:spPr>
            <a:solidFill>
              <a:schemeClr val="accent5"/>
            </a:solidFill>
            <a:ln>
              <a:noFill/>
            </a:ln>
            <a:effectLst/>
          </c:spPr>
          <c:invertIfNegative val="0"/>
          <c:cat>
            <c:strRef>
              <c:f>'[12]01.'!$C$37:$C$49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'[12]01.'!$D$37:$D$49</c:f>
              <c:numCache>
                <c:formatCode>General</c:formatCode>
                <c:ptCount val="13"/>
              </c:numCache>
            </c:numRef>
          </c:val>
          <c:extLst>
            <c:ext xmlns:c16="http://schemas.microsoft.com/office/drawing/2014/chart" uri="{C3380CC4-5D6E-409C-BE32-E72D297353CC}">
              <c16:uniqueId val="{00000000-02F3-4A5F-B6BC-C25671C11E06}"/>
            </c:ext>
          </c:extLst>
        </c:ser>
        <c:ser>
          <c:idx val="5"/>
          <c:order val="1"/>
          <c:tx>
            <c:strRef>
              <c:f>'[12]01.'!$E$36</c:f>
              <c:strCache>
                <c:ptCount val="1"/>
              </c:strCache>
            </c:strRef>
          </c:tx>
          <c:spPr>
            <a:solidFill>
              <a:schemeClr val="accent6"/>
            </a:solidFill>
            <a:ln>
              <a:noFill/>
            </a:ln>
            <a:effectLst/>
          </c:spPr>
          <c:invertIfNegative val="0"/>
          <c:cat>
            <c:strRef>
              <c:f>'[12]01.'!$C$37:$C$49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'[12]01.'!$E$37:$E$49</c:f>
              <c:numCache>
                <c:formatCode>General</c:formatCode>
                <c:ptCount val="13"/>
              </c:numCache>
            </c:numRef>
          </c:val>
          <c:extLst>
            <c:ext xmlns:c16="http://schemas.microsoft.com/office/drawing/2014/chart" uri="{C3380CC4-5D6E-409C-BE32-E72D297353CC}">
              <c16:uniqueId val="{00000001-02F3-4A5F-B6BC-C25671C11E06}"/>
            </c:ext>
          </c:extLst>
        </c:ser>
        <c:dLbls>
          <c:showLegendKey val="0"/>
          <c:showVal val="0"/>
          <c:showCatName val="0"/>
          <c:showSerName val="0"/>
          <c:showPercent val="0"/>
          <c:showBubbleSize val="0"/>
        </c:dLbls>
        <c:gapWidth val="150"/>
        <c:axId val="367725760"/>
        <c:axId val="367726152"/>
        <c:extLst/>
      </c:barChart>
      <c:lineChart>
        <c:grouping val="standard"/>
        <c:varyColors val="0"/>
        <c:ser>
          <c:idx val="6"/>
          <c:order val="2"/>
          <c:tx>
            <c:strRef>
              <c:f>'[12]01.'!$F$36</c:f>
              <c:strCache>
                <c:ptCount val="1"/>
              </c:strCache>
            </c:strRef>
          </c:tx>
          <c:spPr>
            <a:ln w="28575" cap="rnd">
              <a:solidFill>
                <a:schemeClr val="accent1">
                  <a:lumMod val="60000"/>
                </a:schemeClr>
              </a:solidFill>
              <a:round/>
            </a:ln>
            <a:effectLst/>
          </c:spPr>
          <c:marker>
            <c:symbol val="none"/>
          </c:marker>
          <c:cat>
            <c:strRef>
              <c:f>'[12]01.'!$C$37:$C$49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'[12]01.'!$F$37:$F$49</c:f>
              <c:numCache>
                <c:formatCode>General</c:formatCode>
                <c:ptCount val="13"/>
              </c:numCache>
            </c:numRef>
          </c:val>
          <c:smooth val="0"/>
          <c:extLst>
            <c:ext xmlns:c16="http://schemas.microsoft.com/office/drawing/2014/chart" uri="{C3380CC4-5D6E-409C-BE32-E72D297353CC}">
              <c16:uniqueId val="{00000002-02F3-4A5F-B6BC-C25671C11E06}"/>
            </c:ext>
          </c:extLst>
        </c:ser>
        <c:ser>
          <c:idx val="0"/>
          <c:order val="3"/>
          <c:tx>
            <c:strRef>
              <c:f>'[12]01.'!$G$36</c:f>
              <c:strCache>
                <c:ptCount val="1"/>
              </c:strCache>
            </c:strRef>
          </c:tx>
          <c:spPr>
            <a:ln w="28575" cap="rnd">
              <a:solidFill>
                <a:schemeClr val="accent1"/>
              </a:solidFill>
              <a:round/>
            </a:ln>
            <a:effectLst/>
          </c:spPr>
          <c:marker>
            <c:symbol val="none"/>
          </c:marker>
          <c:cat>
            <c:strRef>
              <c:f>'[12]01.'!$C$37:$C$49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'[12]01.'!$G$37:$G$49</c:f>
              <c:numCache>
                <c:formatCode>General</c:formatCode>
                <c:ptCount val="13"/>
              </c:numCache>
            </c:numRef>
          </c:val>
          <c:smooth val="0"/>
          <c:extLst>
            <c:ext xmlns:c16="http://schemas.microsoft.com/office/drawing/2014/chart" uri="{C3380CC4-5D6E-409C-BE32-E72D297353CC}">
              <c16:uniqueId val="{00000003-02F3-4A5F-B6BC-C25671C11E06}"/>
            </c:ext>
          </c:extLst>
        </c:ser>
        <c:ser>
          <c:idx val="1"/>
          <c:order val="4"/>
          <c:tx>
            <c:strRef>
              <c:f>'[12]01.'!$H$36</c:f>
              <c:strCache>
                <c:ptCount val="1"/>
                <c:pt idx="0">
                  <c:v>N° TOTAL DE ENSAYOS REALIZADOS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'[12]01.'!$H$37:$H$49</c:f>
              <c:numCache>
                <c:formatCode>General</c:formatCode>
                <c:ptCount val="13"/>
                <c:pt idx="1">
                  <c:v>1602</c:v>
                </c:pt>
                <c:pt idx="2">
                  <c:v>1489</c:v>
                </c:pt>
                <c:pt idx="3">
                  <c:v>1917</c:v>
                </c:pt>
              </c:numCache>
            </c:numRef>
          </c:val>
          <c:smooth val="0"/>
          <c:extLst>
            <c:ext xmlns:c16="http://schemas.microsoft.com/office/drawing/2014/chart" uri="{C3380CC4-5D6E-409C-BE32-E72D297353CC}">
              <c16:uniqueId val="{00000004-02F3-4A5F-B6BC-C25671C11E06}"/>
            </c:ext>
          </c:extLst>
        </c:ser>
        <c:ser>
          <c:idx val="2"/>
          <c:order val="5"/>
          <c:tx>
            <c:strRef>
              <c:f>'[12]01.'!$I$36</c:f>
              <c:strCache>
                <c:ptCount val="1"/>
                <c:pt idx="0">
                  <c:v>N° TOTAL DE ENSAYOS SOLICITADOS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'[12]01.'!$I$37:$I$49</c:f>
              <c:numCache>
                <c:formatCode>General</c:formatCode>
                <c:ptCount val="13"/>
                <c:pt idx="1">
                  <c:v>1602</c:v>
                </c:pt>
                <c:pt idx="2">
                  <c:v>1489</c:v>
                </c:pt>
                <c:pt idx="3">
                  <c:v>1917</c:v>
                </c:pt>
              </c:numCache>
            </c:numRef>
          </c:val>
          <c:smooth val="0"/>
          <c:extLst>
            <c:ext xmlns:c16="http://schemas.microsoft.com/office/drawing/2014/chart" uri="{C3380CC4-5D6E-409C-BE32-E72D297353CC}">
              <c16:uniqueId val="{00000005-02F3-4A5F-B6BC-C25671C11E06}"/>
            </c:ext>
          </c:extLst>
        </c:ser>
        <c:ser>
          <c:idx val="3"/>
          <c:order val="6"/>
          <c:tx>
            <c:strRef>
              <c:f>'[12]01.'!$J$36</c:f>
              <c:strCache>
                <c:ptCount val="1"/>
                <c:pt idx="0">
                  <c:v>% DE ENSAYOS REALIZADOS DE ACUERDO A LAS SOLICITUDES DE LOS SERVICIOS</c:v>
                </c:pt>
              </c:strCache>
            </c:strRef>
          </c:tx>
          <c:spPr>
            <a:ln w="28575" cap="rnd">
              <a:solidFill>
                <a:schemeClr val="accent4"/>
              </a:solidFill>
              <a:round/>
            </a:ln>
            <a:effectLst/>
          </c:spPr>
          <c:marker>
            <c:symbol val="none"/>
          </c:marker>
          <c:cat>
            <c:strRef>
              <c:f>'[12]01.'!$C$37:$C$49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'[12]01.'!$J$37:$J$49</c:f>
              <c:numCache>
                <c:formatCode>General</c:formatCode>
                <c:ptCount val="13"/>
                <c:pt idx="1">
                  <c:v>1</c:v>
                </c:pt>
                <c:pt idx="2">
                  <c:v>1</c:v>
                </c:pt>
                <c:pt idx="3">
                  <c:v>1</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6-02F3-4A5F-B6BC-C25671C11E06}"/>
            </c:ext>
          </c:extLst>
        </c:ser>
        <c:dLbls>
          <c:showLegendKey val="0"/>
          <c:showVal val="0"/>
          <c:showCatName val="0"/>
          <c:showSerName val="0"/>
          <c:showPercent val="0"/>
          <c:showBubbleSize val="0"/>
        </c:dLbls>
        <c:marker val="1"/>
        <c:smooth val="0"/>
        <c:axId val="367726936"/>
        <c:axId val="367726544"/>
      </c:lineChart>
      <c:catAx>
        <c:axId val="36772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152"/>
        <c:crosses val="autoZero"/>
        <c:auto val="1"/>
        <c:lblAlgn val="ctr"/>
        <c:lblOffset val="100"/>
        <c:noMultiLvlLbl val="0"/>
      </c:catAx>
      <c:valAx>
        <c:axId val="367726152"/>
        <c:scaling>
          <c:orientation val="minMax"/>
          <c:max val="200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5760"/>
        <c:crosses val="autoZero"/>
        <c:crossBetween val="between"/>
        <c:majorUnit val="200"/>
      </c:valAx>
      <c:valAx>
        <c:axId val="367726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936"/>
        <c:crosses val="max"/>
        <c:crossBetween val="between"/>
      </c:valAx>
      <c:catAx>
        <c:axId val="367726936"/>
        <c:scaling>
          <c:orientation val="minMax"/>
        </c:scaling>
        <c:delete val="1"/>
        <c:axPos val="b"/>
        <c:numFmt formatCode="General" sourceLinked="1"/>
        <c:majorTickMark val="out"/>
        <c:minorTickMark val="none"/>
        <c:tickLblPos val="nextTo"/>
        <c:crossAx val="367726544"/>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84391156816123458"/>
          <c:y val="7.9120166558879532E-2"/>
          <c:w val="0.13908529765341501"/>
          <c:h val="0.8131012570797071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a:t>% DE INFORMES DE ENSAYOS EMITIDOS A SATISFACCIÓN</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276550319269791E-2"/>
          <c:y val="0.22957867108716673"/>
          <c:w val="0.68547219333432385"/>
          <c:h val="0.6216162004139727"/>
        </c:manualLayout>
      </c:layout>
      <c:barChart>
        <c:barDir val="col"/>
        <c:grouping val="clustered"/>
        <c:varyColors val="0"/>
        <c:ser>
          <c:idx val="4"/>
          <c:order val="0"/>
          <c:tx>
            <c:strRef>
              <c:f>'[13]02 ok'!$H$36:$H$37</c:f>
              <c:strCache>
                <c:ptCount val="1"/>
                <c:pt idx="0">
                  <c:v>NÚMERO TOTAL DE INFORMES EMITIDOS CON CORRECCIONES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'[13]02 ok'!$C$38:$C$41</c:f>
              <c:strCache>
                <c:ptCount val="4"/>
                <c:pt idx="0">
                  <c:v>TRIMESTRE 1</c:v>
                </c:pt>
                <c:pt idx="1">
                  <c:v>TRIMESTRE 2</c:v>
                </c:pt>
                <c:pt idx="2">
                  <c:v>TRIMESTRE 3</c:v>
                </c:pt>
                <c:pt idx="3">
                  <c:v>TRIMESTRE 4</c:v>
                </c:pt>
              </c:strCache>
            </c:strRef>
          </c:cat>
          <c:val>
            <c:numRef>
              <c:f>'[13]02 ok'!$H$38:$H$41</c:f>
              <c:numCache>
                <c:formatCode>General</c:formatCode>
                <c:ptCount val="4"/>
                <c:pt idx="0">
                  <c:v>33</c:v>
                </c:pt>
              </c:numCache>
            </c:numRef>
          </c:val>
          <c:extLst>
            <c:ext xmlns:c16="http://schemas.microsoft.com/office/drawing/2014/chart" uri="{C3380CC4-5D6E-409C-BE32-E72D297353CC}">
              <c16:uniqueId val="{00000000-C3B5-4E20-8B9A-4DC12C7147BD}"/>
            </c:ext>
          </c:extLst>
        </c:ser>
        <c:ser>
          <c:idx val="5"/>
          <c:order val="1"/>
          <c:tx>
            <c:strRef>
              <c:f>'[13]02 ok'!$I$36:$I$37</c:f>
              <c:strCache>
                <c:ptCount val="1"/>
                <c:pt idx="0">
                  <c:v>NÚMERO TOTAL DE INFORMES EMITIDOS</c:v>
                </c:pt>
              </c:strCache>
            </c:strRef>
          </c:tx>
          <c:spPr>
            <a:solidFill>
              <a:schemeClr val="accent6"/>
            </a:solidFill>
            <a:ln>
              <a:noFill/>
            </a:ln>
            <a:effectLst/>
          </c:spPr>
          <c:invertIfNegative val="0"/>
          <c:dLbls>
            <c:dLbl>
              <c:idx val="0"/>
              <c:layout>
                <c:manualLayout>
                  <c:x val="0"/>
                  <c:y val="0.1722488038277512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B5-4E20-8B9A-4DC12C7147BD}"/>
                </c:ext>
              </c:extLst>
            </c:dLbl>
            <c:dLbl>
              <c:idx val="1"/>
              <c:layout>
                <c:manualLayout>
                  <c:x val="0"/>
                  <c:y val="0.459330143540669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B5-4E20-8B9A-4DC12C7147BD}"/>
                </c:ext>
              </c:extLst>
            </c:dLbl>
            <c:dLbl>
              <c:idx val="2"/>
              <c:layout>
                <c:manualLayout>
                  <c:x val="0"/>
                  <c:y val="0.27432216905901102"/>
                </c:manualLayout>
              </c:layout>
              <c:tx>
                <c:rich>
                  <a:bodyPr/>
                  <a:lstStyle/>
                  <a:p>
                    <a:fld id="{C2EE9C03-F7B3-4175-8CC4-1CF4F8981835}" type="VALUE">
                      <a:rPr lang="en-US">
                        <a:solidFill>
                          <a:schemeClr val="bg1"/>
                        </a:solidFill>
                      </a:rPr>
                      <a:pPr/>
                      <a:t>[VALOR]</a:t>
                    </a:fld>
                    <a:endParaRPr lang="es-CO"/>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3B5-4E20-8B9A-4DC12C7147BD}"/>
                </c:ext>
              </c:extLst>
            </c:dLbl>
            <c:dLbl>
              <c:idx val="3"/>
              <c:layout>
                <c:manualLayout>
                  <c:x val="0"/>
                  <c:y val="0.15311004784688995"/>
                </c:manualLayout>
              </c:layout>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B5-4E20-8B9A-4DC12C7147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'[13]02 ok'!$C$38:$C$41</c:f>
              <c:strCache>
                <c:ptCount val="4"/>
                <c:pt idx="0">
                  <c:v>TRIMESTRE 1</c:v>
                </c:pt>
                <c:pt idx="1">
                  <c:v>TRIMESTRE 2</c:v>
                </c:pt>
                <c:pt idx="2">
                  <c:v>TRIMESTRE 3</c:v>
                </c:pt>
                <c:pt idx="3">
                  <c:v>TRIMESTRE 4</c:v>
                </c:pt>
              </c:strCache>
            </c:strRef>
          </c:cat>
          <c:val>
            <c:numRef>
              <c:f>'[13]02 ok'!$I$38:$I$41</c:f>
              <c:numCache>
                <c:formatCode>General</c:formatCode>
                <c:ptCount val="4"/>
                <c:pt idx="0">
                  <c:v>1387</c:v>
                </c:pt>
              </c:numCache>
            </c:numRef>
          </c:val>
          <c:extLst>
            <c:ext xmlns:c16="http://schemas.microsoft.com/office/drawing/2014/chart" uri="{C3380CC4-5D6E-409C-BE32-E72D297353CC}">
              <c16:uniqueId val="{00000005-C3B5-4E20-8B9A-4DC12C7147BD}"/>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'[13]02 ok'!$J$36:$J$37</c:f>
              <c:strCache>
                <c:ptCount val="1"/>
                <c:pt idx="0">
                  <c:v>% DE INFORMES DE ENSAYOS EMITIDOS SIN CORRECIONES </c:v>
                </c:pt>
              </c:strCache>
            </c:strRef>
          </c:tx>
          <c:spPr>
            <a:ln w="28575" cap="rnd">
              <a:solidFill>
                <a:schemeClr val="accent1">
                  <a:lumMod val="60000"/>
                </a:schemeClr>
              </a:solidFill>
              <a:round/>
            </a:ln>
            <a:effectLst/>
          </c:spPr>
          <c:marker>
            <c:symbol val="none"/>
          </c:marker>
          <c:dLbls>
            <c:dLbl>
              <c:idx val="0"/>
              <c:layout>
                <c:manualLayout>
                  <c:x val="-2.9850746268656716E-2"/>
                  <c:y val="-8.2934609250398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B5-4E20-8B9A-4DC12C7147BD}"/>
                </c:ext>
              </c:extLst>
            </c:dLbl>
            <c:dLbl>
              <c:idx val="1"/>
              <c:layout>
                <c:manualLayout>
                  <c:x val="-4.4776119402985072E-2"/>
                  <c:y val="-8.9314194577352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B5-4E20-8B9A-4DC12C7147BD}"/>
                </c:ext>
              </c:extLst>
            </c:dLbl>
            <c:dLbl>
              <c:idx val="2"/>
              <c:layout>
                <c:manualLayout>
                  <c:x val="3.7313432835820895E-3"/>
                  <c:y val="-7.017543859649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B5-4E20-8B9A-4DC12C7147BD}"/>
                </c:ext>
              </c:extLst>
            </c:dLbl>
            <c:dLbl>
              <c:idx val="3"/>
              <c:layout>
                <c:manualLayout>
                  <c:x val="3.7313432835819984E-3"/>
                  <c:y val="-9.569377990430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B5-4E20-8B9A-4DC12C7147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'[13]02 ok'!$C$38:$G$41</c:f>
              <c:multiLvlStrCache>
                <c:ptCount val="4"/>
                <c:lvl/>
                <c:lvl/>
                <c:lvl/>
                <c:lvl/>
                <c:lvl>
                  <c:pt idx="0">
                    <c:v>TRIMESTRE 1</c:v>
                  </c:pt>
                  <c:pt idx="1">
                    <c:v>TRIMESTRE 2</c:v>
                  </c:pt>
                  <c:pt idx="2">
                    <c:v>TRIMESTRE 3</c:v>
                  </c:pt>
                  <c:pt idx="3">
                    <c:v>TRIMESTRE 4</c:v>
                  </c:pt>
                </c:lvl>
              </c:multiLvlStrCache>
            </c:multiLvlStrRef>
          </c:cat>
          <c:val>
            <c:numRef>
              <c:f>'[13]02 ok'!$J$38:$J$41</c:f>
              <c:numCache>
                <c:formatCode>General</c:formatCode>
                <c:ptCount val="4"/>
                <c:pt idx="0">
                  <c:v>0.97620764239365543</c:v>
                </c:pt>
                <c:pt idx="1">
                  <c:v>0</c:v>
                </c:pt>
                <c:pt idx="2">
                  <c:v>0</c:v>
                </c:pt>
                <c:pt idx="3">
                  <c:v>0</c:v>
                </c:pt>
              </c:numCache>
            </c:numRef>
          </c:val>
          <c:smooth val="0"/>
          <c:extLst>
            <c:ext xmlns:c16="http://schemas.microsoft.com/office/drawing/2014/chart" uri="{C3380CC4-5D6E-409C-BE32-E72D297353CC}">
              <c16:uniqueId val="{0000000A-C3B5-4E20-8B9A-4DC12C7147BD}"/>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79646659733571046"/>
          <c:y val="0.25804579305635572"/>
          <c:w val="0.18276392809389391"/>
          <c:h val="0.497129078377397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a:t>% DE CUMPLIMIENTO DE LA</a:t>
            </a:r>
            <a:r>
              <a:rPr lang="es-CO" sz="1200" baseline="0"/>
              <a:t> ENTREGA OPORTUNA DE LOS INFORMES DE ENSAYO</a:t>
            </a:r>
            <a:endParaRPr lang="es-CO" sz="1200"/>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600777306682819"/>
        </c:manualLayout>
      </c:layout>
      <c:barChart>
        <c:barDir val="col"/>
        <c:grouping val="clustered"/>
        <c:varyColors val="0"/>
        <c:ser>
          <c:idx val="4"/>
          <c:order val="0"/>
          <c:tx>
            <c:strRef>
              <c:f>'[14]05'!$H$37:$H$38</c:f>
              <c:strCache>
                <c:ptCount val="1"/>
                <c:pt idx="0">
                  <c:v>N° TOTAL DE  INFORMES  ENTREGADOS OPORTUNAMENTE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'[14]05'!$C$39:$G$42</c:f>
              <c:multiLvlStrCache>
                <c:ptCount val="4"/>
                <c:lvl/>
                <c:lvl/>
                <c:lvl/>
                <c:lvl/>
                <c:lvl>
                  <c:pt idx="0">
                    <c:v>TRIMESTRE 1</c:v>
                  </c:pt>
                  <c:pt idx="1">
                    <c:v>TRIMESTRE 2</c:v>
                  </c:pt>
                  <c:pt idx="2">
                    <c:v>TRIMESTRE 3</c:v>
                  </c:pt>
                  <c:pt idx="3">
                    <c:v>TRIMESTRE 4</c:v>
                  </c:pt>
                </c:lvl>
              </c:multiLvlStrCache>
            </c:multiLvlStrRef>
          </c:cat>
          <c:val>
            <c:numRef>
              <c:f>'[14]05'!$H$39:$H$42</c:f>
              <c:numCache>
                <c:formatCode>General</c:formatCode>
                <c:ptCount val="4"/>
                <c:pt idx="0">
                  <c:v>1327</c:v>
                </c:pt>
              </c:numCache>
            </c:numRef>
          </c:val>
          <c:extLst>
            <c:ext xmlns:c16="http://schemas.microsoft.com/office/drawing/2014/chart" uri="{C3380CC4-5D6E-409C-BE32-E72D297353CC}">
              <c16:uniqueId val="{00000000-9C9A-428B-9512-C6C46D386BE9}"/>
            </c:ext>
          </c:extLst>
        </c:ser>
        <c:ser>
          <c:idx val="5"/>
          <c:order val="1"/>
          <c:tx>
            <c:strRef>
              <c:f>'[14]05'!$I$37:$I$38</c:f>
              <c:strCache>
                <c:ptCount val="1"/>
                <c:pt idx="0">
                  <c:v>N° TOTAL  DE INFORMES ENTREGADOS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'[14]05'!$C$39:$G$42</c:f>
              <c:multiLvlStrCache>
                <c:ptCount val="4"/>
                <c:lvl/>
                <c:lvl/>
                <c:lvl/>
                <c:lvl/>
                <c:lvl>
                  <c:pt idx="0">
                    <c:v>TRIMESTRE 1</c:v>
                  </c:pt>
                  <c:pt idx="1">
                    <c:v>TRIMESTRE 2</c:v>
                  </c:pt>
                  <c:pt idx="2">
                    <c:v>TRIMESTRE 3</c:v>
                  </c:pt>
                  <c:pt idx="3">
                    <c:v>TRIMESTRE 4</c:v>
                  </c:pt>
                </c:lvl>
              </c:multiLvlStrCache>
            </c:multiLvlStrRef>
          </c:cat>
          <c:val>
            <c:numRef>
              <c:f>'[14]05'!$I$39:$I$42</c:f>
              <c:numCache>
                <c:formatCode>General</c:formatCode>
                <c:ptCount val="4"/>
                <c:pt idx="0">
                  <c:v>1327</c:v>
                </c:pt>
              </c:numCache>
            </c:numRef>
          </c:val>
          <c:extLst>
            <c:ext xmlns:c16="http://schemas.microsoft.com/office/drawing/2014/chart" uri="{C3380CC4-5D6E-409C-BE32-E72D297353CC}">
              <c16:uniqueId val="{00000001-9C9A-428B-9512-C6C46D386BE9}"/>
            </c:ext>
          </c:extLst>
        </c:ser>
        <c:dLbls>
          <c:showLegendKey val="0"/>
          <c:showVal val="0"/>
          <c:showCatName val="0"/>
          <c:showSerName val="0"/>
          <c:showPercent val="0"/>
          <c:showBubbleSize val="0"/>
        </c:dLbls>
        <c:gapWidth val="150"/>
        <c:axId val="478923080"/>
        <c:axId val="478923472"/>
        <c:extLst/>
      </c:barChart>
      <c:lineChart>
        <c:grouping val="standard"/>
        <c:varyColors val="0"/>
        <c:ser>
          <c:idx val="6"/>
          <c:order val="2"/>
          <c:tx>
            <c:strRef>
              <c:f>'[14]05'!$J$37:$J$38</c:f>
              <c:strCache>
                <c:ptCount val="1"/>
                <c:pt idx="0">
                  <c:v>% DE CUMPLIMIENTO DE LA ENTREGA OPORTUNA DE LOS INFORMES DE ENSAYO</c:v>
                </c:pt>
              </c:strCache>
            </c:strRef>
          </c:tx>
          <c:spPr>
            <a:ln w="28575" cap="rnd">
              <a:solidFill>
                <a:schemeClr val="accent1">
                  <a:lumMod val="60000"/>
                </a:schemeClr>
              </a:solidFill>
              <a:round/>
            </a:ln>
            <a:effectLst/>
          </c:spPr>
          <c:marker>
            <c:symbol val="none"/>
          </c:marker>
          <c:dLbls>
            <c:dLbl>
              <c:idx val="0"/>
              <c:layout>
                <c:manualLayout>
                  <c:x val="5.0144648023143681E-2"/>
                  <c:y val="-0.128205128205128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9A-428B-9512-C6C46D386BE9}"/>
                </c:ext>
              </c:extLst>
            </c:dLbl>
            <c:dLbl>
              <c:idx val="1"/>
              <c:layout>
                <c:manualLayout>
                  <c:x val="5.0185144407575814E-2"/>
                  <c:y val="-1.2421764587118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9A-428B-9512-C6C46D386BE9}"/>
                </c:ext>
              </c:extLst>
            </c:dLbl>
            <c:dLbl>
              <c:idx val="2"/>
              <c:layout>
                <c:manualLayout>
                  <c:x val="-3.8167938931298641E-3"/>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9A-428B-9512-C6C46D386BE9}"/>
                </c:ext>
              </c:extLst>
            </c:dLbl>
            <c:dLbl>
              <c:idx val="3"/>
              <c:layout>
                <c:manualLayout>
                  <c:x val="0"/>
                  <c:y val="-9.569377990430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9A-428B-9512-C6C46D386B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'[14]05'!$C$39:$G$42</c:f>
              <c:multiLvlStrCache>
                <c:ptCount val="4"/>
                <c:lvl/>
                <c:lvl/>
                <c:lvl/>
                <c:lvl/>
                <c:lvl>
                  <c:pt idx="0">
                    <c:v>TRIMESTRE 1</c:v>
                  </c:pt>
                  <c:pt idx="1">
                    <c:v>TRIMESTRE 2</c:v>
                  </c:pt>
                  <c:pt idx="2">
                    <c:v>TRIMESTRE 3</c:v>
                  </c:pt>
                  <c:pt idx="3">
                    <c:v>TRIMESTRE 4</c:v>
                  </c:pt>
                </c:lvl>
              </c:multiLvlStrCache>
            </c:multiLvlStrRef>
          </c:cat>
          <c:val>
            <c:numRef>
              <c:f>'[14]05'!$J$39:$J$42</c:f>
              <c:numCache>
                <c:formatCode>General</c:formatCode>
                <c:ptCount val="4"/>
                <c:pt idx="0">
                  <c:v>1</c:v>
                </c:pt>
                <c:pt idx="1">
                  <c:v>0</c:v>
                </c:pt>
                <c:pt idx="2">
                  <c:v>0</c:v>
                </c:pt>
                <c:pt idx="3">
                  <c:v>0</c:v>
                </c:pt>
              </c:numCache>
            </c:numRef>
          </c:val>
          <c:smooth val="0"/>
          <c:extLst>
            <c:ext xmlns:c16="http://schemas.microsoft.com/office/drawing/2014/chart" uri="{C3380CC4-5D6E-409C-BE32-E72D297353CC}">
              <c16:uniqueId val="{00000006-9C9A-428B-9512-C6C46D386BE9}"/>
            </c:ext>
          </c:extLst>
        </c:ser>
        <c:dLbls>
          <c:showLegendKey val="0"/>
          <c:showVal val="0"/>
          <c:showCatName val="0"/>
          <c:showSerName val="0"/>
          <c:showPercent val="0"/>
          <c:showBubbleSize val="0"/>
        </c:dLbls>
        <c:marker val="1"/>
        <c:smooth val="0"/>
        <c:axId val="478924256"/>
        <c:axId val="478923864"/>
      </c:lineChart>
      <c:catAx>
        <c:axId val="47892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3472"/>
        <c:crosses val="autoZero"/>
        <c:auto val="1"/>
        <c:lblAlgn val="ctr"/>
        <c:lblOffset val="100"/>
        <c:noMultiLvlLbl val="0"/>
      </c:catAx>
      <c:valAx>
        <c:axId val="478923472"/>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3080"/>
        <c:crosses val="autoZero"/>
        <c:crossBetween val="between"/>
      </c:valAx>
      <c:valAx>
        <c:axId val="4789238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256"/>
        <c:crosses val="max"/>
        <c:crossBetween val="between"/>
      </c:valAx>
      <c:catAx>
        <c:axId val="478924256"/>
        <c:scaling>
          <c:orientation val="minMax"/>
        </c:scaling>
        <c:delete val="1"/>
        <c:axPos val="b"/>
        <c:numFmt formatCode="General" sourceLinked="1"/>
        <c:majorTickMark val="out"/>
        <c:minorTickMark val="none"/>
        <c:tickLblPos val="nextTo"/>
        <c:crossAx val="478923864"/>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'[16]PPMQ-IND-002'!$H$37:$H$44</c:f>
              <c:numCache>
                <c:formatCode>General</c:formatCode>
                <c:ptCount val="8"/>
                <c:pt idx="0">
                  <c:v>0</c:v>
                </c:pt>
                <c:pt idx="1">
                  <c:v>0</c:v>
                </c:pt>
                <c:pt idx="2">
                  <c:v>0</c:v>
                </c:pt>
                <c:pt idx="3">
                  <c:v>0</c:v>
                </c:pt>
                <c:pt idx="4">
                  <c:v>0</c:v>
                </c:pt>
                <c:pt idx="5">
                  <c:v>0</c:v>
                </c:pt>
                <c:pt idx="6">
                  <c:v>0</c:v>
                </c:pt>
                <c:pt idx="7">
                  <c:v>0</c:v>
                </c:pt>
              </c:numCache>
            </c:numRef>
          </c:val>
          <c:extLst>
            <c:ext xmlns:c15="http://schemas.microsoft.com/office/drawing/2012/chart" uri="{02D57815-91ED-43cb-92C2-25804820EDAC}">
              <c15:filteredSeriesTitle>
                <c15:tx>
                  <c:strRef>
                    <c:extLst>
                      <c:ext uri="{02D57815-91ED-43cb-92C2-25804820EDAC}">
                        <c15:formulaRef>
                          <c15:sqref>'[16]PPMQ-IND-002'!$H$35:$H$36</c15:sqref>
                        </c15:formulaRef>
                      </c:ext>
                    </c:extLst>
                    <c:strCache>
                      <c:ptCount val="1"/>
                      <c:pt idx="0">
                        <c:v>#¡REF! #¡REF!</c:v>
                      </c:pt>
                    </c:strCache>
                  </c:strRef>
                </c15:tx>
              </c15:filteredSeriesTitle>
            </c:ext>
            <c:ext xmlns:c15="http://schemas.microsoft.com/office/drawing/2012/chart" uri="{02D57815-91ED-43cb-92C2-25804820EDAC}">
              <c15:filteredCategoryTitle>
                <c15:cat>
                  <c:multiLvlStrRef>
                    <c:extLst>
                      <c:ext uri="{02D57815-91ED-43cb-92C2-25804820EDAC}">
                        <c15:formulaRef>
                          <c15:sqref>'[16]PPMQ-IND-002'!$C$37:$G$44</c15:sqref>
                        </c15:formulaRef>
                      </c:ext>
                    </c:extLst>
                    <c:multiLvlStrCache>
                      <c:ptCount val="8"/>
                      <c:lvl>
                        <c:pt idx="0">
                          <c:v>#¡REF!</c:v>
                        </c:pt>
                        <c:pt idx="1">
                          <c:v>#¡REF!</c:v>
                        </c:pt>
                        <c:pt idx="2">
                          <c:v>#¡REF!</c:v>
                        </c:pt>
                        <c:pt idx="3">
                          <c:v>#¡REF!</c:v>
                        </c:pt>
                        <c:pt idx="4">
                          <c:v>#¡REF!</c:v>
                        </c:pt>
                        <c:pt idx="5">
                          <c:v>#¡REF!</c:v>
                        </c:pt>
                        <c:pt idx="6">
                          <c:v>#¡REF!</c:v>
                        </c:pt>
                        <c:pt idx="7">
                          <c:v>#¡REF!</c:v>
                        </c:pt>
                      </c:lvl>
                      <c:lvl>
                        <c:pt idx="0">
                          <c:v>#¡REF!</c:v>
                        </c:pt>
                        <c:pt idx="1">
                          <c:v>#¡REF!</c:v>
                        </c:pt>
                        <c:pt idx="2">
                          <c:v>#¡REF!</c:v>
                        </c:pt>
                        <c:pt idx="3">
                          <c:v>#¡REF!</c:v>
                        </c:pt>
                        <c:pt idx="4">
                          <c:v>#¡REF!</c:v>
                        </c:pt>
                        <c:pt idx="5">
                          <c:v>#¡REF!</c:v>
                        </c:pt>
                        <c:pt idx="6">
                          <c:v>#¡REF!</c:v>
                        </c:pt>
                        <c:pt idx="7">
                          <c:v>#¡REF!</c:v>
                        </c:pt>
                      </c:lvl>
                      <c:lvl>
                        <c:pt idx="0">
                          <c:v>#¡REF!</c:v>
                        </c:pt>
                        <c:pt idx="1">
                          <c:v>#¡REF!</c:v>
                        </c:pt>
                        <c:pt idx="2">
                          <c:v>#¡REF!</c:v>
                        </c:pt>
                        <c:pt idx="3">
                          <c:v>#¡REF!</c:v>
                        </c:pt>
                        <c:pt idx="4">
                          <c:v>#¡REF!</c:v>
                        </c:pt>
                        <c:pt idx="5">
                          <c:v>#¡REF!</c:v>
                        </c:pt>
                        <c:pt idx="6">
                          <c:v>#¡REF!</c:v>
                        </c:pt>
                        <c:pt idx="7">
                          <c:v>#¡REF!</c:v>
                        </c:pt>
                      </c:lvl>
                      <c:lvl>
                        <c:pt idx="0">
                          <c:v>#¡REF!</c:v>
                        </c:pt>
                        <c:pt idx="1">
                          <c:v>#¡REF!</c:v>
                        </c:pt>
                        <c:pt idx="2">
                          <c:v>#¡REF!</c:v>
                        </c:pt>
                        <c:pt idx="3">
                          <c:v>#¡REF!</c:v>
                        </c:pt>
                        <c:pt idx="4">
                          <c:v>#¡REF!</c:v>
                        </c:pt>
                        <c:pt idx="5">
                          <c:v>#¡REF!</c:v>
                        </c:pt>
                        <c:pt idx="6">
                          <c:v>#¡REF!</c:v>
                        </c:pt>
                        <c:pt idx="7">
                          <c:v>#¡REF!</c:v>
                        </c:pt>
                      </c:lvl>
                      <c:lvl>
                        <c:pt idx="0">
                          <c:v>#¡REF!</c:v>
                        </c:pt>
                        <c:pt idx="1">
                          <c:v>#¡REF!</c:v>
                        </c:pt>
                        <c:pt idx="2">
                          <c:v>#¡REF!</c:v>
                        </c:pt>
                        <c:pt idx="3">
                          <c:v>#¡REF!</c:v>
                        </c:pt>
                        <c:pt idx="4">
                          <c:v>#¡REF!</c:v>
                        </c:pt>
                        <c:pt idx="5">
                          <c:v>#¡REF!</c:v>
                        </c:pt>
                        <c:pt idx="6">
                          <c:v>#¡REF!</c:v>
                        </c:pt>
                        <c:pt idx="7">
                          <c:v>#¡REF!</c:v>
                        </c:pt>
                      </c:lvl>
                    </c:multiLvlStrCache>
                  </c:multiLvlStrRef>
                </c15:cat>
              </c15:filteredCategoryTitle>
            </c:ext>
            <c:ext xmlns:c16="http://schemas.microsoft.com/office/drawing/2014/chart" uri="{C3380CC4-5D6E-409C-BE32-E72D297353CC}">
              <c16:uniqueId val="{00000000-1232-4876-BAE1-89B058114AA2}"/>
            </c:ext>
          </c:extLst>
        </c:ser>
        <c:dLbls>
          <c:showLegendKey val="0"/>
          <c:showVal val="0"/>
          <c:showCatName val="0"/>
          <c:showSerName val="0"/>
          <c:showPercent val="0"/>
          <c:showBubbleSize val="0"/>
        </c:dLbls>
        <c:gapWidth val="150"/>
        <c:axId val="140915944"/>
        <c:axId val="140915552"/>
        <c:extLst/>
      </c:barChart>
      <c:lineChart>
        <c:grouping val="standard"/>
        <c:varyColors val="0"/>
        <c:ser>
          <c:idx val="6"/>
          <c:order val="1"/>
          <c:spPr>
            <a:ln w="28575" cap="rnd">
              <a:solidFill>
                <a:schemeClr val="accent1">
                  <a:lumMod val="60000"/>
                </a:schemeClr>
              </a:solidFill>
              <a:round/>
            </a:ln>
            <a:effectLst/>
          </c:spPr>
          <c:marker>
            <c:symbol val="none"/>
          </c:marker>
          <c:val>
            <c:numRef>
              <c:f>'[16]PPMQ-IND-002'!$J$37:$J$44</c:f>
              <c:numCache>
                <c:formatCode>General</c:formatCode>
                <c:ptCount val="8"/>
                <c:pt idx="0">
                  <c:v>0</c:v>
                </c:pt>
                <c:pt idx="1">
                  <c:v>0</c:v>
                </c:pt>
                <c:pt idx="2">
                  <c:v>0</c:v>
                </c:pt>
                <c:pt idx="3">
                  <c:v>0</c:v>
                </c:pt>
                <c:pt idx="4">
                  <c:v>0</c:v>
                </c:pt>
                <c:pt idx="5">
                  <c:v>0</c:v>
                </c:pt>
                <c:pt idx="6">
                  <c:v>0</c:v>
                </c:pt>
                <c:pt idx="7">
                  <c:v>0</c:v>
                </c:pt>
              </c:numCache>
            </c:numRef>
          </c:val>
          <c:smooth val="0"/>
          <c:extLst>
            <c:ext xmlns:c15="http://schemas.microsoft.com/office/drawing/2012/chart" uri="{02D57815-91ED-43cb-92C2-25804820EDAC}">
              <c15:filteredSeriesTitle>
                <c15:tx>
                  <c:strRef>
                    <c:extLst>
                      <c:ext uri="{02D57815-91ED-43cb-92C2-25804820EDAC}">
                        <c15:formulaRef>
                          <c15:sqref>'[16]PPMQ-IND-002'!$J$35:$J$36</c15:sqref>
                        </c15:formulaRef>
                      </c:ext>
                    </c:extLst>
                    <c:strCache>
                      <c:ptCount val="1"/>
                      <c:pt idx="0">
                        <c:v>#¡REF! #¡REF!</c:v>
                      </c:pt>
                    </c:strCache>
                  </c:strRef>
                </c15:tx>
              </c15:filteredSeriesTitle>
            </c:ext>
            <c:ext xmlns:c15="http://schemas.microsoft.com/office/drawing/2012/chart" uri="{02D57815-91ED-43cb-92C2-25804820EDAC}">
              <c15:filteredCategoryTitle>
                <c15:cat>
                  <c:multiLvlStrRef>
                    <c:extLst>
                      <c:ext uri="{02D57815-91ED-43cb-92C2-25804820EDAC}">
                        <c15:formulaRef>
                          <c15:sqref>'[16]PPMQ-IND-002'!$C$37:$G$42</c15:sqref>
                        </c15:formulaRef>
                      </c:ext>
                    </c:extLst>
                    <c:multiLvlStrCache>
                      <c:ptCount val="6"/>
                      <c:lvl>
                        <c:pt idx="0">
                          <c:v>#¡REF!</c:v>
                        </c:pt>
                        <c:pt idx="1">
                          <c:v>#¡REF!</c:v>
                        </c:pt>
                        <c:pt idx="2">
                          <c:v>#¡REF!</c:v>
                        </c:pt>
                        <c:pt idx="3">
                          <c:v>#¡REF!</c:v>
                        </c:pt>
                        <c:pt idx="4">
                          <c:v>#¡REF!</c:v>
                        </c:pt>
                        <c:pt idx="5">
                          <c:v>#¡REF!</c:v>
                        </c:pt>
                      </c:lvl>
                      <c:lvl>
                        <c:pt idx="0">
                          <c:v>#¡REF!</c:v>
                        </c:pt>
                        <c:pt idx="1">
                          <c:v>#¡REF!</c:v>
                        </c:pt>
                        <c:pt idx="2">
                          <c:v>#¡REF!</c:v>
                        </c:pt>
                        <c:pt idx="3">
                          <c:v>#¡REF!</c:v>
                        </c:pt>
                        <c:pt idx="4">
                          <c:v>#¡REF!</c:v>
                        </c:pt>
                        <c:pt idx="5">
                          <c:v>#¡REF!</c:v>
                        </c:pt>
                      </c:lvl>
                      <c:lvl>
                        <c:pt idx="0">
                          <c:v>#¡REF!</c:v>
                        </c:pt>
                        <c:pt idx="1">
                          <c:v>#¡REF!</c:v>
                        </c:pt>
                        <c:pt idx="2">
                          <c:v>#¡REF!</c:v>
                        </c:pt>
                        <c:pt idx="3">
                          <c:v>#¡REF!</c:v>
                        </c:pt>
                        <c:pt idx="4">
                          <c:v>#¡REF!</c:v>
                        </c:pt>
                        <c:pt idx="5">
                          <c:v>#¡REF!</c:v>
                        </c:pt>
                      </c:lvl>
                      <c:lvl>
                        <c:pt idx="0">
                          <c:v>#¡REF!</c:v>
                        </c:pt>
                        <c:pt idx="1">
                          <c:v>#¡REF!</c:v>
                        </c:pt>
                        <c:pt idx="2">
                          <c:v>#¡REF!</c:v>
                        </c:pt>
                        <c:pt idx="3">
                          <c:v>#¡REF!</c:v>
                        </c:pt>
                        <c:pt idx="4">
                          <c:v>#¡REF!</c:v>
                        </c:pt>
                        <c:pt idx="5">
                          <c:v>#¡REF!</c:v>
                        </c:pt>
                      </c:lvl>
                      <c:lvl>
                        <c:pt idx="0">
                          <c:v>#¡REF!</c:v>
                        </c:pt>
                        <c:pt idx="1">
                          <c:v>#¡REF!</c:v>
                        </c:pt>
                        <c:pt idx="2">
                          <c:v>#¡REF!</c:v>
                        </c:pt>
                        <c:pt idx="3">
                          <c:v>#¡REF!</c:v>
                        </c:pt>
                        <c:pt idx="4">
                          <c:v>#¡REF!</c:v>
                        </c:pt>
                        <c:pt idx="5">
                          <c:v>#¡REF!</c:v>
                        </c:pt>
                      </c:lvl>
                    </c:multiLvlStrCache>
                  </c:multiLvlStrRef>
                </c15:cat>
              </c15:filteredCategoryTitle>
            </c:ext>
            <c:ext xmlns:c16="http://schemas.microsoft.com/office/drawing/2014/chart" uri="{C3380CC4-5D6E-409C-BE32-E72D297353CC}">
              <c16:uniqueId val="{00000001-1232-4876-BAE1-89B058114AA2}"/>
            </c:ext>
          </c:extLst>
        </c:ser>
        <c:dLbls>
          <c:showLegendKey val="0"/>
          <c:showVal val="0"/>
          <c:showCatName val="0"/>
          <c:showSerName val="0"/>
          <c:showPercent val="0"/>
          <c:showBubbleSize val="0"/>
        </c:dLbls>
        <c:marker val="1"/>
        <c:smooth val="0"/>
        <c:axId val="140916728"/>
        <c:axId val="140913592"/>
      </c:lineChart>
      <c:catAx>
        <c:axId val="140915944"/>
        <c:scaling>
          <c:orientation val="minMax"/>
        </c:scaling>
        <c:delete val="1"/>
        <c:axPos val="b"/>
        <c:numFmt formatCode="General" sourceLinked="1"/>
        <c:majorTickMark val="none"/>
        <c:minorTickMark val="none"/>
        <c:tickLblPos val="nextTo"/>
        <c:crossAx val="140915552"/>
        <c:crosses val="autoZero"/>
        <c:auto val="1"/>
        <c:lblAlgn val="ctr"/>
        <c:lblOffset val="100"/>
        <c:noMultiLvlLbl val="0"/>
      </c:catAx>
      <c:valAx>
        <c:axId val="14091555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5944"/>
        <c:crosses val="autoZero"/>
        <c:crossBetween val="between"/>
        <c:majorUnit val="10"/>
      </c:valAx>
      <c:valAx>
        <c:axId val="14091359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6728"/>
        <c:crosses val="max"/>
        <c:crossBetween val="between"/>
      </c:valAx>
      <c:catAx>
        <c:axId val="140916728"/>
        <c:scaling>
          <c:orientation val="minMax"/>
        </c:scaling>
        <c:delete val="1"/>
        <c:axPos val="b"/>
        <c:numFmt formatCode="General" sourceLinked="1"/>
        <c:majorTickMark val="out"/>
        <c:minorTickMark val="none"/>
        <c:tickLblPos val="nextTo"/>
        <c:crossAx val="14091359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Disponibilidad 2025</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'[17]LMME-IND-001'!$H$35</c:f>
              <c:strCache>
                <c:ptCount val="1"/>
                <c:pt idx="0">
                  <c:v>Sumatoria de disponibilidades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40000"/>
                        <a:lumOff val="6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'[17]LMME-IND-001'!$C$36:$C$40</c:f>
              <c:strCache>
                <c:ptCount val="5"/>
                <c:pt idx="1">
                  <c:v>Trimestre 1</c:v>
                </c:pt>
                <c:pt idx="2">
                  <c:v>Trimestre 2</c:v>
                </c:pt>
                <c:pt idx="3">
                  <c:v>Trimestre 3</c:v>
                </c:pt>
                <c:pt idx="4">
                  <c:v>Trimestre 4</c:v>
                </c:pt>
              </c:strCache>
            </c:strRef>
          </c:cat>
          <c:val>
            <c:numRef>
              <c:f>'[17]LMME-IND-001'!$H$36:$H$40</c:f>
              <c:numCache>
                <c:formatCode>General</c:formatCode>
                <c:ptCount val="5"/>
                <c:pt idx="1">
                  <c:v>0.56575477236865557</c:v>
                </c:pt>
                <c:pt idx="2">
                  <c:v>0</c:v>
                </c:pt>
                <c:pt idx="3">
                  <c:v>0</c:v>
                </c:pt>
                <c:pt idx="4">
                  <c:v>0</c:v>
                </c:pt>
              </c:numCache>
            </c:numRef>
          </c:val>
          <c:extLst>
            <c:ext xmlns:c16="http://schemas.microsoft.com/office/drawing/2014/chart" uri="{C3380CC4-5D6E-409C-BE32-E72D297353CC}">
              <c16:uniqueId val="{00000000-0BDB-43EE-B5AE-4AC01E4153F7}"/>
            </c:ext>
          </c:extLst>
        </c:ser>
        <c:dLbls>
          <c:showLegendKey val="0"/>
          <c:showVal val="0"/>
          <c:showCatName val="0"/>
          <c:showSerName val="0"/>
          <c:showPercent val="0"/>
          <c:showBubbleSize val="0"/>
        </c:dLbls>
        <c:gapWidth val="219"/>
        <c:axId val="2078725808"/>
        <c:axId val="2078713328"/>
      </c:barChart>
      <c:lineChart>
        <c:grouping val="standard"/>
        <c:varyColors val="0"/>
        <c:ser>
          <c:idx val="1"/>
          <c:order val="1"/>
          <c:tx>
            <c:strRef>
              <c:f>'[17]LMME-IND-001'!$I$35</c:f>
              <c:strCache>
                <c:ptCount val="1"/>
                <c:pt idx="0">
                  <c:v>porcentaje disponibilidad esperada</c:v>
                </c:pt>
              </c:strCache>
            </c:strRef>
          </c:tx>
          <c:spPr>
            <a:ln w="28575" cap="rnd">
              <a:solidFill>
                <a:schemeClr val="accent2"/>
              </a:solidFill>
              <a:round/>
            </a:ln>
            <a:effectLst/>
          </c:spPr>
          <c:marker>
            <c:symbol val="none"/>
          </c:marker>
          <c:cat>
            <c:strRef>
              <c:f>'[17]LMME-IND-001'!$C$36:$C$40</c:f>
              <c:strCache>
                <c:ptCount val="5"/>
                <c:pt idx="1">
                  <c:v>Trimestre 1</c:v>
                </c:pt>
                <c:pt idx="2">
                  <c:v>Trimestre 2</c:v>
                </c:pt>
                <c:pt idx="3">
                  <c:v>Trimestre 3</c:v>
                </c:pt>
                <c:pt idx="4">
                  <c:v>Trimestre 4</c:v>
                </c:pt>
              </c:strCache>
            </c:strRef>
          </c:cat>
          <c:val>
            <c:numRef>
              <c:f>'[17]LMME-IND-001'!$I$36:$I$40</c:f>
              <c:numCache>
                <c:formatCode>General</c:formatCode>
                <c:ptCount val="5"/>
                <c:pt idx="1">
                  <c:v>0.5</c:v>
                </c:pt>
                <c:pt idx="2">
                  <c:v>0.5</c:v>
                </c:pt>
                <c:pt idx="3">
                  <c:v>50</c:v>
                </c:pt>
                <c:pt idx="4">
                  <c:v>50</c:v>
                </c:pt>
              </c:numCache>
            </c:numRef>
          </c:val>
          <c:smooth val="0"/>
          <c:extLst>
            <c:ext xmlns:c16="http://schemas.microsoft.com/office/drawing/2014/chart" uri="{C3380CC4-5D6E-409C-BE32-E72D297353CC}">
              <c16:uniqueId val="{00000001-0BDB-43EE-B5AE-4AC01E4153F7}"/>
            </c:ext>
          </c:extLst>
        </c:ser>
        <c:dLbls>
          <c:showLegendKey val="0"/>
          <c:showVal val="0"/>
          <c:showCatName val="0"/>
          <c:showSerName val="0"/>
          <c:showPercent val="0"/>
          <c:showBubbleSize val="0"/>
        </c:dLbls>
        <c:marker val="1"/>
        <c:smooth val="0"/>
        <c:axId val="2078725808"/>
        <c:axId val="2078713328"/>
      </c:lineChart>
      <c:catAx>
        <c:axId val="207872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13328"/>
        <c:crosses val="autoZero"/>
        <c:auto val="1"/>
        <c:lblAlgn val="ctr"/>
        <c:lblOffset val="100"/>
        <c:noMultiLvlLbl val="0"/>
      </c:catAx>
      <c:valAx>
        <c:axId val="207871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258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Entregas</a:t>
            </a:r>
            <a:r>
              <a:rPr lang="es-CO" baseline="0"/>
              <a:t> de vehículos maquinaria y equipos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tx>
            <c:strRef>
              <c:f>'[18]LMME-IND-002'!$D$35</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'[18]LMME-IND-002'!$C$36:$C$40</c:f>
              <c:strCache>
                <c:ptCount val="5"/>
                <c:pt idx="1">
                  <c:v>Trimestre 1</c:v>
                </c:pt>
                <c:pt idx="2">
                  <c:v>Trimestre 2</c:v>
                </c:pt>
                <c:pt idx="3">
                  <c:v>Trimestre 3</c:v>
                </c:pt>
                <c:pt idx="4">
                  <c:v>Trimestre 4</c:v>
                </c:pt>
              </c:strCache>
            </c:strRef>
          </c:cat>
          <c:val>
            <c:numRef>
              <c:f>'[18]LMME-IND-002'!$D$36:$D$40</c:f>
              <c:numCache>
                <c:formatCode>General</c:formatCode>
                <c:ptCount val="5"/>
              </c:numCache>
            </c:numRef>
          </c:val>
          <c:extLst xmlns:c15="http://schemas.microsoft.com/office/drawing/2012/chart">
            <c:ext xmlns:c16="http://schemas.microsoft.com/office/drawing/2014/chart" uri="{C3380CC4-5D6E-409C-BE32-E72D297353CC}">
              <c16:uniqueId val="{00000000-7F69-41F7-97F5-48581F856AD3}"/>
            </c:ext>
          </c:extLst>
        </c:ser>
        <c:ser>
          <c:idx val="2"/>
          <c:order val="1"/>
          <c:tx>
            <c:strRef>
              <c:f>'[18]LMME-IND-002'!$E$35</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'[18]LMME-IND-002'!$C$36:$C$40</c:f>
              <c:strCache>
                <c:ptCount val="5"/>
                <c:pt idx="1">
                  <c:v>Trimestre 1</c:v>
                </c:pt>
                <c:pt idx="2">
                  <c:v>Trimestre 2</c:v>
                </c:pt>
                <c:pt idx="3">
                  <c:v>Trimestre 3</c:v>
                </c:pt>
                <c:pt idx="4">
                  <c:v>Trimestre 4</c:v>
                </c:pt>
              </c:strCache>
            </c:strRef>
          </c:cat>
          <c:val>
            <c:numRef>
              <c:f>'[18]LMME-IND-002'!$E$36:$E$40</c:f>
              <c:numCache>
                <c:formatCode>General</c:formatCode>
                <c:ptCount val="5"/>
              </c:numCache>
            </c:numRef>
          </c:val>
          <c:extLst xmlns:c15="http://schemas.microsoft.com/office/drawing/2012/chart">
            <c:ext xmlns:c16="http://schemas.microsoft.com/office/drawing/2014/chart" uri="{C3380CC4-5D6E-409C-BE32-E72D297353CC}">
              <c16:uniqueId val="{00000001-7F69-41F7-97F5-48581F856AD3}"/>
            </c:ext>
          </c:extLst>
        </c:ser>
        <c:ser>
          <c:idx val="3"/>
          <c:order val="2"/>
          <c:tx>
            <c:strRef>
              <c:f>'[18]LMME-IND-002'!$F$35</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'[18]LMME-IND-002'!$C$36:$C$40</c:f>
              <c:strCache>
                <c:ptCount val="5"/>
                <c:pt idx="1">
                  <c:v>Trimestre 1</c:v>
                </c:pt>
                <c:pt idx="2">
                  <c:v>Trimestre 2</c:v>
                </c:pt>
                <c:pt idx="3">
                  <c:v>Trimestre 3</c:v>
                </c:pt>
                <c:pt idx="4">
                  <c:v>Trimestre 4</c:v>
                </c:pt>
              </c:strCache>
            </c:strRef>
          </c:cat>
          <c:val>
            <c:numRef>
              <c:f>'[18]LMME-IND-002'!$F$36:$F$40</c:f>
              <c:numCache>
                <c:formatCode>General</c:formatCode>
                <c:ptCount val="5"/>
              </c:numCache>
            </c:numRef>
          </c:val>
          <c:extLst xmlns:c15="http://schemas.microsoft.com/office/drawing/2012/chart">
            <c:ext xmlns:c16="http://schemas.microsoft.com/office/drawing/2014/chart" uri="{C3380CC4-5D6E-409C-BE32-E72D297353CC}">
              <c16:uniqueId val="{00000002-7F69-41F7-97F5-48581F856AD3}"/>
            </c:ext>
          </c:extLst>
        </c:ser>
        <c:ser>
          <c:idx val="4"/>
          <c:order val="3"/>
          <c:tx>
            <c:strRef>
              <c:f>'[18]LMME-IND-002'!$G$35</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'[18]LMME-IND-002'!$C$36:$C$40</c:f>
              <c:strCache>
                <c:ptCount val="5"/>
                <c:pt idx="1">
                  <c:v>Trimestre 1</c:v>
                </c:pt>
                <c:pt idx="2">
                  <c:v>Trimestre 2</c:v>
                </c:pt>
                <c:pt idx="3">
                  <c:v>Trimestre 3</c:v>
                </c:pt>
                <c:pt idx="4">
                  <c:v>Trimestre 4</c:v>
                </c:pt>
              </c:strCache>
            </c:strRef>
          </c:cat>
          <c:val>
            <c:numRef>
              <c:f>'[18]LMME-IND-002'!$G$36:$G$40</c:f>
              <c:numCache>
                <c:formatCode>General</c:formatCode>
                <c:ptCount val="5"/>
              </c:numCache>
            </c:numRef>
          </c:val>
          <c:extLst>
            <c:ext xmlns:c16="http://schemas.microsoft.com/office/drawing/2014/chart" uri="{C3380CC4-5D6E-409C-BE32-E72D297353CC}">
              <c16:uniqueId val="{00000003-7F69-41F7-97F5-48581F856AD3}"/>
            </c:ext>
          </c:extLst>
        </c:ser>
        <c:ser>
          <c:idx val="5"/>
          <c:order val="4"/>
          <c:tx>
            <c:strRef>
              <c:f>'[18]LMME-IND-002'!$H$35</c:f>
              <c:strCache>
                <c:ptCount val="1"/>
                <c:pt idx="0">
                  <c:v>Sumatoria solicitudes con entregas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'[18]LMME-IND-002'!$C$36:$C$40</c:f>
              <c:strCache>
                <c:ptCount val="5"/>
                <c:pt idx="1">
                  <c:v>Trimestre 1</c:v>
                </c:pt>
                <c:pt idx="2">
                  <c:v>Trimestre 2</c:v>
                </c:pt>
                <c:pt idx="3">
                  <c:v>Trimestre 3</c:v>
                </c:pt>
                <c:pt idx="4">
                  <c:v>Trimestre 4</c:v>
                </c:pt>
              </c:strCache>
            </c:strRef>
          </c:cat>
          <c:val>
            <c:numRef>
              <c:f>'[18]LMME-IND-002'!$H$36:$H$40</c:f>
              <c:numCache>
                <c:formatCode>General</c:formatCode>
                <c:ptCount val="5"/>
                <c:pt idx="1">
                  <c:v>108</c:v>
                </c:pt>
              </c:numCache>
            </c:numRef>
          </c:val>
          <c:extLst>
            <c:ext xmlns:c16="http://schemas.microsoft.com/office/drawing/2014/chart" uri="{C3380CC4-5D6E-409C-BE32-E72D297353CC}">
              <c16:uniqueId val="{00000004-7F69-41F7-97F5-48581F856AD3}"/>
            </c:ext>
          </c:extLst>
        </c:ser>
        <c:ser>
          <c:idx val="0"/>
          <c:order val="5"/>
          <c:tx>
            <c:strRef>
              <c:f>'[18]LMME-IND-002'!$I$35</c:f>
              <c:strCache>
                <c:ptCount val="1"/>
                <c:pt idx="0">
                  <c:v>total solicitudes recibidas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'[18]LMME-IND-002'!$C$36:$C$40</c:f>
              <c:strCache>
                <c:ptCount val="5"/>
                <c:pt idx="1">
                  <c:v>Trimestre 1</c:v>
                </c:pt>
                <c:pt idx="2">
                  <c:v>Trimestre 2</c:v>
                </c:pt>
                <c:pt idx="3">
                  <c:v>Trimestre 3</c:v>
                </c:pt>
                <c:pt idx="4">
                  <c:v>Trimestre 4</c:v>
                </c:pt>
              </c:strCache>
            </c:strRef>
          </c:cat>
          <c:val>
            <c:numRef>
              <c:f>'[18]LMME-IND-002'!$I$36:$I$40</c:f>
              <c:numCache>
                <c:formatCode>General</c:formatCode>
                <c:ptCount val="5"/>
                <c:pt idx="1">
                  <c:v>123</c:v>
                </c:pt>
              </c:numCache>
            </c:numRef>
          </c:val>
          <c:extLst xmlns:c15="http://schemas.microsoft.com/office/drawing/2012/chart">
            <c:ext xmlns:c16="http://schemas.microsoft.com/office/drawing/2014/chart" uri="{C3380CC4-5D6E-409C-BE32-E72D297353CC}">
              <c16:uniqueId val="{00000005-7F69-41F7-97F5-48581F856AD3}"/>
            </c:ext>
          </c:extLst>
        </c:ser>
        <c:dLbls>
          <c:dLblPos val="outEnd"/>
          <c:showLegendKey val="0"/>
          <c:showVal val="1"/>
          <c:showCatName val="0"/>
          <c:showSerName val="0"/>
          <c:showPercent val="0"/>
          <c:showBubbleSize val="0"/>
        </c:dLbls>
        <c:gapWidth val="219"/>
        <c:overlap val="-27"/>
        <c:axId val="2137887936"/>
        <c:axId val="2137888768"/>
        <c:extLst/>
      </c:barChart>
      <c:catAx>
        <c:axId val="213788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7888768"/>
        <c:crosses val="autoZero"/>
        <c:auto val="1"/>
        <c:lblAlgn val="ctr"/>
        <c:lblOffset val="100"/>
        <c:noMultiLvlLbl val="0"/>
      </c:catAx>
      <c:valAx>
        <c:axId val="2137888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788793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90126528681315E-2"/>
          <c:y val="0.17216687490530447"/>
          <c:w val="0.9824098734713187"/>
          <c:h val="0.61480258318383341"/>
        </c:manualLayout>
      </c:layout>
      <c:barChart>
        <c:barDir val="col"/>
        <c:grouping val="clustered"/>
        <c:varyColors val="0"/>
        <c:ser>
          <c:idx val="0"/>
          <c:order val="0"/>
          <c:tx>
            <c:strRef>
              <c:f>'[19]INFRA-IND-001'!$C$36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'[19]INFRA-IND-001'!$D$35:$I$35</c15:sqref>
                  </c15:fullRef>
                </c:ext>
              </c:extLst>
              <c:f>'[19]INFRA-IND-001'!$H$35:$I$35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'[19]INFRA-IND-001'!$D$36:$I$36</c15:sqref>
                  </c15:fullRef>
                </c:ext>
              </c:extLst>
              <c:f>'[19]INFRA-IND-001'!$H$36:$I$36</c:f>
              <c:numCache>
                <c:formatCode>General</c:formatCode>
                <c:ptCount val="2"/>
                <c:pt idx="0">
                  <c:v>7.37</c:v>
                </c:pt>
                <c:pt idx="1">
                  <c:v>5.4</c:v>
                </c:pt>
              </c:numCache>
            </c:numRef>
          </c:val>
          <c:extLst>
            <c:ext xmlns:c16="http://schemas.microsoft.com/office/drawing/2014/chart" uri="{C3380CC4-5D6E-409C-BE32-E72D297353CC}">
              <c16:uniqueId val="{00000000-05B3-465C-A905-050CE22E33E0}"/>
            </c:ext>
          </c:extLst>
        </c:ser>
        <c:ser>
          <c:idx val="1"/>
          <c:order val="1"/>
          <c:tx>
            <c:strRef>
              <c:f>'[19]INFRA-IND-001'!$C$37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'[19]INFRA-IND-001'!$D$35:$I$35</c15:sqref>
                  </c15:fullRef>
                </c:ext>
              </c:extLst>
              <c:f>'[19]INFRA-IND-001'!$H$35:$I$35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'[19]INFRA-IND-001'!$D$37:$I$37</c15:sqref>
                  </c15:fullRef>
                </c:ext>
              </c:extLst>
              <c:f>'[19]INFRA-IND-001'!$H$37:$I$37</c:f>
              <c:numCache>
                <c:formatCode>General</c:formatCode>
                <c:ptCount val="2"/>
                <c:pt idx="0">
                  <c:v>14.849999999999998</c:v>
                </c:pt>
                <c:pt idx="1">
                  <c:v>16.98</c:v>
                </c:pt>
              </c:numCache>
            </c:numRef>
          </c:val>
          <c:extLst>
            <c:ext xmlns:c16="http://schemas.microsoft.com/office/drawing/2014/chart" uri="{C3380CC4-5D6E-409C-BE32-E72D297353CC}">
              <c16:uniqueId val="{00000001-05B3-465C-A905-050CE22E33E0}"/>
            </c:ext>
          </c:extLst>
        </c:ser>
        <c:ser>
          <c:idx val="2"/>
          <c:order val="2"/>
          <c:tx>
            <c:strRef>
              <c:f>'[19]INFRA-IND-001'!$C$38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'[19]INFRA-IND-001'!$D$35:$I$35</c15:sqref>
                  </c15:fullRef>
                </c:ext>
              </c:extLst>
              <c:f>'[19]INFRA-IND-001'!$H$35:$I$35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'[19]INFRA-IND-001'!$D$38:$I$38</c15:sqref>
                  </c15:fullRef>
                </c:ext>
              </c:extLst>
              <c:f>'[19]INFRA-IND-001'!$H$38:$I$38</c:f>
              <c:numCache>
                <c:formatCode>General</c:formatCode>
                <c:ptCount val="2"/>
                <c:pt idx="0">
                  <c:v>21.250000000000004</c:v>
                </c:pt>
                <c:pt idx="1">
                  <c:v>27.4</c:v>
                </c:pt>
              </c:numCache>
            </c:numRef>
          </c:val>
          <c:extLst>
            <c:ext xmlns:c16="http://schemas.microsoft.com/office/drawing/2014/chart" uri="{C3380CC4-5D6E-409C-BE32-E72D297353CC}">
              <c16:uniqueId val="{00000002-05B3-465C-A905-050CE22E33E0}"/>
            </c:ext>
          </c:extLst>
        </c:ser>
        <c:dLbls>
          <c:dLblPos val="outEnd"/>
          <c:showLegendKey val="0"/>
          <c:showVal val="1"/>
          <c:showCatName val="0"/>
          <c:showSerName val="0"/>
          <c:showPercent val="0"/>
          <c:showBubbleSize val="0"/>
        </c:dLbls>
        <c:gapWidth val="444"/>
        <c:overlap val="-90"/>
        <c:axId val="65874176"/>
        <c:axId val="66187264"/>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effectLst/>
              </a:rPr>
              <a:t>PORCENTAJE DE DESATENCIÓN DE PQRSFD CON TÉRMINOS DE 10 DÍAS HÁBILES AÑO 2025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'[2]SRPI-IND-001'!$C$36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'[2]SRPI-IND-001'!$J$36</c:f>
              <c:numCache>
                <c:formatCode>General</c:formatCode>
                <c:ptCount val="1"/>
                <c:pt idx="0">
                  <c:v>0</c:v>
                </c:pt>
              </c:numCache>
            </c:numRef>
          </c:val>
          <c:extLst>
            <c:ext xmlns:c16="http://schemas.microsoft.com/office/drawing/2014/chart" uri="{C3380CC4-5D6E-409C-BE32-E72D297353CC}">
              <c16:uniqueId val="{00000000-CD09-4E48-9096-C734614EC239}"/>
            </c:ext>
          </c:extLst>
        </c:ser>
        <c:dLbls>
          <c:dLblPos val="outEnd"/>
          <c:showLegendKey val="0"/>
          <c:showVal val="1"/>
          <c:showCatName val="0"/>
          <c:showSerName val="0"/>
          <c:showPercent val="0"/>
          <c:showBubbleSize val="0"/>
        </c:dLbls>
        <c:gapWidth val="219"/>
        <c:overlap val="-27"/>
        <c:axId val="2082434063"/>
        <c:axId val="2082417743"/>
      </c:barChart>
      <c:catAx>
        <c:axId val="2082434063"/>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82417743"/>
        <c:crosses val="autoZero"/>
        <c:auto val="1"/>
        <c:lblAlgn val="ctr"/>
        <c:lblOffset val="100"/>
        <c:noMultiLvlLbl val="0"/>
      </c:catAx>
      <c:valAx>
        <c:axId val="2082417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824340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sz="1600"/>
              <a:t>NIVEL PROMEDIO DE SATISFACCION</a:t>
            </a:r>
          </a:p>
        </c:rich>
      </c:tx>
      <c:layout>
        <c:manualLayout>
          <c:xMode val="edge"/>
          <c:yMode val="edge"/>
          <c:x val="0.17112489063867017"/>
          <c:y val="6.301470087413163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6">
                <a:tint val="54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'[20]INFRA-IND-003'!$C$38:$C$41</c:f>
              <c:strCache>
                <c:ptCount val="4"/>
                <c:pt idx="0">
                  <c:v>Trimestre I</c:v>
                </c:pt>
                <c:pt idx="1">
                  <c:v>Trimestre II</c:v>
                </c:pt>
                <c:pt idx="2">
                  <c:v>Trimestre III</c:v>
                </c:pt>
                <c:pt idx="3">
                  <c:v>Trimestre IV</c:v>
                </c:pt>
              </c:strCache>
            </c:strRef>
          </c:cat>
          <c:val>
            <c:numRef>
              <c:f>'[20]INFRA-IND-003'!$J$38:$J$41</c:f>
              <c:numCache>
                <c:formatCode>General</c:formatCode>
                <c:ptCount val="4"/>
                <c:pt idx="0">
                  <c:v>4.3</c:v>
                </c:pt>
              </c:numCache>
            </c:numRef>
          </c:val>
          <c:extLst>
            <c:ext xmlns:c16="http://schemas.microsoft.com/office/drawing/2014/chart" uri="{C3380CC4-5D6E-409C-BE32-E72D297353CC}">
              <c16:uniqueId val="{00000000-519D-44D6-AA93-E5E1A429B0A0}"/>
            </c:ext>
          </c:extLst>
        </c:ser>
        <c:dLbls>
          <c:dLblPos val="inEnd"/>
          <c:showLegendKey val="0"/>
          <c:showVal val="1"/>
          <c:showCatName val="0"/>
          <c:showSerName val="0"/>
          <c:showPercent val="0"/>
          <c:showBubbleSize val="0"/>
        </c:dLbls>
        <c:gapWidth val="65"/>
        <c:axId val="1499677360"/>
        <c:axId val="1611594608"/>
        <c:extLst>
          <c:ext xmlns:c15="http://schemas.microsoft.com/office/drawing/2012/chart" uri="{02D57815-91ED-43cb-92C2-25804820EDAC}">
            <c15:filteredBarSeries>
              <c15:ser>
                <c:idx val="0"/>
                <c:order val="0"/>
                <c:spPr>
                  <a:solidFill>
                    <a:schemeClr val="accent6">
                      <a:shade val="53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strRef>
                    <c:extLst>
                      <c:ext uri="{02D57815-91ED-43cb-92C2-25804820EDAC}">
                        <c15:formulaRef>
                          <c15:sqref>'[20]INFRA-IND-003'!$C$38:$C$41</c15:sqref>
                        </c15:formulaRef>
                      </c:ext>
                    </c:extLst>
                    <c:strCache>
                      <c:ptCount val="4"/>
                      <c:pt idx="0">
                        <c:v>Trimestre I</c:v>
                      </c:pt>
                      <c:pt idx="1">
                        <c:v>Trimestre II</c:v>
                      </c:pt>
                      <c:pt idx="2">
                        <c:v>Trimestre III</c:v>
                      </c:pt>
                      <c:pt idx="3">
                        <c:v>Trimestre IV</c:v>
                      </c:pt>
                    </c:strCache>
                  </c:strRef>
                </c:cat>
                <c:val>
                  <c:numRef>
                    <c:extLst>
                      <c:ext uri="{02D57815-91ED-43cb-92C2-25804820EDAC}">
                        <c15:formulaRef>
                          <c15:sqref>'[20]INFRA-IND-003'!$D$38:$D$41</c15:sqref>
                        </c15:formulaRef>
                      </c:ext>
                    </c:extLst>
                    <c:numCache>
                      <c:formatCode>General</c:formatCode>
                      <c:ptCount val="4"/>
                    </c:numCache>
                  </c:numRef>
                </c:val>
                <c:extLst>
                  <c:ext xmlns:c16="http://schemas.microsoft.com/office/drawing/2014/chart" uri="{C3380CC4-5D6E-409C-BE32-E72D297353CC}">
                    <c16:uniqueId val="{00000001-519D-44D6-AA93-E5E1A429B0A0}"/>
                  </c:ext>
                </c:extLst>
              </c15:ser>
            </c15:filteredBarSeries>
            <c15:filteredBarSeries>
              <c15:ser>
                <c:idx val="1"/>
                <c:order val="1"/>
                <c:spPr>
                  <a:solidFill>
                    <a:schemeClr val="accent6">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'[20]INFRA-IND-003'!$C$38:$C$41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'[20]INFRA-IND-003'!$E$38:$E$41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2-519D-44D6-AA93-E5E1A429B0A0}"/>
                  </c:ext>
                </c:extLst>
              </c15:ser>
            </c15:filteredBarSeries>
            <c15:filteredBarSeries>
              <c15:ser>
                <c:idx val="2"/>
                <c:order val="2"/>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'[20]INFRA-IND-003'!$C$38:$C$41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'[20]INFRA-IND-003'!$F$38:$F$41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519D-44D6-AA93-E5E1A429B0A0}"/>
                  </c:ext>
                </c:extLst>
              </c15:ser>
            </c15:filteredBarSeries>
            <c15:filteredBarSeries>
              <c15:ser>
                <c:idx val="3"/>
                <c:order val="3"/>
                <c:spPr>
                  <a:solidFill>
                    <a:schemeClr val="accent6">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'[20]INFRA-IND-003'!$C$38:$C$41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'[20]INFRA-IND-003'!$G$38:$G$41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519D-44D6-AA93-E5E1A429B0A0}"/>
                  </c:ext>
                </c:extLst>
              </c15:ser>
            </c15:filteredBarSeries>
          </c:ext>
        </c:extLst>
      </c:barChart>
      <c:catAx>
        <c:axId val="14996773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1611594608"/>
        <c:crosses val="autoZero"/>
        <c:auto val="1"/>
        <c:lblAlgn val="ctr"/>
        <c:lblOffset val="100"/>
        <c:noMultiLvlLbl val="0"/>
      </c:catAx>
      <c:valAx>
        <c:axId val="16115946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49967736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51775181996135E-2"/>
          <c:y val="0.12637360814894175"/>
          <c:w val="0.84237964322510772"/>
          <c:h val="0.59043863061615076"/>
        </c:manualLayout>
      </c:layout>
      <c:barChart>
        <c:barDir val="col"/>
        <c:grouping val="clustered"/>
        <c:varyColors val="0"/>
        <c:ser>
          <c:idx val="0"/>
          <c:order val="0"/>
          <c:tx>
            <c:strRef>
              <c:f>'[21]IMVI-IND-004'!$C$36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'[21]IMVI-IND-004'!$D$35:$I$35</c15:sqref>
                  </c15:fullRef>
                </c:ext>
              </c:extLst>
              <c:f>'[21]IMVI-IND-004'!$H$35:$I$35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'[21]IMVI-IND-004'!$D$36:$I$36</c15:sqref>
                  </c15:fullRef>
                </c:ext>
              </c:extLst>
              <c:f>'[21]IMVI-IND-004'!$H$36:$I$36</c:f>
              <c:numCache>
                <c:formatCode>General</c:formatCode>
                <c:ptCount val="2"/>
                <c:pt idx="0">
                  <c:v>0.12</c:v>
                </c:pt>
                <c:pt idx="1">
                  <c:v>0.1</c:v>
                </c:pt>
              </c:numCache>
            </c:numRef>
          </c:val>
          <c:extLst>
            <c:ext xmlns:c16="http://schemas.microsoft.com/office/drawing/2014/chart" uri="{C3380CC4-5D6E-409C-BE32-E72D297353CC}">
              <c16:uniqueId val="{00000000-92C2-47F8-ACA9-BFEC5FBAECF7}"/>
            </c:ext>
          </c:extLst>
        </c:ser>
        <c:ser>
          <c:idx val="1"/>
          <c:order val="1"/>
          <c:tx>
            <c:strRef>
              <c:f>'[21]IMVI-IND-004'!$C$37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'[21]IMVI-IND-004'!$D$35:$I$35</c15:sqref>
                  </c15:fullRef>
                </c:ext>
              </c:extLst>
              <c:f>'[21]IMVI-IND-004'!$H$35:$I$35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'[21]IMVI-IND-004'!$D$37:$I$37</c15:sqref>
                  </c15:fullRef>
                </c:ext>
              </c:extLst>
              <c:f>'[21]IMVI-IND-004'!$H$37:$I$37</c:f>
              <c:numCache>
                <c:formatCode>General</c:formatCode>
                <c:ptCount val="2"/>
                <c:pt idx="0">
                  <c:v>0</c:v>
                </c:pt>
                <c:pt idx="1">
                  <c:v>0</c:v>
                </c:pt>
              </c:numCache>
            </c:numRef>
          </c:val>
          <c:extLst>
            <c:ext xmlns:c16="http://schemas.microsoft.com/office/drawing/2014/chart" uri="{C3380CC4-5D6E-409C-BE32-E72D297353CC}">
              <c16:uniqueId val="{00000001-92C2-47F8-ACA9-BFEC5FBAECF7}"/>
            </c:ext>
          </c:extLst>
        </c:ser>
        <c:ser>
          <c:idx val="2"/>
          <c:order val="2"/>
          <c:tx>
            <c:strRef>
              <c:f>'[21]IMVI-IND-004'!$C$38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'[21]IMVI-IND-004'!$D$35:$I$35</c15:sqref>
                  </c15:fullRef>
                </c:ext>
              </c:extLst>
              <c:f>'[21]IMVI-IND-004'!$H$35:$I$35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'[21]IMVI-IND-004'!$D$38:$I$38</c15:sqref>
                  </c15:fullRef>
                </c:ext>
              </c:extLst>
              <c:f>'[21]IMVI-IND-004'!$H$38:$I$38</c:f>
              <c:numCache>
                <c:formatCode>General</c:formatCode>
                <c:ptCount val="2"/>
                <c:pt idx="0">
                  <c:v>1.1200000000000001</c:v>
                </c:pt>
                <c:pt idx="1">
                  <c:v>0.7</c:v>
                </c:pt>
              </c:numCache>
            </c:numRef>
          </c:val>
          <c:extLst>
            <c:ext xmlns:c16="http://schemas.microsoft.com/office/drawing/2014/chart" uri="{C3380CC4-5D6E-409C-BE32-E72D297353CC}">
              <c16:uniqueId val="{00000002-92C2-47F8-ACA9-BFEC5FBAECF7}"/>
            </c:ext>
          </c:extLst>
        </c:ser>
        <c:dLbls>
          <c:dLblPos val="outEnd"/>
          <c:showLegendKey val="0"/>
          <c:showVal val="1"/>
          <c:showCatName val="0"/>
          <c:showSerName val="0"/>
          <c:showPercent val="0"/>
          <c:showBubbleSize val="0"/>
        </c:dLbls>
        <c:gapWidth val="444"/>
        <c:overlap val="-90"/>
        <c:axId val="65874176"/>
        <c:axId val="66187264"/>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0"/>
          <c:order val="0"/>
          <c:tx>
            <c:strRef>
              <c:f>'[22]INFRA-IND-005'!$C$36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'[22]INFRA-IND-005'!$D$35:$I$35</c15:sqref>
                  </c15:fullRef>
                </c:ext>
              </c:extLst>
              <c:f>'[22]INFRA-IND-005'!$H$35:$I$35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'[22]INFRA-IND-005'!$D$36:$I$36</c15:sqref>
                  </c15:fullRef>
                </c:ext>
              </c:extLst>
              <c:f>'[22]INFRA-IND-005'!$H$36:$I$36</c:f>
              <c:numCache>
                <c:formatCode>General</c:formatCode>
                <c:ptCount val="2"/>
                <c:pt idx="0">
                  <c:v>804.58</c:v>
                </c:pt>
                <c:pt idx="1">
                  <c:v>800</c:v>
                </c:pt>
              </c:numCache>
            </c:numRef>
          </c:val>
          <c:extLst>
            <c:ext xmlns:c16="http://schemas.microsoft.com/office/drawing/2014/chart" uri="{C3380CC4-5D6E-409C-BE32-E72D297353CC}">
              <c16:uniqueId val="{00000000-D607-4563-81E1-9B244EE4E74E}"/>
            </c:ext>
          </c:extLst>
        </c:ser>
        <c:ser>
          <c:idx val="1"/>
          <c:order val="1"/>
          <c:tx>
            <c:strRef>
              <c:f>'[22]INFRA-IND-005'!$C$37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'[22]INFRA-IND-005'!$D$35:$I$35</c15:sqref>
                  </c15:fullRef>
                </c:ext>
              </c:extLst>
              <c:f>'[22]INFRA-IND-005'!$H$35:$I$35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'[22]INFRA-IND-005'!$D$37:$I$37</c15:sqref>
                  </c15:fullRef>
                </c:ext>
              </c:extLst>
              <c:f>'[22]INFRA-IND-005'!$H$37:$I$37</c:f>
              <c:numCache>
                <c:formatCode>General</c:formatCode>
                <c:ptCount val="2"/>
                <c:pt idx="0">
                  <c:v>609.74</c:v>
                </c:pt>
                <c:pt idx="1">
                  <c:v>900</c:v>
                </c:pt>
              </c:numCache>
            </c:numRef>
          </c:val>
          <c:extLst>
            <c:ext xmlns:c16="http://schemas.microsoft.com/office/drawing/2014/chart" uri="{C3380CC4-5D6E-409C-BE32-E72D297353CC}">
              <c16:uniqueId val="{00000001-D607-4563-81E1-9B244EE4E74E}"/>
            </c:ext>
          </c:extLst>
        </c:ser>
        <c:ser>
          <c:idx val="2"/>
          <c:order val="2"/>
          <c:tx>
            <c:strRef>
              <c:f>'[22]INFRA-IND-005'!$C$38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'[22]INFRA-IND-005'!$D$35:$I$35</c15:sqref>
                  </c15:fullRef>
                </c:ext>
              </c:extLst>
              <c:f>'[22]INFRA-IND-005'!$H$35:$I$35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'[22]INFRA-IND-005'!$D$38:$I$38</c15:sqref>
                  </c15:fullRef>
                </c:ext>
              </c:extLst>
              <c:f>'[22]INFRA-IND-005'!$H$38:$I$38</c:f>
              <c:numCache>
                <c:formatCode>General</c:formatCode>
                <c:ptCount val="2"/>
                <c:pt idx="0">
                  <c:v>1183.72</c:v>
                </c:pt>
                <c:pt idx="1">
                  <c:v>1000</c:v>
                </c:pt>
              </c:numCache>
            </c:numRef>
          </c:val>
          <c:extLst>
            <c:ext xmlns:c16="http://schemas.microsoft.com/office/drawing/2014/chart" uri="{C3380CC4-5D6E-409C-BE32-E72D297353CC}">
              <c16:uniqueId val="{00000002-D607-4563-81E1-9B244EE4E74E}"/>
            </c:ext>
          </c:extLst>
        </c:ser>
        <c:dLbls>
          <c:dLblPos val="outEnd"/>
          <c:showLegendKey val="0"/>
          <c:showVal val="1"/>
          <c:showCatName val="0"/>
          <c:showSerName val="0"/>
          <c:showPercent val="0"/>
          <c:showBubbleSize val="0"/>
        </c:dLbls>
        <c:gapWidth val="444"/>
        <c:overlap val="-90"/>
        <c:axId val="65874176"/>
        <c:axId val="66187264"/>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0"/>
          <c:tx>
            <c:strRef>
              <c:f>'[23]01. Puntos '!$D$36</c:f>
              <c:strCache>
                <c:ptCount val="1"/>
              </c:strCache>
            </c:strRef>
          </c:tx>
          <c:spPr>
            <a:solidFill>
              <a:schemeClr val="accent5"/>
            </a:solidFill>
            <a:ln>
              <a:noFill/>
            </a:ln>
            <a:effectLst/>
          </c:spPr>
          <c:invertIfNegative val="0"/>
          <c:cat>
            <c:multiLvlStrRef>
              <c:f>'[23]01. Puntos '!$C$37:$G$40</c:f>
              <c:multiLvlStrCache>
                <c:ptCount val="4"/>
                <c:lvl/>
                <c:lvl/>
                <c:lvl/>
                <c:lvl/>
                <c:lvl>
                  <c:pt idx="0">
                    <c:v>TRIMESTRE 1</c:v>
                  </c:pt>
                  <c:pt idx="1">
                    <c:v>TRIMESTRE 2</c:v>
                  </c:pt>
                  <c:pt idx="2">
                    <c:v>TRIMESTRE 3</c:v>
                  </c:pt>
                  <c:pt idx="3">
                    <c:v>TRIMESTRE 4</c:v>
                  </c:pt>
                </c:lvl>
              </c:multiLvlStrCache>
            </c:multiLvlStrRef>
          </c:cat>
          <c:val>
            <c:numRef>
              <c:f>'[23]01. Puntos '!$D$37:$D$40</c:f>
              <c:numCache>
                <c:formatCode>General</c:formatCode>
                <c:ptCount val="4"/>
              </c:numCache>
            </c:numRef>
          </c:val>
          <c:extLst>
            <c:ext xmlns:c16="http://schemas.microsoft.com/office/drawing/2014/chart" uri="{C3380CC4-5D6E-409C-BE32-E72D297353CC}">
              <c16:uniqueId val="{00000000-24E3-45CB-BF21-9764F494BE65}"/>
            </c:ext>
          </c:extLst>
        </c:ser>
        <c:ser>
          <c:idx val="5"/>
          <c:order val="1"/>
          <c:tx>
            <c:strRef>
              <c:f>'[23]01. Puntos '!$E$36</c:f>
              <c:strCache>
                <c:ptCount val="1"/>
              </c:strCache>
            </c:strRef>
          </c:tx>
          <c:spPr>
            <a:solidFill>
              <a:schemeClr val="accent6"/>
            </a:solidFill>
            <a:ln>
              <a:noFill/>
            </a:ln>
            <a:effectLst/>
          </c:spPr>
          <c:invertIfNegative val="0"/>
          <c:cat>
            <c:multiLvlStrRef>
              <c:f>'[23]01. Puntos '!$C$37:$G$40</c:f>
              <c:multiLvlStrCache>
                <c:ptCount val="4"/>
                <c:lvl/>
                <c:lvl/>
                <c:lvl/>
                <c:lvl/>
                <c:lvl>
                  <c:pt idx="0">
                    <c:v>TRIMESTRE 1</c:v>
                  </c:pt>
                  <c:pt idx="1">
                    <c:v>TRIMESTRE 2</c:v>
                  </c:pt>
                  <c:pt idx="2">
                    <c:v>TRIMESTRE 3</c:v>
                  </c:pt>
                  <c:pt idx="3">
                    <c:v>TRIMESTRE 4</c:v>
                  </c:pt>
                </c:lvl>
              </c:multiLvlStrCache>
            </c:multiLvlStrRef>
          </c:cat>
          <c:val>
            <c:numRef>
              <c:f>'[23]01. Puntos '!$E$37:$E$40</c:f>
              <c:numCache>
                <c:formatCode>General</c:formatCode>
                <c:ptCount val="4"/>
              </c:numCache>
            </c:numRef>
          </c:val>
          <c:extLst>
            <c:ext xmlns:c16="http://schemas.microsoft.com/office/drawing/2014/chart" uri="{C3380CC4-5D6E-409C-BE32-E72D297353CC}">
              <c16:uniqueId val="{00000001-24E3-45CB-BF21-9764F494BE65}"/>
            </c:ext>
          </c:extLst>
        </c:ser>
        <c:ser>
          <c:idx val="6"/>
          <c:order val="2"/>
          <c:tx>
            <c:strRef>
              <c:f>'[23]01. Puntos '!$F$36</c:f>
              <c:strCache>
                <c:ptCount val="1"/>
              </c:strCache>
            </c:strRef>
          </c:tx>
          <c:spPr>
            <a:solidFill>
              <a:schemeClr val="accent1">
                <a:lumMod val="60000"/>
              </a:schemeClr>
            </a:solidFill>
            <a:ln>
              <a:noFill/>
            </a:ln>
            <a:effectLst/>
          </c:spPr>
          <c:invertIfNegative val="0"/>
          <c:cat>
            <c:strRef>
              <c:f>'[23]01. Puntos '!$C$37:$C$40</c:f>
              <c:strCache>
                <c:ptCount val="4"/>
                <c:pt idx="0">
                  <c:v>TRIMESTRE 1</c:v>
                </c:pt>
                <c:pt idx="1">
                  <c:v>TRIMESTRE 2</c:v>
                </c:pt>
                <c:pt idx="2">
                  <c:v>TRIMESTRE 3</c:v>
                </c:pt>
                <c:pt idx="3">
                  <c:v>TRIMESTRE 4</c:v>
                </c:pt>
              </c:strCache>
            </c:strRef>
          </c:cat>
          <c:val>
            <c:numRef>
              <c:f>'[23]01. Puntos '!$F$37:$F$40</c:f>
              <c:numCache>
                <c:formatCode>General</c:formatCode>
                <c:ptCount val="4"/>
              </c:numCache>
            </c:numRef>
          </c:val>
          <c:extLst>
            <c:ext xmlns:c16="http://schemas.microsoft.com/office/drawing/2014/chart" uri="{C3380CC4-5D6E-409C-BE32-E72D297353CC}">
              <c16:uniqueId val="{00000002-24E3-45CB-BF21-9764F494BE65}"/>
            </c:ext>
          </c:extLst>
        </c:ser>
        <c:ser>
          <c:idx val="0"/>
          <c:order val="3"/>
          <c:tx>
            <c:strRef>
              <c:f>'[23]01. Puntos '!$G$36</c:f>
              <c:strCache>
                <c:ptCount val="1"/>
              </c:strCache>
            </c:strRef>
          </c:tx>
          <c:spPr>
            <a:solidFill>
              <a:schemeClr val="accent1"/>
            </a:solidFill>
            <a:ln>
              <a:noFill/>
            </a:ln>
            <a:effectLst/>
          </c:spPr>
          <c:invertIfNegative val="0"/>
          <c:cat>
            <c:strRef>
              <c:f>'[23]01. Puntos '!$C$37:$C$40</c:f>
              <c:strCache>
                <c:ptCount val="4"/>
                <c:pt idx="0">
                  <c:v>TRIMESTRE 1</c:v>
                </c:pt>
                <c:pt idx="1">
                  <c:v>TRIMESTRE 2</c:v>
                </c:pt>
                <c:pt idx="2">
                  <c:v>TRIMESTRE 3</c:v>
                </c:pt>
                <c:pt idx="3">
                  <c:v>TRIMESTRE 4</c:v>
                </c:pt>
              </c:strCache>
            </c:strRef>
          </c:cat>
          <c:val>
            <c:numRef>
              <c:f>'[23]01. Puntos '!$G$37:$G$40</c:f>
              <c:numCache>
                <c:formatCode>General</c:formatCode>
                <c:ptCount val="4"/>
              </c:numCache>
            </c:numRef>
          </c:val>
          <c:extLst>
            <c:ext xmlns:c16="http://schemas.microsoft.com/office/drawing/2014/chart" uri="{C3380CC4-5D6E-409C-BE32-E72D297353CC}">
              <c16:uniqueId val="{00000003-24E3-45CB-BF21-9764F494BE65}"/>
            </c:ext>
          </c:extLst>
        </c:ser>
        <c:ser>
          <c:idx val="3"/>
          <c:order val="4"/>
          <c:tx>
            <c:strRef>
              <c:f>'[23]01. Puntos '!$J$36</c:f>
              <c:strCache>
                <c:ptCount val="1"/>
                <c:pt idx="0">
                  <c:v>% DE AVANCE DE ACUERDO A LOS PUNTOS PLANEADOS</c:v>
                </c:pt>
              </c:strCache>
            </c:strRef>
          </c:tx>
          <c:spPr>
            <a:solidFill>
              <a:schemeClr val="accent4"/>
            </a:solidFill>
            <a:ln>
              <a:noFill/>
            </a:ln>
            <a:effectLst/>
          </c:spPr>
          <c:invertIfNegative val="0"/>
          <c:cat>
            <c:strRef>
              <c:f>'[23]01. Puntos '!$C$37:$C$40</c:f>
              <c:strCache>
                <c:ptCount val="4"/>
                <c:pt idx="0">
                  <c:v>TRIMESTRE 1</c:v>
                </c:pt>
                <c:pt idx="1">
                  <c:v>TRIMESTRE 2</c:v>
                </c:pt>
                <c:pt idx="2">
                  <c:v>TRIMESTRE 3</c:v>
                </c:pt>
                <c:pt idx="3">
                  <c:v>TRIMESTRE 4</c:v>
                </c:pt>
              </c:strCache>
            </c:strRef>
          </c:cat>
          <c:val>
            <c:numRef>
              <c:f>'[23]01. Puntos '!$J$37:$J$40</c:f>
              <c:numCache>
                <c:formatCode>General</c:formatCode>
                <c:ptCount val="4"/>
                <c:pt idx="0">
                  <c:v>1</c:v>
                </c:pt>
              </c:numCache>
            </c:numRef>
          </c:val>
          <c:extLst>
            <c:ext xmlns:c16="http://schemas.microsoft.com/office/drawing/2014/chart" uri="{C3380CC4-5D6E-409C-BE32-E72D297353CC}">
              <c16:uniqueId val="{00000004-24E3-45CB-BF21-9764F494BE65}"/>
            </c:ext>
          </c:extLst>
        </c:ser>
        <c:dLbls>
          <c:showLegendKey val="0"/>
          <c:showVal val="0"/>
          <c:showCatName val="0"/>
          <c:showSerName val="0"/>
          <c:showPercent val="0"/>
          <c:showBubbleSize val="0"/>
        </c:dLbls>
        <c:gapWidth val="300"/>
        <c:axId val="367725760"/>
        <c:axId val="367726152"/>
        <c:extLst/>
      </c:barChart>
      <c:catAx>
        <c:axId val="36772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152"/>
        <c:crosses val="autoZero"/>
        <c:auto val="1"/>
        <c:lblAlgn val="ctr"/>
        <c:lblOffset val="100"/>
        <c:noMultiLvlLbl val="0"/>
      </c:catAx>
      <c:valAx>
        <c:axId val="367726152"/>
        <c:scaling>
          <c:orientation val="minMax"/>
          <c:max val="1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5760"/>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a:t>EJECUCIÓN DEL PROGRAMA  ANUAL  MENSUALIZADO DE CAJA - PAC VIGENCIA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2099447513812154E-2"/>
          <c:y val="0.29410973709435362"/>
          <c:w val="0.95948434622467771"/>
          <c:h val="0.45009998914177612"/>
        </c:manualLayout>
      </c:layout>
      <c:barChart>
        <c:barDir val="col"/>
        <c:grouping val="clustered"/>
        <c:varyColors val="0"/>
        <c:ser>
          <c:idx val="4"/>
          <c:order val="4"/>
          <c:tx>
            <c:strRef>
              <c:f>'[24]GEFI-IND-003-V10 VIGENCIA'!$H$35</c:f>
              <c:strCache>
                <c:ptCount val="1"/>
                <c:pt idx="0">
                  <c:v>PAC EJECUTADO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'[24]GEFI-IND-003-V10 VIGENCIA'!$C$36:$C$39</c:f>
              <c:strCache>
                <c:ptCount val="4"/>
                <c:pt idx="0">
                  <c:v>1er trimestre</c:v>
                </c:pt>
              </c:strCache>
            </c:strRef>
          </c:cat>
          <c:val>
            <c:numRef>
              <c:f>'[24]GEFI-IND-003-V10 VIGENCIA'!$H$36:$H$39</c:f>
              <c:numCache>
                <c:formatCode>General</c:formatCode>
                <c:ptCount val="4"/>
                <c:pt idx="0">
                  <c:v>12547524742</c:v>
                </c:pt>
              </c:numCache>
            </c:numRef>
          </c:val>
          <c:extLst>
            <c:ext xmlns:c16="http://schemas.microsoft.com/office/drawing/2014/chart" uri="{C3380CC4-5D6E-409C-BE32-E72D297353CC}">
              <c16:uniqueId val="{00000000-0769-4A20-8F1A-6671B9388BC6}"/>
            </c:ext>
          </c:extLst>
        </c:ser>
        <c:ser>
          <c:idx val="5"/>
          <c:order val="5"/>
          <c:tx>
            <c:strRef>
              <c:f>'[24]GEFI-IND-003-V10 VIGENCIA'!$I$35</c:f>
              <c:strCache>
                <c:ptCount val="1"/>
                <c:pt idx="0">
                  <c:v>PAC PROGRAMADO</c:v>
                </c:pt>
              </c:strCache>
            </c:strRef>
          </c:tx>
          <c:spPr>
            <a:solidFill>
              <a:schemeClr val="accent6"/>
            </a:solidFill>
            <a:ln>
              <a:noFill/>
            </a:ln>
            <a:effectLst/>
          </c:spPr>
          <c:invertIfNegative val="0"/>
          <c:dLbls>
            <c:dLbl>
              <c:idx val="0"/>
              <c:layout>
                <c:manualLayout>
                  <c:x val="0"/>
                  <c:y val="-9.0225521176711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69-4A20-8F1A-6671B9388BC6}"/>
                </c:ext>
              </c:extLst>
            </c:dLbl>
            <c:dLbl>
              <c:idx val="1"/>
              <c:layout>
                <c:manualLayout>
                  <c:x val="0"/>
                  <c:y val="-7.2180416941369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69-4A20-8F1A-6671B9388BC6}"/>
                </c:ext>
              </c:extLst>
            </c:dLbl>
            <c:dLbl>
              <c:idx val="2"/>
              <c:layout>
                <c:manualLayout>
                  <c:x val="-1.2445054932574486E-16"/>
                  <c:y val="-3.6090208470684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69-4A20-8F1A-6671B9388BC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'[24]GEFI-IND-003-V10 VIGENCIA'!$C$36:$C$39</c:f>
              <c:strCache>
                <c:ptCount val="4"/>
                <c:pt idx="0">
                  <c:v>1er trimestre</c:v>
                </c:pt>
              </c:strCache>
            </c:strRef>
          </c:cat>
          <c:val>
            <c:numRef>
              <c:f>'[24]GEFI-IND-003-V10 VIGENCIA'!$I$36:$I$39</c:f>
              <c:numCache>
                <c:formatCode>General</c:formatCode>
                <c:ptCount val="4"/>
                <c:pt idx="0">
                  <c:v>18541042268</c:v>
                </c:pt>
              </c:numCache>
            </c:numRef>
          </c:val>
          <c:extLst>
            <c:ext xmlns:c16="http://schemas.microsoft.com/office/drawing/2014/chart" uri="{C3380CC4-5D6E-409C-BE32-E72D297353CC}">
              <c16:uniqueId val="{00000004-0769-4A20-8F1A-6671B9388BC6}"/>
            </c:ext>
          </c:extLst>
        </c:ser>
        <c:dLbls>
          <c:showLegendKey val="0"/>
          <c:showVal val="0"/>
          <c:showCatName val="0"/>
          <c:showSerName val="0"/>
          <c:showPercent val="0"/>
          <c:showBubbleSize val="0"/>
        </c:dLbls>
        <c:gapWidth val="219"/>
        <c:overlap val="-27"/>
        <c:axId val="-775460320"/>
        <c:axId val="-775459776"/>
        <c:extLst>
          <c:ext xmlns:c15="http://schemas.microsoft.com/office/drawing/2012/chart" uri="{02D57815-91ED-43cb-92C2-25804820EDAC}">
            <c15:filteredBarSeries>
              <c15:ser>
                <c:idx val="0"/>
                <c:order val="0"/>
                <c:tx>
                  <c:strRef>
                    <c:extLst>
                      <c:ext uri="{02D57815-91ED-43cb-92C2-25804820EDAC}">
                        <c15:formulaRef>
                          <c15:sqref>'[24]GEFI-IND-003-V10 VIGENCIA'!$D$35</c15:sqref>
                        </c15:formulaRef>
                      </c:ext>
                    </c:extLst>
                    <c:strCache>
                      <c:ptCount val="1"/>
                    </c:strCache>
                  </c:strRef>
                </c:tx>
                <c:spPr>
                  <a:solidFill>
                    <a:schemeClr val="accent1"/>
                  </a:solidFill>
                  <a:ln>
                    <a:noFill/>
                  </a:ln>
                  <a:effectLst/>
                </c:spPr>
                <c:invertIfNegative val="0"/>
                <c:cat>
                  <c:strRef>
                    <c:extLst>
                      <c:ext uri="{02D57815-91ED-43cb-92C2-25804820EDAC}">
                        <c15:formulaRef>
                          <c15:sqref>'[24]GEFI-IND-003-V10 VIGENCIA'!$C$36:$C$39</c15:sqref>
                        </c15:formulaRef>
                      </c:ext>
                    </c:extLst>
                    <c:strCache>
                      <c:ptCount val="4"/>
                      <c:pt idx="0">
                        <c:v>1er trimestre</c:v>
                      </c:pt>
                    </c:strCache>
                  </c:strRef>
                </c:cat>
                <c:val>
                  <c:numRef>
                    <c:extLst>
                      <c:ext uri="{02D57815-91ED-43cb-92C2-25804820EDAC}">
                        <c15:formulaRef>
                          <c15:sqref>'[24]GEFI-IND-003-V10 VIGENCIA'!$D$36:$D$38</c15:sqref>
                        </c15:formulaRef>
                      </c:ext>
                    </c:extLst>
                    <c:numCache>
                      <c:formatCode>General</c:formatCode>
                      <c:ptCount val="3"/>
                    </c:numCache>
                  </c:numRef>
                </c:val>
                <c:extLst>
                  <c:ext xmlns:c16="http://schemas.microsoft.com/office/drawing/2014/chart" uri="{C3380CC4-5D6E-409C-BE32-E72D297353CC}">
                    <c16:uniqueId val="{00000005-0769-4A20-8F1A-6671B9388BC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'[24]GEFI-IND-003-V10 VIGENCIA'!$E$35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'[24]GEFI-IND-003-V10 VIGENCIA'!$C$36:$C$39</c15:sqref>
                        </c15:formulaRef>
                      </c:ext>
                    </c:extLst>
                    <c:strCache>
                      <c:ptCount val="4"/>
                      <c:pt idx="0">
                        <c:v>1er trimestre</c:v>
                      </c:pt>
                    </c:strCache>
                  </c:strRef>
                </c:cat>
                <c:val>
                  <c:numRef>
                    <c:extLst xmlns:c15="http://schemas.microsoft.com/office/drawing/2012/chart">
                      <c:ext xmlns:c15="http://schemas.microsoft.com/office/drawing/2012/chart" uri="{02D57815-91ED-43cb-92C2-25804820EDAC}">
                        <c15:formulaRef>
                          <c15:sqref>'[24]GEFI-IND-003-V10 VIGENCIA'!$E$36:$E$38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0769-4A20-8F1A-6671B9388BC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'[24]GEFI-IND-003-V10 VIGENCIA'!$F$35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'[24]GEFI-IND-003-V10 VIGENCIA'!$C$36:$C$39</c15:sqref>
                        </c15:formulaRef>
                      </c:ext>
                    </c:extLst>
                    <c:strCache>
                      <c:ptCount val="4"/>
                      <c:pt idx="0">
                        <c:v>1er trimestre</c:v>
                      </c:pt>
                    </c:strCache>
                  </c:strRef>
                </c:cat>
                <c:val>
                  <c:numRef>
                    <c:extLst xmlns:c15="http://schemas.microsoft.com/office/drawing/2012/chart">
                      <c:ext xmlns:c15="http://schemas.microsoft.com/office/drawing/2012/chart" uri="{02D57815-91ED-43cb-92C2-25804820EDAC}">
                        <c15:formulaRef>
                          <c15:sqref>'[24]GEFI-IND-003-V10 VIGENCIA'!$F$36:$F$38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7-0769-4A20-8F1A-6671B9388BC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'[24]GEFI-IND-003-V10 VIGENCIA'!$G$35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'[24]GEFI-IND-003-V10 VIGENCIA'!$C$36:$C$39</c15:sqref>
                        </c15:formulaRef>
                      </c:ext>
                    </c:extLst>
                    <c:strCache>
                      <c:ptCount val="4"/>
                      <c:pt idx="0">
                        <c:v>1er trimestre</c:v>
                      </c:pt>
                    </c:strCache>
                  </c:strRef>
                </c:cat>
                <c:val>
                  <c:numRef>
                    <c:extLst xmlns:c15="http://schemas.microsoft.com/office/drawing/2012/chart">
                      <c:ext xmlns:c15="http://schemas.microsoft.com/office/drawing/2012/chart" uri="{02D57815-91ED-43cb-92C2-25804820EDAC}">
                        <c15:formulaRef>
                          <c15:sqref>'[24]GEFI-IND-003-V10 VIGENCIA'!$G$36:$G$38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0769-4A20-8F1A-6671B9388BC6}"/>
                  </c:ext>
                </c:extLst>
              </c15:ser>
            </c15:filteredBarSeries>
          </c:ext>
        </c:extLst>
      </c:barChart>
      <c:catAx>
        <c:axId val="-77546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775459776"/>
        <c:crosses val="autoZero"/>
        <c:auto val="1"/>
        <c:lblAlgn val="ctr"/>
        <c:lblOffset val="100"/>
        <c:noMultiLvlLbl val="0"/>
      </c:catAx>
      <c:valAx>
        <c:axId val="-77545977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75460320"/>
        <c:crosses val="autoZero"/>
        <c:crossBetween val="between"/>
      </c:valAx>
      <c:spPr>
        <a:noFill/>
        <a:ln>
          <a:noFill/>
        </a:ln>
        <a:effectLst/>
      </c:spPr>
    </c:plotArea>
    <c:legend>
      <c:legendPos val="b"/>
      <c:layout>
        <c:manualLayout>
          <c:xMode val="edge"/>
          <c:yMode val="edge"/>
          <c:x val="0.84199359254891615"/>
          <c:y val="5.4024484506786076E-2"/>
          <c:w val="0.1434045329969113"/>
          <c:h val="0.208176563530133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MX" sz="900"/>
              <a:t>EJECUCIÓN DEL PROGRAMA  ANUAL  MENSUALIZADO DE CAJA - PAC </a:t>
            </a:r>
            <a:r>
              <a:rPr lang="es-MX" sz="900" baseline="0"/>
              <a:t>RESERVA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4"/>
          <c:order val="4"/>
          <c:tx>
            <c:strRef>
              <c:f>'[25]GEFI-IND-007 -V2 RESERVA'!$H$35</c:f>
              <c:strCache>
                <c:ptCount val="1"/>
                <c:pt idx="0">
                  <c:v>PAC EJECUTADO</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'[25]GEFI-IND-007 -V2 RESERVA'!$C$36:$C$40</c:f>
              <c:strCache>
                <c:ptCount val="5"/>
                <c:pt idx="0">
                  <c:v>1er trimestre</c:v>
                </c:pt>
              </c:strCache>
            </c:strRef>
          </c:cat>
          <c:val>
            <c:numRef>
              <c:f>'[25]GEFI-IND-007 -V2 RESERVA'!$H$36:$H$41</c:f>
              <c:numCache>
                <c:formatCode>General</c:formatCode>
                <c:ptCount val="6"/>
                <c:pt idx="0">
                  <c:v>36514319801</c:v>
                </c:pt>
              </c:numCache>
            </c:numRef>
          </c:val>
          <c:extLst>
            <c:ext xmlns:c16="http://schemas.microsoft.com/office/drawing/2014/chart" uri="{C3380CC4-5D6E-409C-BE32-E72D297353CC}">
              <c16:uniqueId val="{00000000-393B-41B9-9EE0-C16B453AD405}"/>
            </c:ext>
          </c:extLst>
        </c:ser>
        <c:ser>
          <c:idx val="5"/>
          <c:order val="5"/>
          <c:tx>
            <c:strRef>
              <c:f>'[25]GEFI-IND-007 -V2 RESERVA'!$I$35</c:f>
              <c:strCache>
                <c:ptCount val="1"/>
                <c:pt idx="0">
                  <c:v>PAC PROGRAMADO</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dLbl>
              <c:idx val="0"/>
              <c:layout>
                <c:manualLayout>
                  <c:x val="-3.1859820802305839E-3"/>
                  <c:y val="1.42629444046766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3B-41B9-9EE0-C16B453AD405}"/>
                </c:ext>
              </c:extLst>
            </c:dLbl>
            <c:dLbl>
              <c:idx val="1"/>
              <c:layout>
                <c:manualLayout>
                  <c:x val="-1.5929910401152774E-3"/>
                  <c:y val="3.04245605662928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3B-41B9-9EE0-C16B453AD405}"/>
                </c:ext>
              </c:extLst>
            </c:dLbl>
            <c:dLbl>
              <c:idx val="2"/>
              <c:layout>
                <c:manualLayout>
                  <c:x val="-1.5929910401152774E-3"/>
                  <c:y val="3.85053686471009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3B-41B9-9EE0-C16B453AD405}"/>
                </c:ext>
              </c:extLst>
            </c:dLbl>
            <c:dLbl>
              <c:idx val="3"/>
              <c:layout>
                <c:manualLayout>
                  <c:x val="-1.5929910401152774E-3"/>
                  <c:y val="-1.4218404517617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3B-41B9-9EE0-C16B453AD405}"/>
                </c:ext>
              </c:extLst>
            </c:dLbl>
            <c:dLbl>
              <c:idx val="4"/>
              <c:layout>
                <c:manualLayout>
                  <c:x val="-1.168179934503582E-16"/>
                  <c:y val="-6.43073252207110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3B-41B9-9EE0-C16B453AD405}"/>
                </c:ext>
              </c:extLst>
            </c:dLbl>
            <c:dLbl>
              <c:idx val="5"/>
              <c:layout>
                <c:manualLayout>
                  <c:x val="-1.168179934503582E-16"/>
                  <c:y val="-6.39172830668894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3B-41B9-9EE0-C16B453AD40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'[25]GEFI-IND-007 -V2 RESERVA'!$C$36:$C$40</c:f>
              <c:strCache>
                <c:ptCount val="5"/>
                <c:pt idx="0">
                  <c:v>1er trimestre</c:v>
                </c:pt>
              </c:strCache>
            </c:strRef>
          </c:cat>
          <c:val>
            <c:numRef>
              <c:f>'[25]GEFI-IND-007 -V2 RESERVA'!$I$36:$I$41</c:f>
              <c:numCache>
                <c:formatCode>General</c:formatCode>
                <c:ptCount val="6"/>
                <c:pt idx="0">
                  <c:v>44520234891</c:v>
                </c:pt>
              </c:numCache>
            </c:numRef>
          </c:val>
          <c:extLst>
            <c:ext xmlns:c16="http://schemas.microsoft.com/office/drawing/2014/chart" uri="{C3380CC4-5D6E-409C-BE32-E72D297353CC}">
              <c16:uniqueId val="{00000007-393B-41B9-9EE0-C16B453AD405}"/>
            </c:ext>
          </c:extLst>
        </c:ser>
        <c:dLbls>
          <c:dLblPos val="inEnd"/>
          <c:showLegendKey val="0"/>
          <c:showVal val="1"/>
          <c:showCatName val="0"/>
          <c:showSerName val="0"/>
          <c:showPercent val="0"/>
          <c:showBubbleSize val="0"/>
        </c:dLbls>
        <c:gapWidth val="100"/>
        <c:overlap val="-24"/>
        <c:axId val="-775460320"/>
        <c:axId val="-775459776"/>
        <c:extLst>
          <c:ext xmlns:c15="http://schemas.microsoft.com/office/drawing/2012/chart" uri="{02D57815-91ED-43cb-92C2-25804820EDAC}">
            <c15:filteredBarSeries>
              <c15:ser>
                <c:idx val="0"/>
                <c:order val="0"/>
                <c:tx>
                  <c:strRef>
                    <c:extLst>
                      <c:ext uri="{02D57815-91ED-43cb-92C2-25804820EDAC}">
                        <c15:formulaRef>
                          <c15:sqref>'[25]GEFI-IND-007 -V2 RESERVA'!$D$35</c15:sqref>
                        </c15:formulaRef>
                      </c:ext>
                    </c:extLst>
                    <c:strCache>
                      <c:ptCount val="1"/>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'[25]GEFI-IND-007 -V2 RESERVA'!$C$36:$C$40</c15:sqref>
                        </c15:formulaRef>
                      </c:ext>
                    </c:extLst>
                    <c:strCache>
                      <c:ptCount val="5"/>
                      <c:pt idx="0">
                        <c:v>1er trimestre</c:v>
                      </c:pt>
                    </c:strCache>
                  </c:strRef>
                </c:cat>
                <c:val>
                  <c:numRef>
                    <c:extLst>
                      <c:ext uri="{02D57815-91ED-43cb-92C2-25804820EDAC}">
                        <c15:formulaRef>
                          <c15:sqref>'[25]GEFI-IND-007 -V2 RESERVA'!$D$36:$D$40</c15:sqref>
                        </c15:formulaRef>
                      </c:ext>
                    </c:extLst>
                    <c:numCache>
                      <c:formatCode>General</c:formatCode>
                      <c:ptCount val="5"/>
                    </c:numCache>
                  </c:numRef>
                </c:val>
                <c:extLst>
                  <c:ext xmlns:c16="http://schemas.microsoft.com/office/drawing/2014/chart" uri="{C3380CC4-5D6E-409C-BE32-E72D297353CC}">
                    <c16:uniqueId val="{00000008-393B-41B9-9EE0-C16B453AD40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'[25]GEFI-IND-007 -V2 RESERVA'!$E$35</c15:sqref>
                        </c15:formulaRef>
                      </c:ext>
                    </c:extLst>
                    <c:strCache>
                      <c:ptCount val="1"/>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'[25]GEFI-IND-007 -V2 RESERVA'!$C$36:$C$40</c15:sqref>
                        </c15:formulaRef>
                      </c:ext>
                    </c:extLst>
                    <c:strCache>
                      <c:ptCount val="5"/>
                      <c:pt idx="0">
                        <c:v>1er trimestre</c:v>
                      </c:pt>
                    </c:strCache>
                  </c:strRef>
                </c:cat>
                <c:val>
                  <c:numRef>
                    <c:extLst xmlns:c15="http://schemas.microsoft.com/office/drawing/2012/chart">
                      <c:ext xmlns:c15="http://schemas.microsoft.com/office/drawing/2012/chart" uri="{02D57815-91ED-43cb-92C2-25804820EDAC}">
                        <c15:formulaRef>
                          <c15:sqref>'[25]GEFI-IND-007 -V2 RESERVA'!$E$36:$E$40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9-393B-41B9-9EE0-C16B453AD40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'[25]GEFI-IND-007 -V2 RESERVA'!$F$35</c15:sqref>
                        </c15:formulaRef>
                      </c:ext>
                    </c:extLst>
                    <c:strCache>
                      <c:ptCount val="1"/>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'[25]GEFI-IND-007 -V2 RESERVA'!$C$36:$C$40</c15:sqref>
                        </c15:formulaRef>
                      </c:ext>
                    </c:extLst>
                    <c:strCache>
                      <c:ptCount val="5"/>
                      <c:pt idx="0">
                        <c:v>1er trimestre</c:v>
                      </c:pt>
                    </c:strCache>
                  </c:strRef>
                </c:cat>
                <c:val>
                  <c:numRef>
                    <c:extLst xmlns:c15="http://schemas.microsoft.com/office/drawing/2012/chart">
                      <c:ext xmlns:c15="http://schemas.microsoft.com/office/drawing/2012/chart" uri="{02D57815-91ED-43cb-92C2-25804820EDAC}">
                        <c15:formulaRef>
                          <c15:sqref>'[25]GEFI-IND-007 -V2 RESERVA'!$F$36:$F$40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A-393B-41B9-9EE0-C16B453AD40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'[25]GEFI-IND-007 -V2 RESERVA'!$G$35</c15:sqref>
                        </c15:formulaRef>
                      </c:ext>
                    </c:extLst>
                    <c:strCache>
                      <c:ptCount val="1"/>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'[25]GEFI-IND-007 -V2 RESERVA'!$C$36:$C$40</c15:sqref>
                        </c15:formulaRef>
                      </c:ext>
                    </c:extLst>
                    <c:strCache>
                      <c:ptCount val="5"/>
                      <c:pt idx="0">
                        <c:v>1er trimestre</c:v>
                      </c:pt>
                    </c:strCache>
                  </c:strRef>
                </c:cat>
                <c:val>
                  <c:numRef>
                    <c:extLst xmlns:c15="http://schemas.microsoft.com/office/drawing/2012/chart">
                      <c:ext xmlns:c15="http://schemas.microsoft.com/office/drawing/2012/chart" uri="{02D57815-91ED-43cb-92C2-25804820EDAC}">
                        <c15:formulaRef>
                          <c15:sqref>'[25]GEFI-IND-007 -V2 RESERVA'!$G$36:$G$40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B-393B-41B9-9EE0-C16B453AD405}"/>
                  </c:ext>
                </c:extLst>
              </c15:ser>
            </c15:filteredBarSeries>
          </c:ext>
        </c:extLst>
      </c:barChart>
      <c:catAx>
        <c:axId val="-77546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crossAx val="-775459776"/>
        <c:crosses val="autoZero"/>
        <c:auto val="1"/>
        <c:lblAlgn val="ctr"/>
        <c:lblOffset val="100"/>
        <c:noMultiLvlLbl val="0"/>
      </c:catAx>
      <c:valAx>
        <c:axId val="-775459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crossAx val="-775460320"/>
        <c:crosses val="autoZero"/>
        <c:crossBetween val="between"/>
      </c:valAx>
      <c:spPr>
        <a:noFill/>
        <a:ln>
          <a:noFill/>
        </a:ln>
        <a:effectLst/>
      </c:spPr>
    </c:plotArea>
    <c:legend>
      <c:legendPos val="b"/>
      <c:layout>
        <c:manualLayout>
          <c:xMode val="edge"/>
          <c:yMode val="edge"/>
          <c:x val="0.80425890544707612"/>
          <c:y val="4.7460325737428519E-2"/>
          <c:w val="0.192099040392232"/>
          <c:h val="0.237307886183101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6217344706911638"/>
          <c:y val="0"/>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10302537182852142"/>
          <c:y val="0.21748473748473748"/>
          <c:w val="0.87119685039370076"/>
          <c:h val="0.693634834107275"/>
        </c:manualLayout>
      </c:layout>
      <c:scatterChart>
        <c:scatterStyle val="smoothMarker"/>
        <c:varyColors val="0"/>
        <c:ser>
          <c:idx val="0"/>
          <c:order val="0"/>
          <c:tx>
            <c:strRef>
              <c:f>[26]INDICADOR!$C$36</c:f>
              <c:strCache>
                <c:ptCount val="1"/>
                <c:pt idx="0">
                  <c:v>PRIMER TRIMESTRE 2025</c:v>
                </c:pt>
              </c:strCache>
            </c:strRef>
          </c:tx>
          <c:spPr>
            <a:ln w="95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cap="rnd">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xVal>
            <c:strRef>
              <c:f>[26]INDICADOR!$D$35:$J$35</c:f>
              <c:strCache>
                <c:ptCount val="7"/>
                <c:pt idx="4">
                  <c:v>DÍAS HÁBILES</c:v>
                </c:pt>
                <c:pt idx="5">
                  <c:v>SOLICITUDES</c:v>
                </c:pt>
                <c:pt idx="6">
                  <c:v>TIEMPO DE RESPUESTA</c:v>
                </c:pt>
              </c:strCache>
            </c:strRef>
          </c:xVal>
          <c:yVal>
            <c:numRef>
              <c:f>[26]INDICADOR!$D$36:$J$36</c:f>
              <c:numCache>
                <c:formatCode>General</c:formatCode>
                <c:ptCount val="7"/>
                <c:pt idx="4">
                  <c:v>61</c:v>
                </c:pt>
                <c:pt idx="5">
                  <c:v>993</c:v>
                </c:pt>
                <c:pt idx="6">
                  <c:v>6.1430010070493452E-2</c:v>
                </c:pt>
              </c:numCache>
            </c:numRef>
          </c:yVal>
          <c:smooth val="1"/>
          <c:extLst>
            <c:ext xmlns:c16="http://schemas.microsoft.com/office/drawing/2014/chart" uri="{C3380CC4-5D6E-409C-BE32-E72D297353CC}">
              <c16:uniqueId val="{00000000-9961-4BB8-ABE5-FC34F70A69D5}"/>
            </c:ext>
          </c:extLst>
        </c:ser>
        <c:dLbls>
          <c:showLegendKey val="0"/>
          <c:showVal val="0"/>
          <c:showCatName val="0"/>
          <c:showSerName val="0"/>
          <c:showPercent val="0"/>
          <c:showBubbleSize val="0"/>
        </c:dLbls>
        <c:axId val="1964511328"/>
        <c:axId val="1964512160"/>
      </c:scatterChart>
      <c:valAx>
        <c:axId val="1964511328"/>
        <c:scaling>
          <c:orientation val="minMax"/>
        </c:scaling>
        <c:delete val="0"/>
        <c:axPos val="b"/>
        <c:majorGridlines>
          <c:spPr>
            <a:ln w="9525" cap="flat" cmpd="sng" algn="ctr">
              <a:solidFill>
                <a:schemeClr val="lt1">
                  <a:lumMod val="95000"/>
                  <a:alpha val="10000"/>
                </a:schemeClr>
              </a:solidFill>
              <a:round/>
            </a:ln>
            <a:effectLst/>
          </c:spPr>
        </c:majorGridlines>
        <c:majorTickMark val="none"/>
        <c:minorTickMark val="none"/>
        <c:tickLblPos val="nextTo"/>
        <c:spPr>
          <a:noFill/>
          <a:ln w="9525" cap="flat" cmpd="sng" algn="ctr">
            <a:solidFill>
              <a:schemeClr val="lt1">
                <a:lumMod val="50000"/>
              </a:schemeClr>
            </a:solid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4512160"/>
        <c:crosses val="autoZero"/>
        <c:crossBetween val="midCat"/>
      </c:valAx>
      <c:valAx>
        <c:axId val="19645121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4511328"/>
        <c:crosses val="autoZero"/>
        <c:crossBetween val="midCa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APROVECHAMIENTO DE RESIDUOS</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3"/>
          <c:order val="0"/>
          <c:tx>
            <c:strRef>
              <c:f>'[27]GAM-IND-001'!$C$38:$D$38</c:f>
              <c:strCache>
                <c:ptCount val="1"/>
                <c:pt idx="0">
                  <c:v>II TRIMESTRE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'[27]GAM-IND-001'!$G$37</c:f>
              <c:numCache>
                <c:formatCode>General</c:formatCode>
                <c:ptCount val="1"/>
                <c:pt idx="0">
                  <c:v>60.363691931540345</c:v>
                </c:pt>
              </c:numCache>
            </c:numRef>
          </c:cat>
          <c:val>
            <c:numRef>
              <c:f>'[27]GAM-IND-001'!$G$38</c:f>
              <c:numCache>
                <c:formatCode>General</c:formatCode>
                <c:ptCount val="1"/>
              </c:numCache>
            </c:numRef>
          </c:val>
          <c:extLst>
            <c:ext xmlns:c16="http://schemas.microsoft.com/office/drawing/2014/chart" uri="{C3380CC4-5D6E-409C-BE32-E72D297353CC}">
              <c16:uniqueId val="{00000000-2572-4AC4-B195-AD08E5692127}"/>
            </c:ext>
          </c:extLst>
        </c:ser>
        <c:ser>
          <c:idx val="4"/>
          <c:order val="1"/>
          <c:tx>
            <c:strRef>
              <c:f>'[27]GAM-IND-001'!$C$39</c:f>
              <c:strCache>
                <c:ptCount val="1"/>
                <c:pt idx="0">
                  <c:v>III TRIMESTRE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'[27]GAM-IND-001'!$G$37</c:f>
              <c:numCache>
                <c:formatCode>General</c:formatCode>
                <c:ptCount val="1"/>
                <c:pt idx="0">
                  <c:v>60.363691931540345</c:v>
                </c:pt>
              </c:numCache>
            </c:numRef>
          </c:cat>
          <c:val>
            <c:numRef>
              <c:f>'[27]GAM-IND-001'!$G$39</c:f>
              <c:numCache>
                <c:formatCode>General</c:formatCode>
                <c:ptCount val="1"/>
              </c:numCache>
            </c:numRef>
          </c:val>
          <c:extLst>
            <c:ext xmlns:c16="http://schemas.microsoft.com/office/drawing/2014/chart" uri="{C3380CC4-5D6E-409C-BE32-E72D297353CC}">
              <c16:uniqueId val="{00000001-2572-4AC4-B195-AD08E5692127}"/>
            </c:ext>
          </c:extLst>
        </c:ser>
        <c:ser>
          <c:idx val="5"/>
          <c:order val="2"/>
          <c:tx>
            <c:strRef>
              <c:f>'[27]GAM-IND-001'!$C$40</c:f>
              <c:strCache>
                <c:ptCount val="1"/>
                <c:pt idx="0">
                  <c:v>IV TRIMESTRE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'[27]GAM-IND-001'!$G$37</c:f>
              <c:numCache>
                <c:formatCode>General</c:formatCode>
                <c:ptCount val="1"/>
                <c:pt idx="0">
                  <c:v>60.363691931540345</c:v>
                </c:pt>
              </c:numCache>
            </c:numRef>
          </c:cat>
          <c:val>
            <c:numRef>
              <c:f>'[27]GAM-IND-001'!$G$40</c:f>
              <c:numCache>
                <c:formatCode>General</c:formatCode>
                <c:ptCount val="1"/>
              </c:numCache>
            </c:numRef>
          </c:val>
          <c:extLst>
            <c:ext xmlns:c16="http://schemas.microsoft.com/office/drawing/2014/chart" uri="{C3380CC4-5D6E-409C-BE32-E72D297353CC}">
              <c16:uniqueId val="{00000002-2572-4AC4-B195-AD08E5692127}"/>
            </c:ext>
          </c:extLst>
        </c:ser>
        <c:ser>
          <c:idx val="0"/>
          <c:order val="3"/>
          <c:tx>
            <c:strRef>
              <c:f>'[27]GAM-IND-001'!$C$37:$D$37</c:f>
              <c:strCache>
                <c:ptCount val="1"/>
                <c:pt idx="0">
                  <c:v>I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'[27]GAM-IND-001'!$G$37</c:f>
              <c:numCache>
                <c:formatCode>General</c:formatCode>
                <c:ptCount val="1"/>
                <c:pt idx="0">
                  <c:v>60.363691931540345</c:v>
                </c:pt>
              </c:numCache>
            </c:numRef>
          </c:val>
          <c:extLst>
            <c:ext xmlns:c16="http://schemas.microsoft.com/office/drawing/2014/chart" uri="{C3380CC4-5D6E-409C-BE32-E72D297353CC}">
              <c16:uniqueId val="{00000003-2572-4AC4-B195-AD08E5692127}"/>
            </c:ext>
          </c:extLst>
        </c:ser>
        <c:ser>
          <c:idx val="1"/>
          <c:order val="4"/>
          <c:tx>
            <c:strRef>
              <c:f>'[27]GAM-IND-001'!$C$41:$D$41</c:f>
              <c:strCache>
                <c:ptCount val="1"/>
                <c:pt idx="0">
                  <c:v>TOTAL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'[27]GAM-IND-001'!$G$41</c:f>
              <c:numCache>
                <c:formatCode>General</c:formatCode>
                <c:ptCount val="1"/>
                <c:pt idx="0">
                  <c:v>60.363691931540345</c:v>
                </c:pt>
              </c:numCache>
            </c:numRef>
          </c:val>
          <c:extLst>
            <c:ext xmlns:c16="http://schemas.microsoft.com/office/drawing/2014/chart" uri="{C3380CC4-5D6E-409C-BE32-E72D297353CC}">
              <c16:uniqueId val="{00000004-2572-4AC4-B195-AD08E5692127}"/>
            </c:ext>
          </c:extLst>
        </c:ser>
        <c:dLbls>
          <c:dLblPos val="outEnd"/>
          <c:showLegendKey val="0"/>
          <c:showVal val="1"/>
          <c:showCatName val="0"/>
          <c:showSerName val="0"/>
          <c:showPercent val="0"/>
          <c:showBubbleSize val="0"/>
        </c:dLbls>
        <c:gapWidth val="219"/>
        <c:overlap val="-27"/>
        <c:axId val="460460704"/>
        <c:axId val="460462664"/>
      </c:barChart>
      <c:catAx>
        <c:axId val="460460704"/>
        <c:scaling>
          <c:orientation val="minMax"/>
        </c:scaling>
        <c:delete val="1"/>
        <c:axPos val="b"/>
        <c:numFmt formatCode="General" sourceLinked="1"/>
        <c:majorTickMark val="none"/>
        <c:minorTickMark val="none"/>
        <c:tickLblPos val="nextTo"/>
        <c:crossAx val="460462664"/>
        <c:crosses val="autoZero"/>
        <c:auto val="1"/>
        <c:lblAlgn val="ctr"/>
        <c:lblOffset val="100"/>
        <c:noMultiLvlLbl val="0"/>
      </c:catAx>
      <c:valAx>
        <c:axId val="460462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60460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CONSUMO DE ENERGÍA Kw / No. PK</a:t>
            </a:r>
          </a:p>
        </c:rich>
      </c:tx>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'[28]GAM-IND-003'!$C$37:$G$37</c:f>
              <c:strCache>
                <c:ptCount val="1"/>
                <c:pt idx="0">
                  <c:v>I TRIMESTRE</c:v>
                </c:pt>
              </c:strCache>
            </c:strRef>
          </c:tx>
          <c:spPr>
            <a:solidFill>
              <a:schemeClr val="accent1"/>
            </a:solidFill>
            <a:ln>
              <a:noFill/>
            </a:ln>
            <a:effectLst/>
          </c:spPr>
          <c:invertIfNegative val="0"/>
          <c:val>
            <c:numRef>
              <c:f>'[28]GAM-IND-003'!$J$37</c:f>
              <c:numCache>
                <c:formatCode>General</c:formatCode>
                <c:ptCount val="1"/>
                <c:pt idx="0">
                  <c:v>410.71770334928232</c:v>
                </c:pt>
              </c:numCache>
            </c:numRef>
          </c:val>
          <c:extLst>
            <c:ext xmlns:c16="http://schemas.microsoft.com/office/drawing/2014/chart" uri="{C3380CC4-5D6E-409C-BE32-E72D297353CC}">
              <c16:uniqueId val="{00000000-6524-485A-9479-76461760A842}"/>
            </c:ext>
          </c:extLst>
        </c:ser>
        <c:ser>
          <c:idx val="1"/>
          <c:order val="1"/>
          <c:tx>
            <c:strRef>
              <c:f>'[28]GAM-IND-003'!$C$38:$G$38</c:f>
              <c:strCache>
                <c:ptCount val="1"/>
                <c:pt idx="0">
                  <c:v>II TRIMESTRE</c:v>
                </c:pt>
              </c:strCache>
            </c:strRef>
          </c:tx>
          <c:spPr>
            <a:solidFill>
              <a:schemeClr val="accent2"/>
            </a:solidFill>
            <a:ln>
              <a:noFill/>
            </a:ln>
            <a:effectLst/>
          </c:spPr>
          <c:invertIfNegative val="0"/>
          <c:val>
            <c:numRef>
              <c:f>'[28]GAM-IND-003'!$J$38</c:f>
              <c:numCache>
                <c:formatCode>General</c:formatCode>
                <c:ptCount val="1"/>
                <c:pt idx="0">
                  <c:v>0</c:v>
                </c:pt>
              </c:numCache>
            </c:numRef>
          </c:val>
          <c:extLst>
            <c:ext xmlns:c16="http://schemas.microsoft.com/office/drawing/2014/chart" uri="{C3380CC4-5D6E-409C-BE32-E72D297353CC}">
              <c16:uniqueId val="{00000001-6524-485A-9479-76461760A842}"/>
            </c:ext>
          </c:extLst>
        </c:ser>
        <c:ser>
          <c:idx val="2"/>
          <c:order val="2"/>
          <c:tx>
            <c:strRef>
              <c:f>'[28]GAM-IND-003'!$C$39:$G$39</c:f>
              <c:strCache>
                <c:ptCount val="1"/>
                <c:pt idx="0">
                  <c:v>III TRIMESTRE</c:v>
                </c:pt>
              </c:strCache>
            </c:strRef>
          </c:tx>
          <c:spPr>
            <a:solidFill>
              <a:schemeClr val="accent3"/>
            </a:solidFill>
            <a:ln>
              <a:noFill/>
            </a:ln>
            <a:effectLst/>
          </c:spPr>
          <c:invertIfNegative val="0"/>
          <c:val>
            <c:numRef>
              <c:f>'[28]GAM-IND-003'!$J$39</c:f>
              <c:numCache>
                <c:formatCode>General</c:formatCode>
                <c:ptCount val="1"/>
                <c:pt idx="0">
                  <c:v>0</c:v>
                </c:pt>
              </c:numCache>
            </c:numRef>
          </c:val>
          <c:extLst>
            <c:ext xmlns:c16="http://schemas.microsoft.com/office/drawing/2014/chart" uri="{C3380CC4-5D6E-409C-BE32-E72D297353CC}">
              <c16:uniqueId val="{00000002-6524-485A-9479-76461760A842}"/>
            </c:ext>
          </c:extLst>
        </c:ser>
        <c:ser>
          <c:idx val="3"/>
          <c:order val="3"/>
          <c:tx>
            <c:strRef>
              <c:f>'[28]GAM-IND-003'!$C$40:$G$40</c:f>
              <c:strCache>
                <c:ptCount val="1"/>
                <c:pt idx="0">
                  <c:v>IV TRIMESTRE</c:v>
                </c:pt>
              </c:strCache>
            </c:strRef>
          </c:tx>
          <c:spPr>
            <a:solidFill>
              <a:schemeClr val="accent4"/>
            </a:solidFill>
            <a:ln>
              <a:noFill/>
            </a:ln>
            <a:effectLst/>
          </c:spPr>
          <c:invertIfNegative val="0"/>
          <c:val>
            <c:numRef>
              <c:f>'[28]GAM-IND-003'!$J$40</c:f>
              <c:numCache>
                <c:formatCode>General</c:formatCode>
                <c:ptCount val="1"/>
                <c:pt idx="0">
                  <c:v>0</c:v>
                </c:pt>
              </c:numCache>
            </c:numRef>
          </c:val>
          <c:extLst>
            <c:ext xmlns:c16="http://schemas.microsoft.com/office/drawing/2014/chart" uri="{C3380CC4-5D6E-409C-BE32-E72D297353CC}">
              <c16:uniqueId val="{00000003-6524-485A-9479-76461760A842}"/>
            </c:ext>
          </c:extLst>
        </c:ser>
        <c:ser>
          <c:idx val="4"/>
          <c:order val="4"/>
          <c:tx>
            <c:strRef>
              <c:f>'[28]GAM-IND-003'!$C$41:$G$41</c:f>
              <c:strCache>
                <c:ptCount val="1"/>
                <c:pt idx="0">
                  <c:v>TOTAL</c:v>
                </c:pt>
              </c:strCache>
            </c:strRef>
          </c:tx>
          <c:spPr>
            <a:solidFill>
              <a:srgbClr val="00B050"/>
            </a:solidFill>
            <a:ln>
              <a:noFill/>
            </a:ln>
            <a:effectLst/>
          </c:spPr>
          <c:invertIfNegative val="0"/>
          <c:val>
            <c:numRef>
              <c:f>'[28]GAM-IND-003'!$J$41</c:f>
              <c:numCache>
                <c:formatCode>General</c:formatCode>
                <c:ptCount val="1"/>
                <c:pt idx="0">
                  <c:v>410.71770334928232</c:v>
                </c:pt>
              </c:numCache>
            </c:numRef>
          </c:val>
          <c:extLst>
            <c:ext xmlns:c16="http://schemas.microsoft.com/office/drawing/2014/chart" uri="{C3380CC4-5D6E-409C-BE32-E72D297353CC}">
              <c16:uniqueId val="{00000004-6524-485A-9479-76461760A842}"/>
            </c:ext>
          </c:extLst>
        </c:ser>
        <c:dLbls>
          <c:showLegendKey val="0"/>
          <c:showVal val="0"/>
          <c:showCatName val="0"/>
          <c:showSerName val="0"/>
          <c:showPercent val="0"/>
          <c:showBubbleSize val="0"/>
        </c:dLbls>
        <c:gapWidth val="219"/>
        <c:overlap val="-27"/>
        <c:axId val="379198912"/>
        <c:axId val="460467368"/>
      </c:barChart>
      <c:catAx>
        <c:axId val="379198912"/>
        <c:scaling>
          <c:orientation val="minMax"/>
        </c:scaling>
        <c:delete val="1"/>
        <c:axPos val="b"/>
        <c:numFmt formatCode="General" sourceLinked="1"/>
        <c:majorTickMark val="none"/>
        <c:minorTickMark val="none"/>
        <c:tickLblPos val="nextTo"/>
        <c:crossAx val="460467368"/>
        <c:crosses val="autoZero"/>
        <c:auto val="1"/>
        <c:lblAlgn val="ctr"/>
        <c:lblOffset val="100"/>
        <c:noMultiLvlLbl val="0"/>
      </c:catAx>
      <c:valAx>
        <c:axId val="460467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3791989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CONSUMO DE ENERGÍA Kw / </a:t>
            </a:r>
            <a:r>
              <a:rPr lang="es-CO" sz="1400" b="0" i="0" u="none" strike="noStrike" kern="1200" spc="0" baseline="0">
                <a:solidFill>
                  <a:sysClr val="windowText" lastClr="000000">
                    <a:lumMod val="65000"/>
                    <a:lumOff val="35000"/>
                  </a:sysClr>
                </a:solidFill>
              </a:rPr>
              <a:t>No. PROMEDIO PERSONAS</a:t>
            </a:r>
            <a:endParaRPr lang="es-CO"/>
          </a:p>
        </c:rich>
      </c:tx>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'[29]GAM-IND-003'!$C$37:$G$37</c:f>
              <c:strCache>
                <c:ptCount val="1"/>
                <c:pt idx="0">
                  <c:v>I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'[29]GAM-IND-003'!$J$37</c:f>
              <c:numCache>
                <c:formatCode>General</c:formatCode>
                <c:ptCount val="1"/>
                <c:pt idx="0">
                  <c:v>23.195674562306902</c:v>
                </c:pt>
              </c:numCache>
            </c:numRef>
          </c:val>
          <c:extLst>
            <c:ext xmlns:c16="http://schemas.microsoft.com/office/drawing/2014/chart" uri="{C3380CC4-5D6E-409C-BE32-E72D297353CC}">
              <c16:uniqueId val="{00000000-3CD5-4E2A-B7D8-615B5AA3D0F9}"/>
            </c:ext>
          </c:extLst>
        </c:ser>
        <c:ser>
          <c:idx val="1"/>
          <c:order val="1"/>
          <c:tx>
            <c:strRef>
              <c:f>'[29]GAM-IND-003'!$C$38:$G$38</c:f>
              <c:strCache>
                <c:ptCount val="1"/>
                <c:pt idx="0">
                  <c:v>II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'[29]GAM-IND-003'!$J$38</c:f>
              <c:numCache>
                <c:formatCode>General</c:formatCode>
                <c:ptCount val="1"/>
              </c:numCache>
            </c:numRef>
          </c:val>
          <c:extLst>
            <c:ext xmlns:c16="http://schemas.microsoft.com/office/drawing/2014/chart" uri="{C3380CC4-5D6E-409C-BE32-E72D297353CC}">
              <c16:uniqueId val="{00000001-3CD5-4E2A-B7D8-615B5AA3D0F9}"/>
            </c:ext>
          </c:extLst>
        </c:ser>
        <c:ser>
          <c:idx val="2"/>
          <c:order val="2"/>
          <c:tx>
            <c:strRef>
              <c:f>'[29]GAM-IND-003'!$C$39:$G$39</c:f>
              <c:strCache>
                <c:ptCount val="1"/>
                <c:pt idx="0">
                  <c:v>III TRIMESTRE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'[29]GAM-IND-003'!$J$39</c:f>
              <c:numCache>
                <c:formatCode>General</c:formatCode>
                <c:ptCount val="1"/>
              </c:numCache>
            </c:numRef>
          </c:val>
          <c:extLst>
            <c:ext xmlns:c16="http://schemas.microsoft.com/office/drawing/2014/chart" uri="{C3380CC4-5D6E-409C-BE32-E72D297353CC}">
              <c16:uniqueId val="{00000002-3CD5-4E2A-B7D8-615B5AA3D0F9}"/>
            </c:ext>
          </c:extLst>
        </c:ser>
        <c:ser>
          <c:idx val="3"/>
          <c:order val="3"/>
          <c:tx>
            <c:strRef>
              <c:f>'[29]GAM-IND-003'!$C$40:$G$40</c:f>
              <c:strCache>
                <c:ptCount val="1"/>
                <c:pt idx="0">
                  <c:v>IV TRIMESTRE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'[29]GAM-IND-003'!$J$40</c:f>
              <c:numCache>
                <c:formatCode>General</c:formatCode>
                <c:ptCount val="1"/>
              </c:numCache>
            </c:numRef>
          </c:val>
          <c:extLst>
            <c:ext xmlns:c16="http://schemas.microsoft.com/office/drawing/2014/chart" uri="{C3380CC4-5D6E-409C-BE32-E72D297353CC}">
              <c16:uniqueId val="{00000003-3CD5-4E2A-B7D8-615B5AA3D0F9}"/>
            </c:ext>
          </c:extLst>
        </c:ser>
        <c:dLbls>
          <c:dLblPos val="outEnd"/>
          <c:showLegendKey val="0"/>
          <c:showVal val="1"/>
          <c:showCatName val="0"/>
          <c:showSerName val="0"/>
          <c:showPercent val="0"/>
          <c:showBubbleSize val="0"/>
        </c:dLbls>
        <c:gapWidth val="219"/>
        <c:overlap val="-27"/>
        <c:axId val="34981472"/>
        <c:axId val="34983432"/>
      </c:barChart>
      <c:catAx>
        <c:axId val="34981472"/>
        <c:scaling>
          <c:orientation val="minMax"/>
        </c:scaling>
        <c:delete val="1"/>
        <c:axPos val="b"/>
        <c:numFmt formatCode="General" sourceLinked="1"/>
        <c:majorTickMark val="none"/>
        <c:minorTickMark val="none"/>
        <c:tickLblPos val="nextTo"/>
        <c:crossAx val="34983432"/>
        <c:crosses val="autoZero"/>
        <c:auto val="1"/>
        <c:lblAlgn val="ctr"/>
        <c:lblOffset val="100"/>
        <c:noMultiLvlLbl val="0"/>
      </c:catAx>
      <c:valAx>
        <c:axId val="34983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349814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TIEMPO  PROMEDIO DE ESPERA PARA  LA ATENCIÓN EN EL CHAT VIRTUAL</a:t>
            </a:r>
            <a:endParaRPr lang="es-CO" sz="14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7589387147502083E-2"/>
          <c:y val="0.22486234646336298"/>
          <c:w val="0.95677450766415395"/>
          <c:h val="0.62658455812464353"/>
        </c:manualLayout>
      </c:layout>
      <c:barChart>
        <c:barDir val="col"/>
        <c:grouping val="clustered"/>
        <c:varyColors val="0"/>
        <c:ser>
          <c:idx val="0"/>
          <c:order val="0"/>
          <c:tx>
            <c:strRef>
              <c:f>'[3]2'!$C$36</c:f>
              <c:strCache>
                <c:ptCount val="1"/>
                <c:pt idx="0">
                  <c:v>1 Trimestre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'[3]2'!$J$36</c:f>
              <c:numCache>
                <c:formatCode>General</c:formatCode>
                <c:ptCount val="1"/>
                <c:pt idx="0">
                  <c:v>1.1399999999999999</c:v>
                </c:pt>
              </c:numCache>
            </c:numRef>
          </c:val>
          <c:extLst>
            <c:ext xmlns:c16="http://schemas.microsoft.com/office/drawing/2014/chart" uri="{C3380CC4-5D6E-409C-BE32-E72D297353CC}">
              <c16:uniqueId val="{00000000-6A83-44C6-A3FE-8EC78DE4A47D}"/>
            </c:ext>
          </c:extLst>
        </c:ser>
        <c:ser>
          <c:idx val="1"/>
          <c:order val="1"/>
          <c:tx>
            <c:strRef>
              <c:f>'[3]2'!$C$37</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'[3]2'!$J$37</c:f>
              <c:numCache>
                <c:formatCode>General</c:formatCode>
                <c:ptCount val="1"/>
              </c:numCache>
            </c:numRef>
          </c:val>
          <c:extLst>
            <c:ext xmlns:c16="http://schemas.microsoft.com/office/drawing/2014/chart" uri="{C3380CC4-5D6E-409C-BE32-E72D297353CC}">
              <c16:uniqueId val="{00000001-6A83-44C6-A3FE-8EC78DE4A47D}"/>
            </c:ext>
          </c:extLst>
        </c:ser>
        <c:ser>
          <c:idx val="2"/>
          <c:order val="2"/>
          <c:tx>
            <c:strRef>
              <c:f>'[3]2'!$C$38</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'[3]2'!$J$38</c:f>
              <c:numCache>
                <c:formatCode>General</c:formatCode>
                <c:ptCount val="1"/>
              </c:numCache>
            </c:numRef>
          </c:val>
          <c:extLst>
            <c:ext xmlns:c16="http://schemas.microsoft.com/office/drawing/2014/chart" uri="{C3380CC4-5D6E-409C-BE32-E72D297353CC}">
              <c16:uniqueId val="{00000002-6A83-44C6-A3FE-8EC78DE4A47D}"/>
            </c:ext>
          </c:extLst>
        </c:ser>
        <c:ser>
          <c:idx val="3"/>
          <c:order val="3"/>
          <c:tx>
            <c:strRef>
              <c:f>'[3]2'!$C$39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'[3]2'!$J$39</c:f>
              <c:numCache>
                <c:formatCode>General</c:formatCode>
                <c:ptCount val="1"/>
              </c:numCache>
            </c:numRef>
          </c:val>
          <c:extLst>
            <c:ext xmlns:c16="http://schemas.microsoft.com/office/drawing/2014/chart" uri="{C3380CC4-5D6E-409C-BE32-E72D297353CC}">
              <c16:uniqueId val="{00000003-6A83-44C6-A3FE-8EC78DE4A47D}"/>
            </c:ext>
          </c:extLst>
        </c:ser>
        <c:dLbls>
          <c:dLblPos val="outEnd"/>
          <c:showLegendKey val="0"/>
          <c:showVal val="1"/>
          <c:showCatName val="0"/>
          <c:showSerName val="0"/>
          <c:showPercent val="0"/>
          <c:showBubbleSize val="0"/>
        </c:dLbls>
        <c:gapWidth val="219"/>
        <c:overlap val="-27"/>
        <c:axId val="831026815"/>
        <c:axId val="331507231"/>
      </c:barChart>
      <c:catAx>
        <c:axId val="831026815"/>
        <c:scaling>
          <c:orientation val="minMax"/>
        </c:scaling>
        <c:delete val="1"/>
        <c:axPos val="b"/>
        <c:majorTickMark val="none"/>
        <c:minorTickMark val="none"/>
        <c:tickLblPos val="nextTo"/>
        <c:crossAx val="331507231"/>
        <c:crosses val="autoZero"/>
        <c:auto val="1"/>
        <c:lblAlgn val="ctr"/>
        <c:lblOffset val="100"/>
        <c:noMultiLvlLbl val="0"/>
      </c:catAx>
      <c:valAx>
        <c:axId val="3315072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31026815"/>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'[30]FINAL A APROBAR'!$H$35</c:f>
              <c:strCache>
                <c:ptCount val="1"/>
                <c:pt idx="0">
                  <c:v># procesos de contratación iniciados publicados en el SECOP o TVEC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'[30]FINAL A APROBAR'!$C$36:$C$40</c:f>
              <c:strCache>
                <c:ptCount val="5"/>
                <c:pt idx="0">
                  <c:v>TRIMESTRE 1</c:v>
                </c:pt>
                <c:pt idx="1">
                  <c:v>TRIMESTRE 2</c:v>
                </c:pt>
                <c:pt idx="2">
                  <c:v>TRIMESTRE 3</c:v>
                </c:pt>
                <c:pt idx="3">
                  <c:v>TRIMESTRE 4</c:v>
                </c:pt>
                <c:pt idx="4">
                  <c:v>INICIADOS/PROG PAA</c:v>
                </c:pt>
              </c:strCache>
            </c:strRef>
          </c:cat>
          <c:val>
            <c:numRef>
              <c:f>'[30]FINAL A APROBAR'!$H$36:$H$40</c:f>
              <c:numCache>
                <c:formatCode>General</c:formatCode>
                <c:ptCount val="5"/>
                <c:pt idx="0">
                  <c:v>20</c:v>
                </c:pt>
                <c:pt idx="4">
                  <c:v>20</c:v>
                </c:pt>
              </c:numCache>
            </c:numRef>
          </c:val>
          <c:extLst>
            <c:ext xmlns:c16="http://schemas.microsoft.com/office/drawing/2014/chart" uri="{C3380CC4-5D6E-409C-BE32-E72D297353CC}">
              <c16:uniqueId val="{00000000-6A89-41F1-89F9-2CB83359FD08}"/>
            </c:ext>
          </c:extLst>
        </c:ser>
        <c:ser>
          <c:idx val="5"/>
          <c:order val="5"/>
          <c:tx>
            <c:strRef>
              <c:f>'[30]FINAL A APROBAR'!$I$35</c:f>
              <c:strCache>
                <c:ptCount val="1"/>
                <c:pt idx="0">
                  <c:v># procesos contractuales programados en el PAA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'[30]FINAL A APROBAR'!$C$36:$C$40</c:f>
              <c:strCache>
                <c:ptCount val="5"/>
                <c:pt idx="0">
                  <c:v>TRIMESTRE 1</c:v>
                </c:pt>
                <c:pt idx="1">
                  <c:v>TRIMESTRE 2</c:v>
                </c:pt>
                <c:pt idx="2">
                  <c:v>TRIMESTRE 3</c:v>
                </c:pt>
                <c:pt idx="3">
                  <c:v>TRIMESTRE 4</c:v>
                </c:pt>
                <c:pt idx="4">
                  <c:v>INICIADOS/PROG PAA</c:v>
                </c:pt>
              </c:strCache>
            </c:strRef>
          </c:cat>
          <c:val>
            <c:numRef>
              <c:f>'[30]FINAL A APROBAR'!$I$36:$I$40</c:f>
              <c:numCache>
                <c:formatCode>General</c:formatCode>
                <c:ptCount val="5"/>
                <c:pt idx="0">
                  <c:v>20</c:v>
                </c:pt>
                <c:pt idx="4">
                  <c:v>20</c:v>
                </c:pt>
              </c:numCache>
            </c:numRef>
          </c:val>
          <c:extLst>
            <c:ext xmlns:c16="http://schemas.microsoft.com/office/drawing/2014/chart" uri="{C3380CC4-5D6E-409C-BE32-E72D297353CC}">
              <c16:uniqueId val="{00000001-6A89-41F1-89F9-2CB83359FD08}"/>
            </c:ext>
          </c:extLst>
        </c:ser>
        <c:ser>
          <c:idx val="6"/>
          <c:order val="6"/>
          <c:tx>
            <c:strRef>
              <c:f>'[30]FINAL A APROBAR'!$J$35</c:f>
              <c:strCache>
                <c:ptCount val="1"/>
                <c:pt idx="0">
                  <c:v>RESULTADO TRIMESTRAL</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'[30]FINAL A APROBAR'!$C$36:$C$40</c:f>
              <c:strCache>
                <c:ptCount val="5"/>
                <c:pt idx="0">
                  <c:v>TRIMESTRE 1</c:v>
                </c:pt>
                <c:pt idx="1">
                  <c:v>TRIMESTRE 2</c:v>
                </c:pt>
                <c:pt idx="2">
                  <c:v>TRIMESTRE 3</c:v>
                </c:pt>
                <c:pt idx="3">
                  <c:v>TRIMESTRE 4</c:v>
                </c:pt>
                <c:pt idx="4">
                  <c:v>INICIADOS/PROG PAA</c:v>
                </c:pt>
              </c:strCache>
            </c:strRef>
          </c:cat>
          <c:val>
            <c:numRef>
              <c:f>'[30]FINAL A APROBAR'!$J$36:$J$40</c:f>
              <c:numCache>
                <c:formatCode>General</c:formatCode>
                <c:ptCount val="5"/>
                <c:pt idx="0">
                  <c:v>1</c:v>
                </c:pt>
                <c:pt idx="4">
                  <c:v>1</c:v>
                </c:pt>
              </c:numCache>
            </c:numRef>
          </c:val>
          <c:extLst>
            <c:ext xmlns:c16="http://schemas.microsoft.com/office/drawing/2014/chart" uri="{C3380CC4-5D6E-409C-BE32-E72D297353CC}">
              <c16:uniqueId val="{00000002-6A89-41F1-89F9-2CB83359FD08}"/>
            </c:ext>
          </c:extLst>
        </c:ser>
        <c:dLbls>
          <c:showLegendKey val="0"/>
          <c:showVal val="0"/>
          <c:showCatName val="0"/>
          <c:showSerName val="0"/>
          <c:showPercent val="0"/>
          <c:showBubbleSize val="0"/>
        </c:dLbls>
        <c:gapWidth val="219"/>
        <c:overlap val="-27"/>
        <c:axId val="1286705295"/>
        <c:axId val="1286705711"/>
        <c:extLst>
          <c:ext xmlns:c15="http://schemas.microsoft.com/office/drawing/2012/chart" uri="{02D57815-91ED-43cb-92C2-25804820EDAC}">
            <c15:filteredBarSeries>
              <c15:ser>
                <c:idx val="0"/>
                <c:order val="0"/>
                <c:tx>
                  <c:strRef>
                    <c:extLst>
                      <c:ext uri="{02D57815-91ED-43cb-92C2-25804820EDAC}">
                        <c15:formulaRef>
                          <c15:sqref>'[30]FINAL A APROBAR'!$D$35</c15:sqref>
                        </c15:formulaRef>
                      </c:ext>
                    </c:extLst>
                    <c:strCache>
                      <c:ptCount val="1"/>
                    </c:strCache>
                  </c:strRef>
                </c:tx>
                <c:spPr>
                  <a:solidFill>
                    <a:schemeClr val="accent1"/>
                  </a:solidFill>
                  <a:ln>
                    <a:noFill/>
                  </a:ln>
                  <a:effectLst/>
                </c:spPr>
                <c:invertIfNegative val="0"/>
                <c:cat>
                  <c:strRef>
                    <c:extLst>
                      <c:ext uri="{02D57815-91ED-43cb-92C2-25804820EDAC}">
                        <c15:formulaRef>
                          <c15:sqref>'[30]FINAL A APROBAR'!$C$36:$C$40</c15:sqref>
                        </c15:formulaRef>
                      </c:ext>
                    </c:extLst>
                    <c:strCache>
                      <c:ptCount val="5"/>
                      <c:pt idx="0">
                        <c:v>TRIMESTRE 1</c:v>
                      </c:pt>
                      <c:pt idx="1">
                        <c:v>TRIMESTRE 2</c:v>
                      </c:pt>
                      <c:pt idx="2">
                        <c:v>TRIMESTRE 3</c:v>
                      </c:pt>
                      <c:pt idx="3">
                        <c:v>TRIMESTRE 4</c:v>
                      </c:pt>
                      <c:pt idx="4">
                        <c:v>INICIADOS/PROG PAA</c:v>
                      </c:pt>
                    </c:strCache>
                  </c:strRef>
                </c:cat>
                <c:val>
                  <c:numRef>
                    <c:extLst>
                      <c:ext uri="{02D57815-91ED-43cb-92C2-25804820EDAC}">
                        <c15:formulaRef>
                          <c15:sqref>'[30]FINAL A APROBAR'!$D$36:$D$40</c15:sqref>
                        </c15:formulaRef>
                      </c:ext>
                    </c:extLst>
                    <c:numCache>
                      <c:formatCode>General</c:formatCode>
                      <c:ptCount val="5"/>
                    </c:numCache>
                  </c:numRef>
                </c:val>
                <c:extLst>
                  <c:ext xmlns:c16="http://schemas.microsoft.com/office/drawing/2014/chart" uri="{C3380CC4-5D6E-409C-BE32-E72D297353CC}">
                    <c16:uniqueId val="{00000003-6A89-41F1-89F9-2CB83359FD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'[30]FINAL A APROBAR'!$E$35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'[30]FINAL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'[30]FINAL A APROBAR'!$E$36:$E$40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6A89-41F1-89F9-2CB83359FD0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'[30]FINAL A APROBAR'!$F$35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'[30]FINAL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'[30]FINAL A APROBAR'!$F$36:$F$40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6A89-41F1-89F9-2CB83359FD0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'[30]FINAL A APROBAR'!$G$35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'[30]FINAL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'[30]FINAL A APROBAR'!$G$36:$G$40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6A89-41F1-89F9-2CB83359FD08}"/>
                  </c:ext>
                </c:extLst>
              </c15:ser>
            </c15:filteredBarSeries>
          </c:ext>
        </c:extLst>
      </c:barChart>
      <c:catAx>
        <c:axId val="1286705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6705711"/>
        <c:crosses val="autoZero"/>
        <c:auto val="1"/>
        <c:lblAlgn val="ctr"/>
        <c:lblOffset val="100"/>
        <c:noMultiLvlLbl val="0"/>
      </c:catAx>
      <c:valAx>
        <c:axId val="12867057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6705295"/>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3.1480156021496654E-2"/>
          <c:y val="0.84757700159274973"/>
          <c:w val="0.94415448243592892"/>
          <c:h val="0.135328981313233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baseline="0">
                <a:effectLst/>
              </a:rPr>
              <a:t>Finalización de Trámites en el SGDEA  Orfeo</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'[31]GDOC-IND-001-V1'!$H$36:$H$39</c:f>
              <c:numCache>
                <c:formatCode>General</c:formatCode>
                <c:ptCount val="4"/>
                <c:pt idx="0">
                  <c:v>0</c:v>
                </c:pt>
                <c:pt idx="1">
                  <c:v>0</c:v>
                </c:pt>
                <c:pt idx="2">
                  <c:v>0</c:v>
                </c:pt>
                <c:pt idx="3">
                  <c:v>0</c:v>
                </c:pt>
              </c:numCache>
            </c:numRef>
          </c:val>
          <c:extLst>
            <c:ext xmlns:c15="http://schemas.microsoft.com/office/drawing/2012/chart" uri="{02D57815-91ED-43cb-92C2-25804820EDAC}">
              <c15:filteredSeriesTitle>
                <c15:tx>
                  <c:strRef>
                    <c:extLst>
                      <c:ext uri="{02D57815-91ED-43cb-92C2-25804820EDAC}">
                        <c15:formulaRef>
                          <c15:sqref>'[31]GDOC-IND-001-V1'!$H$35</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'[31]GDOC-IND-001-V1'!$C$36:$C$39</c15:sqref>
                        </c15:formulaRef>
                      </c:ext>
                    </c:extLst>
                    <c:numCache>
                      <c:formatCode>General</c:formatCode>
                      <c:ptCount val="4"/>
                      <c:pt idx="0">
                        <c:v>0</c:v>
                      </c:pt>
                      <c:pt idx="1">
                        <c:v>0</c:v>
                      </c:pt>
                      <c:pt idx="2">
                        <c:v>0</c:v>
                      </c:pt>
                      <c:pt idx="3">
                        <c:v>0</c:v>
                      </c:pt>
                    </c:numCache>
                  </c:numRef>
                </c15:cat>
              </c15:filteredCategoryTitle>
            </c:ext>
            <c:ext xmlns:c16="http://schemas.microsoft.com/office/drawing/2014/chart" uri="{C3380CC4-5D6E-409C-BE32-E72D297353CC}">
              <c16:uniqueId val="{00000000-283F-4D88-A1E4-2A938442C3DB}"/>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'[31]GDOC-IND-001-V1'!$I$36:$I$39</c:f>
              <c:numCache>
                <c:formatCode>General</c:formatCode>
                <c:ptCount val="4"/>
                <c:pt idx="0">
                  <c:v>0</c:v>
                </c:pt>
                <c:pt idx="1">
                  <c:v>0</c:v>
                </c:pt>
                <c:pt idx="2">
                  <c:v>0</c:v>
                </c:pt>
                <c:pt idx="3">
                  <c:v>0</c:v>
                </c:pt>
              </c:numCache>
            </c:numRef>
          </c:val>
          <c:extLst>
            <c:ext xmlns:c15="http://schemas.microsoft.com/office/drawing/2012/chart" uri="{02D57815-91ED-43cb-92C2-25804820EDAC}">
              <c15:filteredSeriesTitle>
                <c15:tx>
                  <c:strRef>
                    <c:extLst>
                      <c:ext uri="{02D57815-91ED-43cb-92C2-25804820EDAC}">
                        <c15:formulaRef>
                          <c15:sqref>'[31]GDOC-IND-001-V1'!$I$35</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'[31]GDOC-IND-001-V1'!$C$36:$C$39</c15:sqref>
                        </c15:formulaRef>
                      </c:ext>
                    </c:extLst>
                    <c:numCache>
                      <c:formatCode>General</c:formatCode>
                      <c:ptCount val="4"/>
                      <c:pt idx="0">
                        <c:v>0</c:v>
                      </c:pt>
                      <c:pt idx="1">
                        <c:v>0</c:v>
                      </c:pt>
                      <c:pt idx="2">
                        <c:v>0</c:v>
                      </c:pt>
                      <c:pt idx="3">
                        <c:v>0</c:v>
                      </c:pt>
                    </c:numCache>
                  </c:numRef>
                </c15:cat>
              </c15:filteredCategoryTitle>
            </c:ext>
            <c:ext xmlns:c16="http://schemas.microsoft.com/office/drawing/2014/chart" uri="{C3380CC4-5D6E-409C-BE32-E72D297353CC}">
              <c16:uniqueId val="{00000001-283F-4D88-A1E4-2A938442C3DB}"/>
            </c:ext>
          </c:extLst>
        </c:ser>
        <c:dLbls>
          <c:showLegendKey val="0"/>
          <c:showVal val="0"/>
          <c:showCatName val="0"/>
          <c:showSerName val="0"/>
          <c:showPercent val="0"/>
          <c:showBubbleSize val="0"/>
        </c:dLbls>
        <c:gapWidth val="219"/>
        <c:overlap val="-27"/>
        <c:axId val="1248620784"/>
        <c:axId val="1068916768"/>
        <c:extLst>
          <c:ext xmlns:c15="http://schemas.microsoft.com/office/drawing/2012/chart" uri="{02D57815-91ED-43cb-92C2-25804820EDAC}">
            <c15:filteredBarSeries>
              <c15:ser>
                <c:idx val="0"/>
                <c:order val="0"/>
                <c:spPr>
                  <a:solidFill>
                    <a:schemeClr val="accent1"/>
                  </a:solidFill>
                  <a:ln>
                    <a:noFill/>
                  </a:ln>
                  <a:effectLst/>
                </c:spPr>
                <c:invertIfNegative val="0"/>
                <c:val>
                  <c:numRef>
                    <c:extLst>
                      <c:ext uri="{02D57815-91ED-43cb-92C2-25804820EDAC}">
                        <c15:formulaRef>
                          <c15:sqref>'[31]GDOC-IND-001-V1'!$D$36:$D$39</c15:sqref>
                        </c15:formulaRef>
                      </c:ext>
                    </c:extLst>
                    <c:numCache>
                      <c:formatCode>General</c:formatCode>
                      <c:ptCount val="4"/>
                      <c:pt idx="0">
                        <c:v>0</c:v>
                      </c:pt>
                      <c:pt idx="1">
                        <c:v>0</c:v>
                      </c:pt>
                      <c:pt idx="2">
                        <c:v>0</c:v>
                      </c:pt>
                      <c:pt idx="3">
                        <c:v>0</c:v>
                      </c:pt>
                    </c:numCache>
                  </c:numRef>
                </c:val>
                <c:extLst>
                  <c:ext uri="{02D57815-91ED-43cb-92C2-25804820EDAC}">
                    <c15:filteredSeriesTitle>
                      <c15:tx>
                        <c:strRef>
                          <c:extLst>
                            <c:ext uri="{02D57815-91ED-43cb-92C2-25804820EDAC}">
                              <c15:formulaRef>
                                <c15:sqref>'[31]GDOC-IND-001-V1'!$D$35</c15:sqref>
                              </c15:formulaRef>
                            </c:ext>
                          </c:extLst>
                          <c:strCache>
                            <c:ptCount val="1"/>
                            <c:pt idx="0">
                              <c:v>#¡REF!</c:v>
                            </c:pt>
                          </c:strCache>
                        </c:strRef>
                      </c15:tx>
                    </c15:filteredSeriesTitle>
                  </c:ext>
                  <c:ext uri="{02D57815-91ED-43cb-92C2-25804820EDAC}">
                    <c15:filteredCategoryTitle>
                      <c15:cat>
                        <c:numRef>
                          <c:extLst>
                            <c:ext uri="{02D57815-91ED-43cb-92C2-25804820EDAC}">
                              <c15:formulaRef>
                                <c15:sqref>'[31]GDOC-IND-001-V1'!$C$36:$C$39</c15:sqref>
                              </c15:formulaRef>
                            </c:ext>
                          </c:extLst>
                          <c:numCache>
                            <c:formatCode>General</c:formatCode>
                            <c:ptCount val="4"/>
                            <c:pt idx="0">
                              <c:v>0</c:v>
                            </c:pt>
                            <c:pt idx="1">
                              <c:v>0</c:v>
                            </c:pt>
                            <c:pt idx="2">
                              <c:v>0</c:v>
                            </c:pt>
                            <c:pt idx="3">
                              <c:v>0</c:v>
                            </c:pt>
                          </c:numCache>
                        </c:numRef>
                      </c15:cat>
                    </c15:filteredCategoryTitle>
                  </c:ext>
                  <c:ext xmlns:c16="http://schemas.microsoft.com/office/drawing/2014/chart" uri="{C3380CC4-5D6E-409C-BE32-E72D297353CC}">
                    <c16:uniqueId val="{00000007-283F-4D88-A1E4-2A938442C3DB}"/>
                  </c:ext>
                </c:extLst>
              </c15:ser>
            </c15:filteredBarSeries>
            <c15:filteredBarSeries>
              <c15:ser>
                <c:idx val="1"/>
                <c:order val="1"/>
                <c:spPr>
                  <a:solidFill>
                    <a:schemeClr val="accent2"/>
                  </a:solidFill>
                  <a:ln>
                    <a:noFill/>
                  </a:ln>
                  <a:effectLst/>
                </c:spPr>
                <c:invertIfNegative val="0"/>
                <c:val>
                  <c:numRef>
                    <c:extLst xmlns:c15="http://schemas.microsoft.com/office/drawing/2012/chart">
                      <c:ext xmlns:c15="http://schemas.microsoft.com/office/drawing/2012/chart" uri="{02D57815-91ED-43cb-92C2-25804820EDAC}">
                        <c15:formulaRef>
                          <c15:sqref>'[31]GDOC-IND-001-V1'!$E$36:$E$39</c15:sqref>
                        </c15:formulaRef>
                      </c:ext>
                    </c:extLst>
                    <c:numCache>
                      <c:formatCode>General</c:formatCode>
                      <c:ptCount val="4"/>
                      <c:pt idx="0">
                        <c:v>0</c:v>
                      </c:pt>
                      <c:pt idx="1">
                        <c:v>0</c:v>
                      </c:pt>
                      <c:pt idx="2">
                        <c:v>0</c:v>
                      </c:pt>
                      <c:pt idx="3">
                        <c:v>0</c:v>
                      </c:pt>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'[31]GDOC-IND-001-V1'!$E$35</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'[31]GDOC-IND-001-V1'!$C$36:$C$39</c15:sqref>
                              </c15:formulaRef>
                            </c:ext>
                          </c:extLst>
                          <c:numCache>
                            <c:formatCode>General</c:formatCode>
                            <c:ptCount val="4"/>
                            <c:pt idx="0">
                              <c:v>0</c:v>
                            </c:pt>
                            <c:pt idx="1">
                              <c:v>0</c:v>
                            </c:pt>
                            <c:pt idx="2">
                              <c:v>0</c:v>
                            </c:pt>
                            <c:pt idx="3">
                              <c:v>0</c:v>
                            </c:pt>
                          </c:numCache>
                        </c:numRef>
                      </c15:cat>
                    </c15:filteredCategoryTitle>
                  </c:ext>
                  <c:ext xmlns:c16="http://schemas.microsoft.com/office/drawing/2014/chart" uri="{C3380CC4-5D6E-409C-BE32-E72D297353CC}">
                    <c16:uniqueId val="{00000008-283F-4D88-A1E4-2A938442C3DB}"/>
                  </c:ext>
                </c:extLst>
              </c15:ser>
            </c15:filteredBarSeries>
            <c15:filteredBarSeries>
              <c15:ser>
                <c:idx val="2"/>
                <c:order val="2"/>
                <c:spPr>
                  <a:solidFill>
                    <a:schemeClr val="accent3"/>
                  </a:solidFill>
                  <a:ln>
                    <a:noFill/>
                  </a:ln>
                  <a:effectLst/>
                </c:spPr>
                <c:invertIfNegative val="0"/>
                <c:val>
                  <c:numRef>
                    <c:extLst xmlns:c15="http://schemas.microsoft.com/office/drawing/2012/chart">
                      <c:ext xmlns:c15="http://schemas.microsoft.com/office/drawing/2012/chart" uri="{02D57815-91ED-43cb-92C2-25804820EDAC}">
                        <c15:formulaRef>
                          <c15:sqref>'[31]GDOC-IND-001-V1'!$F$36:$F$39</c15:sqref>
                        </c15:formulaRef>
                      </c:ext>
                    </c:extLst>
                    <c:numCache>
                      <c:formatCode>General</c:formatCode>
                      <c:ptCount val="4"/>
                      <c:pt idx="0">
                        <c:v>0</c:v>
                      </c:pt>
                      <c:pt idx="1">
                        <c:v>0</c:v>
                      </c:pt>
                      <c:pt idx="2">
                        <c:v>0</c:v>
                      </c:pt>
                      <c:pt idx="3">
                        <c:v>0</c:v>
                      </c:pt>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'[31]GDOC-IND-001-V1'!$F$35</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'[31]GDOC-IND-001-V1'!$C$36:$C$39</c15:sqref>
                              </c15:formulaRef>
                            </c:ext>
                          </c:extLst>
                          <c:numCache>
                            <c:formatCode>General</c:formatCode>
                            <c:ptCount val="4"/>
                            <c:pt idx="0">
                              <c:v>0</c:v>
                            </c:pt>
                            <c:pt idx="1">
                              <c:v>0</c:v>
                            </c:pt>
                            <c:pt idx="2">
                              <c:v>0</c:v>
                            </c:pt>
                            <c:pt idx="3">
                              <c:v>0</c:v>
                            </c:pt>
                          </c:numCache>
                        </c:numRef>
                      </c15:cat>
                    </c15:filteredCategoryTitle>
                  </c:ext>
                  <c:ext xmlns:c16="http://schemas.microsoft.com/office/drawing/2014/chart" uri="{C3380CC4-5D6E-409C-BE32-E72D297353CC}">
                    <c16:uniqueId val="{00000009-283F-4D88-A1E4-2A938442C3DB}"/>
                  </c:ext>
                </c:extLst>
              </c15:ser>
            </c15:filteredBarSeries>
            <c15:filteredBarSeries>
              <c15:ser>
                <c:idx val="3"/>
                <c:order val="3"/>
                <c:spPr>
                  <a:solidFill>
                    <a:schemeClr val="accent4"/>
                  </a:solidFill>
                  <a:ln>
                    <a:noFill/>
                  </a:ln>
                  <a:effectLst/>
                </c:spPr>
                <c:invertIfNegative val="0"/>
                <c:val>
                  <c:numRef>
                    <c:extLst xmlns:c15="http://schemas.microsoft.com/office/drawing/2012/chart">
                      <c:ext xmlns:c15="http://schemas.microsoft.com/office/drawing/2012/chart" uri="{02D57815-91ED-43cb-92C2-25804820EDAC}">
                        <c15:formulaRef>
                          <c15:sqref>'[31]GDOC-IND-001-V1'!$G$36:$G$39</c15:sqref>
                        </c15:formulaRef>
                      </c:ext>
                    </c:extLst>
                    <c:numCache>
                      <c:formatCode>General</c:formatCode>
                      <c:ptCount val="4"/>
                      <c:pt idx="0">
                        <c:v>0</c:v>
                      </c:pt>
                      <c:pt idx="1">
                        <c:v>0</c:v>
                      </c:pt>
                      <c:pt idx="2">
                        <c:v>0</c:v>
                      </c:pt>
                      <c:pt idx="3">
                        <c:v>0</c:v>
                      </c:pt>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'[31]GDOC-IND-001-V1'!$G$35</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'[31]GDOC-IND-001-V1'!$C$36:$C$39</c15:sqref>
                              </c15:formulaRef>
                            </c:ext>
                          </c:extLst>
                          <c:numCache>
                            <c:formatCode>General</c:formatCode>
                            <c:ptCount val="4"/>
                            <c:pt idx="0">
                              <c:v>0</c:v>
                            </c:pt>
                            <c:pt idx="1">
                              <c:v>0</c:v>
                            </c:pt>
                            <c:pt idx="2">
                              <c:v>0</c:v>
                            </c:pt>
                            <c:pt idx="3">
                              <c:v>0</c:v>
                            </c:pt>
                          </c:numCache>
                        </c:numRef>
                      </c15:cat>
                    </c15:filteredCategoryTitle>
                  </c:ext>
                  <c:ext xmlns:c16="http://schemas.microsoft.com/office/drawing/2014/chart" uri="{C3380CC4-5D6E-409C-BE32-E72D297353CC}">
                    <c16:uniqueId val="{0000000A-283F-4D88-A1E4-2A938442C3DB}"/>
                  </c:ext>
                </c:extLst>
              </c15:ser>
            </c15:filteredBarSeries>
          </c:ext>
        </c:extLst>
      </c:barChart>
      <c:lineChart>
        <c:grouping val="standard"/>
        <c:varyColors val="0"/>
        <c:ser>
          <c:idx val="6"/>
          <c:order val="6"/>
          <c:spPr>
            <a:ln w="28575" cap="rnd">
              <a:solidFill>
                <a:schemeClr val="accent1">
                  <a:lumMod val="60000"/>
                </a:schemeClr>
              </a:solidFill>
              <a:round/>
            </a:ln>
            <a:effectLst/>
          </c:spPr>
          <c:marker>
            <c:symbol val="none"/>
          </c:marker>
          <c:dLbls>
            <c:dLbl>
              <c:idx val="0"/>
              <c:layout>
                <c:manualLayout>
                  <c:x val="8.4507042253521125E-2"/>
                  <c:y val="-8.81542699724518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3F-4D88-A1E4-2A938442C3DB}"/>
                </c:ext>
              </c:extLst>
            </c:dLbl>
            <c:dLbl>
              <c:idx val="1"/>
              <c:layout>
                <c:manualLayout>
                  <c:x val="5.6338028169014086E-2"/>
                  <c:y val="-0.242424242424242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3F-4D88-A1E4-2A938442C3DB}"/>
                </c:ext>
              </c:extLst>
            </c:dLbl>
            <c:dLbl>
              <c:idx val="2"/>
              <c:layout>
                <c:manualLayout>
                  <c:x val="4.6948409617811757E-2"/>
                  <c:y val="-0.16528925619834717"/>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2.8913533695611986E-2"/>
                      <c:h val="0.1486779028654476"/>
                    </c:manualLayout>
                  </c15:layout>
                </c:ext>
                <c:ext xmlns:c16="http://schemas.microsoft.com/office/drawing/2014/chart" uri="{C3380CC4-5D6E-409C-BE32-E72D297353CC}">
                  <c16:uniqueId val="{00000004-283F-4D88-A1E4-2A938442C3DB}"/>
                </c:ext>
              </c:extLst>
            </c:dLbl>
            <c:dLbl>
              <c:idx val="3"/>
              <c:layout>
                <c:manualLayout>
                  <c:x val="1.0731052984574111E-2"/>
                  <c:y val="-6.0606060606060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3F-4D88-A1E4-2A938442C3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'[31]GDOC-IND-001-V1'!$J$36:$J$39</c:f>
              <c:numCache>
                <c:formatCode>General</c:formatCode>
                <c:ptCount val="4"/>
                <c:pt idx="0">
                  <c:v>0</c:v>
                </c:pt>
                <c:pt idx="1">
                  <c:v>0</c:v>
                </c:pt>
                <c:pt idx="2">
                  <c:v>0</c:v>
                </c:pt>
                <c:pt idx="3">
                  <c:v>0</c:v>
                </c:pt>
              </c:numCache>
            </c:numRef>
          </c:val>
          <c:smooth val="0"/>
          <c:extLst>
            <c:ext xmlns:c15="http://schemas.microsoft.com/office/drawing/2012/chart" uri="{02D57815-91ED-43cb-92C2-25804820EDAC}">
              <c15:filteredSeriesTitle>
                <c15:tx>
                  <c:strRef>
                    <c:extLst>
                      <c:ext uri="{02D57815-91ED-43cb-92C2-25804820EDAC}">
                        <c15:formulaRef>
                          <c15:sqref>'[31]GDOC-IND-001-V1'!$J$35</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'[31]GDOC-IND-001-V1'!$C$36:$C$39</c15:sqref>
                        </c15:formulaRef>
                      </c:ext>
                    </c:extLst>
                    <c:numCache>
                      <c:formatCode>General</c:formatCode>
                      <c:ptCount val="4"/>
                      <c:pt idx="0">
                        <c:v>0</c:v>
                      </c:pt>
                      <c:pt idx="1">
                        <c:v>0</c:v>
                      </c:pt>
                      <c:pt idx="2">
                        <c:v>0</c:v>
                      </c:pt>
                      <c:pt idx="3">
                        <c:v>0</c:v>
                      </c:pt>
                    </c:numCache>
                  </c:numRef>
                </c15:cat>
              </c15:filteredCategoryTitle>
            </c:ext>
            <c:ext xmlns:c16="http://schemas.microsoft.com/office/drawing/2014/chart" uri="{C3380CC4-5D6E-409C-BE32-E72D297353CC}">
              <c16:uniqueId val="{00000006-283F-4D88-A1E4-2A938442C3DB}"/>
            </c:ext>
          </c:extLst>
        </c:ser>
        <c:dLbls>
          <c:showLegendKey val="0"/>
          <c:showVal val="0"/>
          <c:showCatName val="0"/>
          <c:showSerName val="0"/>
          <c:showPercent val="0"/>
          <c:showBubbleSize val="0"/>
        </c:dLbls>
        <c:marker val="1"/>
        <c:smooth val="0"/>
        <c:axId val="1549988496"/>
        <c:axId val="1068917600"/>
      </c:lineChart>
      <c:catAx>
        <c:axId val="124862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8916768"/>
        <c:crosses val="autoZero"/>
        <c:auto val="1"/>
        <c:lblAlgn val="ctr"/>
        <c:lblOffset val="100"/>
        <c:noMultiLvlLbl val="0"/>
      </c:catAx>
      <c:valAx>
        <c:axId val="1068916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48620784"/>
        <c:crosses val="autoZero"/>
        <c:crossBetween val="between"/>
      </c:valAx>
      <c:valAx>
        <c:axId val="1068917600"/>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9988496"/>
        <c:crosses val="max"/>
        <c:crossBetween val="between"/>
      </c:valAx>
      <c:catAx>
        <c:axId val="1549988496"/>
        <c:scaling>
          <c:orientation val="minMax"/>
        </c:scaling>
        <c:delete val="1"/>
        <c:axPos val="b"/>
        <c:numFmt formatCode="General" sourceLinked="1"/>
        <c:majorTickMark val="none"/>
        <c:minorTickMark val="none"/>
        <c:tickLblPos val="nextTo"/>
        <c:crossAx val="1068917600"/>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baseline="0">
                <a:effectLst/>
              </a:rPr>
              <a:t>ATENCIÓN DE CONSULTAS DEL ARCHIVO CENTRAL Y DE GESTIÓN</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4"/>
          <c:order val="4"/>
          <c:tx>
            <c:strRef>
              <c:f>'[32]GDOC-IND-002-V2'!$H$35</c:f>
              <c:strCache>
                <c:ptCount val="1"/>
                <c:pt idx="0">
                  <c:v>Σ del tiempo empleado en la atención de consultas documentales del archivo central</c:v>
                </c:pt>
              </c:strCache>
            </c:strRef>
          </c:tx>
          <c:spPr>
            <a:ln w="28575" cap="rnd">
              <a:solidFill>
                <a:schemeClr val="accent5"/>
              </a:solidFill>
              <a:round/>
            </a:ln>
            <a:effectLst/>
          </c:spPr>
          <c:marker>
            <c:symbol val="none"/>
          </c:marker>
          <c:dLbls>
            <c:dLbl>
              <c:idx val="2"/>
              <c:layout>
                <c:manualLayout>
                  <c:x val="-9.6832961483757196E-17"/>
                  <c:y val="5.8849751487230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CC-43AE-B0CC-623384CA13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'[32]GDOC-IND-002-V2'!$C$36:$C$39</c:f>
              <c:strCache>
                <c:ptCount val="4"/>
                <c:pt idx="0">
                  <c:v>Primer trimestre</c:v>
                </c:pt>
                <c:pt idx="1">
                  <c:v>Segundo trimestre</c:v>
                </c:pt>
                <c:pt idx="2">
                  <c:v>Tercer trimestre</c:v>
                </c:pt>
                <c:pt idx="3">
                  <c:v>Cuarto trimestre</c:v>
                </c:pt>
              </c:strCache>
            </c:strRef>
          </c:cat>
          <c:val>
            <c:numRef>
              <c:f>'[32]GDOC-IND-002-V2'!$H$36:$H$39</c:f>
              <c:numCache>
                <c:formatCode>General</c:formatCode>
                <c:ptCount val="4"/>
                <c:pt idx="0">
                  <c:v>28</c:v>
                </c:pt>
              </c:numCache>
            </c:numRef>
          </c:val>
          <c:smooth val="0"/>
          <c:extLst>
            <c:ext xmlns:c16="http://schemas.microsoft.com/office/drawing/2014/chart" uri="{C3380CC4-5D6E-409C-BE32-E72D297353CC}">
              <c16:uniqueId val="{00000001-48CC-43AE-B0CC-623384CA13F0}"/>
            </c:ext>
          </c:extLst>
        </c:ser>
        <c:ser>
          <c:idx val="5"/>
          <c:order val="5"/>
          <c:tx>
            <c:strRef>
              <c:f>'[32]GDOC-IND-002-V2'!$I$35</c:f>
              <c:strCache>
                <c:ptCount val="1"/>
                <c:pt idx="0">
                  <c:v>Total de consultas documentales del archivo central realizadas</c:v>
                </c:pt>
              </c:strCache>
            </c:strRef>
          </c:tx>
          <c:spPr>
            <a:ln w="28575" cap="rnd">
              <a:solidFill>
                <a:schemeClr val="accent6"/>
              </a:solidFill>
              <a:round/>
            </a:ln>
            <a:effectLst/>
          </c:spPr>
          <c:marker>
            <c:symbol val="none"/>
          </c:marker>
          <c:dLbls>
            <c:dLbl>
              <c:idx val="0"/>
              <c:layout>
                <c:manualLayout>
                  <c:x val="-2.4736502070226869E-17"/>
                  <c:y val="-5.8991761127030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CC-43AE-B0CC-623384CA13F0}"/>
                </c:ext>
              </c:extLst>
            </c:dLbl>
            <c:dLbl>
              <c:idx val="1"/>
              <c:layout>
                <c:manualLayout>
                  <c:x val="-2.1588469377521135E-2"/>
                  <c:y val="-0.123882698366764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CC-43AE-B0CC-623384CA13F0}"/>
                </c:ext>
              </c:extLst>
            </c:dLbl>
            <c:dLbl>
              <c:idx val="2"/>
              <c:layout>
                <c:manualLayout>
                  <c:x val="-9.6832961483757196E-17"/>
                  <c:y val="-0.141239403569353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CC-43AE-B0CC-623384CA13F0}"/>
                </c:ext>
              </c:extLst>
            </c:dLbl>
            <c:dLbl>
              <c:idx val="3"/>
              <c:layout>
                <c:manualLayout>
                  <c:x val="2.1127435659576289E-2"/>
                  <c:y val="-4.1194826041061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CC-43AE-B0CC-623384CA13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'[32]GDOC-IND-002-V2'!$C$36:$C$39</c:f>
              <c:strCache>
                <c:ptCount val="4"/>
                <c:pt idx="0">
                  <c:v>Primer trimestre</c:v>
                </c:pt>
                <c:pt idx="1">
                  <c:v>Segundo trimestre</c:v>
                </c:pt>
                <c:pt idx="2">
                  <c:v>Tercer trimestre</c:v>
                </c:pt>
                <c:pt idx="3">
                  <c:v>Cuarto trimestre</c:v>
                </c:pt>
              </c:strCache>
            </c:strRef>
          </c:cat>
          <c:val>
            <c:numRef>
              <c:f>'[32]GDOC-IND-002-V2'!$I$36:$I$39</c:f>
              <c:numCache>
                <c:formatCode>General</c:formatCode>
                <c:ptCount val="4"/>
                <c:pt idx="0">
                  <c:v>40</c:v>
                </c:pt>
              </c:numCache>
            </c:numRef>
          </c:val>
          <c:smooth val="0"/>
          <c:extLst>
            <c:ext xmlns:c16="http://schemas.microsoft.com/office/drawing/2014/chart" uri="{C3380CC4-5D6E-409C-BE32-E72D297353CC}">
              <c16:uniqueId val="{00000006-48CC-43AE-B0CC-623384CA13F0}"/>
            </c:ext>
          </c:extLst>
        </c:ser>
        <c:ser>
          <c:idx val="6"/>
          <c:order val="6"/>
          <c:tx>
            <c:strRef>
              <c:f>'[32]GDOC-IND-002-V2'!$J$35</c:f>
              <c:strCache>
                <c:ptCount val="1"/>
                <c:pt idx="0">
                  <c:v>RESULTADO</c:v>
                </c:pt>
              </c:strCache>
            </c:strRef>
          </c:tx>
          <c:spPr>
            <a:ln w="28575" cap="rnd">
              <a:solidFill>
                <a:schemeClr val="accent1">
                  <a:lumMod val="60000"/>
                </a:schemeClr>
              </a:solidFill>
              <a:round/>
            </a:ln>
            <a:effectLst/>
          </c:spPr>
          <c:marker>
            <c:symbol val="none"/>
          </c:marker>
          <c:dLbls>
            <c:dLbl>
              <c:idx val="0"/>
              <c:layout>
                <c:manualLayout>
                  <c:x val="4.3176938755042242E-2"/>
                  <c:y val="5.309258501432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CC-43AE-B0CC-623384CA13F0}"/>
                </c:ext>
              </c:extLst>
            </c:dLbl>
            <c:dLbl>
              <c:idx val="1"/>
              <c:layout>
                <c:manualLayout>
                  <c:x val="4.452621809113734E-2"/>
                  <c:y val="2.35967044508122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CC-43AE-B0CC-623384CA13F0}"/>
                </c:ext>
              </c:extLst>
            </c:dLbl>
            <c:dLbl>
              <c:idx val="2"/>
              <c:layout>
                <c:manualLayout>
                  <c:x val="6.1605814037392556E-2"/>
                  <c:y val="-5.8750123955185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CC-43AE-B0CC-623384CA13F0}"/>
                </c:ext>
              </c:extLst>
            </c:dLbl>
            <c:dLbl>
              <c:idx val="3"/>
              <c:layout>
                <c:manualLayout>
                  <c:x val="-3.961394186170651E-3"/>
                  <c:y val="-0.1118145278257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CC-43AE-B0CC-623384CA13F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FF0000"/>
                      </a:solidFill>
                      <a:round/>
                    </a:ln>
                    <a:effectLst/>
                  </c:spPr>
                </c15:leaderLines>
              </c:ext>
            </c:extLst>
          </c:dLbls>
          <c:cat>
            <c:strRef>
              <c:f>'[32]GDOC-IND-002-V2'!$C$36:$C$39</c:f>
              <c:strCache>
                <c:ptCount val="4"/>
                <c:pt idx="0">
                  <c:v>Primer trimestre</c:v>
                </c:pt>
                <c:pt idx="1">
                  <c:v>Segundo trimestre</c:v>
                </c:pt>
                <c:pt idx="2">
                  <c:v>Tercer trimestre</c:v>
                </c:pt>
                <c:pt idx="3">
                  <c:v>Cuarto trimestre</c:v>
                </c:pt>
              </c:strCache>
            </c:strRef>
          </c:cat>
          <c:val>
            <c:numRef>
              <c:f>'[32]GDOC-IND-002-V2'!$J$36:$J$39</c:f>
              <c:numCache>
                <c:formatCode>General</c:formatCode>
                <c:ptCount val="4"/>
                <c:pt idx="0">
                  <c:v>0.7</c:v>
                </c:pt>
              </c:numCache>
            </c:numRef>
          </c:val>
          <c:smooth val="0"/>
          <c:extLst>
            <c:ext xmlns:c16="http://schemas.microsoft.com/office/drawing/2014/chart" uri="{C3380CC4-5D6E-409C-BE32-E72D297353CC}">
              <c16:uniqueId val="{0000000B-48CC-43AE-B0CC-623384CA13F0}"/>
            </c:ext>
          </c:extLst>
        </c:ser>
        <c:dLbls>
          <c:showLegendKey val="0"/>
          <c:showVal val="0"/>
          <c:showCatName val="0"/>
          <c:showSerName val="0"/>
          <c:showPercent val="0"/>
          <c:showBubbleSize val="0"/>
        </c:dLbls>
        <c:smooth val="0"/>
        <c:axId val="185106735"/>
        <c:axId val="185101327"/>
        <c:extLst>
          <c:ext xmlns:c15="http://schemas.microsoft.com/office/drawing/2012/chart" uri="{02D57815-91ED-43cb-92C2-25804820EDAC}">
            <c15:filteredLineSeries>
              <c15:ser>
                <c:idx val="0"/>
                <c:order val="0"/>
                <c:tx>
                  <c:strRef>
                    <c:extLst>
                      <c:ext uri="{02D57815-91ED-43cb-92C2-25804820EDAC}">
                        <c15:formulaRef>
                          <c15:sqref>'[32]GDOC-IND-002-V2'!$D$35</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'[32]GDOC-IND-002-V2'!$C$36:$C$39</c15:sqref>
                        </c15:formulaRef>
                      </c:ext>
                    </c:extLst>
                    <c:strCache>
                      <c:ptCount val="4"/>
                      <c:pt idx="0">
                        <c:v>Primer trimestre</c:v>
                      </c:pt>
                      <c:pt idx="1">
                        <c:v>Segundo trimestre</c:v>
                      </c:pt>
                      <c:pt idx="2">
                        <c:v>Tercer trimestre</c:v>
                      </c:pt>
                      <c:pt idx="3">
                        <c:v>Cuarto trimestre</c:v>
                      </c:pt>
                    </c:strCache>
                  </c:strRef>
                </c:cat>
                <c:val>
                  <c:numRef>
                    <c:extLst>
                      <c:ext uri="{02D57815-91ED-43cb-92C2-25804820EDAC}">
                        <c15:formulaRef>
                          <c15:sqref>'[32]GDOC-IND-002-V2'!$D$36:$D$39</c15:sqref>
                        </c15:formulaRef>
                      </c:ext>
                    </c:extLst>
                    <c:numCache>
                      <c:formatCode>General</c:formatCode>
                      <c:ptCount val="4"/>
                    </c:numCache>
                  </c:numRef>
                </c:val>
                <c:smooth val="0"/>
                <c:extLst>
                  <c:ext xmlns:c16="http://schemas.microsoft.com/office/drawing/2014/chart" uri="{C3380CC4-5D6E-409C-BE32-E72D297353CC}">
                    <c16:uniqueId val="{0000000C-48CC-43AE-B0CC-623384CA13F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'[32]GDOC-IND-002-V2'!$E$35</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'[32]GDOC-IND-002-V2'!$C$36:$C$39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'[32]GDOC-IND-002-V2'!$E$36:$E$39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D-48CC-43AE-B0CC-623384CA13F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'[32]GDOC-IND-002-V2'!$F$35</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'[32]GDOC-IND-002-V2'!$C$36:$C$39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'[32]GDOC-IND-002-V2'!$F$36:$F$39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E-48CC-43AE-B0CC-623384CA13F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'[32]GDOC-IND-002-V2'!$G$35</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'[32]GDOC-IND-002-V2'!$C$36:$C$39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'[32]GDOC-IND-002-V2'!$G$36:$G$39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F-48CC-43AE-B0CC-623384CA13F0}"/>
                  </c:ext>
                </c:extLst>
              </c15:ser>
            </c15:filteredLineSeries>
          </c:ext>
        </c:extLst>
      </c:lineChart>
      <c:catAx>
        <c:axId val="185106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5101327"/>
        <c:crosses val="autoZero"/>
        <c:auto val="1"/>
        <c:lblAlgn val="ctr"/>
        <c:lblOffset val="100"/>
        <c:noMultiLvlLbl val="0"/>
      </c:catAx>
      <c:valAx>
        <c:axId val="185101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5106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baseline="0">
                <a:effectLst/>
              </a:rPr>
              <a:t>CUMPLIMIENTO DE LOS TRÁMITES EN EL SGDEA - APLICATIVO ORFEO</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'[33]GDOC-IND-003-V1 '!$C$36</c:f>
              <c:strCache>
                <c:ptCount val="1"/>
                <c:pt idx="0">
                  <c:v>Primer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'[33]GDOC-IND-003-V1 '!$D$35:$J$35</c15:sqref>
                  </c15:fullRef>
                </c:ext>
              </c:extLst>
              <c:f>'[33]GDOC-IND-003-V1 '!$H$35:$J$35</c:f>
              <c:strCache>
                <c:ptCount val="3"/>
                <c:pt idx="0">
                  <c:v>No de  radicados anulados en el periodo</c:v>
                </c:pt>
                <c:pt idx="1">
                  <c:v>Total de radicados  en el periodo</c:v>
                </c:pt>
                <c:pt idx="2">
                  <c:v>RESULTADO</c:v>
                </c:pt>
              </c:strCache>
            </c:strRef>
          </c:cat>
          <c:val>
            <c:numRef>
              <c:extLst>
                <c:ext xmlns:c15="http://schemas.microsoft.com/office/drawing/2012/chart" uri="{02D57815-91ED-43cb-92C2-25804820EDAC}">
                  <c15:fullRef>
                    <c15:sqref>'[33]GDOC-IND-003-V1 '!$D$36:$J$36</c15:sqref>
                  </c15:fullRef>
                </c:ext>
              </c:extLst>
              <c:f>'[33]GDOC-IND-003-V1 '!$H$36:$J$36</c:f>
              <c:numCache>
                <c:formatCode>General</c:formatCode>
                <c:ptCount val="3"/>
                <c:pt idx="0">
                  <c:v>102</c:v>
                </c:pt>
                <c:pt idx="1">
                  <c:v>19009</c:v>
                </c:pt>
                <c:pt idx="2">
                  <c:v>5.3658793203219526E-3</c:v>
                </c:pt>
              </c:numCache>
            </c:numRef>
          </c:val>
          <c:smooth val="0"/>
          <c:extLst xmlns:c15="http://schemas.microsoft.com/office/drawing/2012/chart">
            <c:ext xmlns:c16="http://schemas.microsoft.com/office/drawing/2014/chart" uri="{C3380CC4-5D6E-409C-BE32-E72D297353CC}">
              <c16:uniqueId val="{00000000-A880-478E-86C3-16F32D55E486}"/>
            </c:ext>
          </c:extLst>
        </c:ser>
        <c:ser>
          <c:idx val="1"/>
          <c:order val="1"/>
          <c:tx>
            <c:strRef>
              <c:f>'[33]GDOC-IND-003-V1 '!$C$37</c:f>
              <c:strCache>
                <c:ptCount val="1"/>
                <c:pt idx="0">
                  <c:v>Segundo Trimestre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4.107077374404107E-2"/>
                  <c:y val="-3.888888888888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80-478E-86C3-16F32D55E486}"/>
                </c:ext>
              </c:extLst>
            </c:dLbl>
            <c:dLbl>
              <c:idx val="2"/>
              <c:layout>
                <c:manualLayout>
                  <c:x val="3.0803080308030695E-2"/>
                  <c:y val="7.7777777777777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80-478E-86C3-16F32D55E4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'[33]GDOC-IND-003-V1 '!$D$35:$J$35</c15:sqref>
                  </c15:fullRef>
                </c:ext>
              </c:extLst>
              <c:f>'[33]GDOC-IND-003-V1 '!$H$35:$J$35</c:f>
              <c:strCache>
                <c:ptCount val="3"/>
                <c:pt idx="0">
                  <c:v>No de  radicados anulados en el periodo</c:v>
                </c:pt>
                <c:pt idx="1">
                  <c:v>Total de radicados  en el periodo</c:v>
                </c:pt>
                <c:pt idx="2">
                  <c:v>RESULTADO</c:v>
                </c:pt>
              </c:strCache>
            </c:strRef>
          </c:cat>
          <c:val>
            <c:numRef>
              <c:extLst>
                <c:ext xmlns:c15="http://schemas.microsoft.com/office/drawing/2012/chart" uri="{02D57815-91ED-43cb-92C2-25804820EDAC}">
                  <c15:fullRef>
                    <c15:sqref>'[33]GDOC-IND-003-V1 '!$D$37:$J$37</c15:sqref>
                  </c15:fullRef>
                </c:ext>
              </c:extLst>
              <c:f>'[33]GDOC-IND-003-V1 '!$H$37:$J$37</c:f>
              <c:numCache>
                <c:formatCode>General</c:formatCode>
                <c:ptCount val="3"/>
              </c:numCache>
            </c:numRef>
          </c:val>
          <c:smooth val="0"/>
          <c:extLst xmlns:c15="http://schemas.microsoft.com/office/drawing/2012/chart">
            <c:ext xmlns:c16="http://schemas.microsoft.com/office/drawing/2014/chart" uri="{C3380CC4-5D6E-409C-BE32-E72D297353CC}">
              <c16:uniqueId val="{00000003-A880-478E-86C3-16F32D55E486}"/>
            </c:ext>
          </c:extLst>
        </c:ser>
        <c:ser>
          <c:idx val="2"/>
          <c:order val="2"/>
          <c:tx>
            <c:strRef>
              <c:f>'[33]GDOC-IND-003-V1 '!$C$38</c:f>
              <c:strCache>
                <c:ptCount val="1"/>
                <c:pt idx="0">
                  <c:v>Tercer Trimestre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dLbl>
              <c:idx val="0"/>
              <c:layout>
                <c:manualLayout>
                  <c:x val="3.292534535824207E-2"/>
                  <c:y val="3.8631346578366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80-478E-86C3-16F32D55E486}"/>
                </c:ext>
              </c:extLst>
            </c:dLbl>
            <c:dLbl>
              <c:idx val="2"/>
              <c:layout>
                <c:manualLayout>
                  <c:x val="2.004151456588648E-2"/>
                  <c:y val="-8.2781456953642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80-478E-86C3-16F32D55E4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'[33]GDOC-IND-003-V1 '!$D$35:$J$35</c15:sqref>
                  </c15:fullRef>
                </c:ext>
              </c:extLst>
              <c:f>'[33]GDOC-IND-003-V1 '!$H$35:$J$35</c:f>
              <c:strCache>
                <c:ptCount val="3"/>
                <c:pt idx="0">
                  <c:v>No de  radicados anulados en el periodo</c:v>
                </c:pt>
                <c:pt idx="1">
                  <c:v>Total de radicados  en el periodo</c:v>
                </c:pt>
                <c:pt idx="2">
                  <c:v>RESULTADO</c:v>
                </c:pt>
              </c:strCache>
            </c:strRef>
          </c:cat>
          <c:val>
            <c:numRef>
              <c:extLst>
                <c:ext xmlns:c15="http://schemas.microsoft.com/office/drawing/2012/chart" uri="{02D57815-91ED-43cb-92C2-25804820EDAC}">
                  <c15:fullRef>
                    <c15:sqref>'[33]GDOC-IND-003-V1 '!$D$38:$J$38</c15:sqref>
                  </c15:fullRef>
                </c:ext>
              </c:extLst>
              <c:f>'[33]GDOC-IND-003-V1 '!$H$38:$J$38</c:f>
              <c:numCache>
                <c:formatCode>General</c:formatCode>
                <c:ptCount val="3"/>
              </c:numCache>
            </c:numRef>
          </c:val>
          <c:smooth val="0"/>
          <c:extLst xmlns:c15="http://schemas.microsoft.com/office/drawing/2012/chart">
            <c:ext xmlns:c16="http://schemas.microsoft.com/office/drawing/2014/chart" uri="{C3380CC4-5D6E-409C-BE32-E72D297353CC}">
              <c16:uniqueId val="{00000006-A880-478E-86C3-16F32D55E486}"/>
            </c:ext>
          </c:extLst>
        </c:ser>
        <c:ser>
          <c:idx val="3"/>
          <c:order val="3"/>
          <c:tx>
            <c:strRef>
              <c:f>'[33]GDOC-IND-003-V1 '!$C$39</c:f>
              <c:strCache>
                <c:ptCount val="1"/>
                <c:pt idx="0">
                  <c:v>Cuarto Trimestre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c:ext xmlns:c15="http://schemas.microsoft.com/office/drawing/2012/chart" uri="{02D57815-91ED-43cb-92C2-25804820EDAC}">
                  <c15:fullRef>
                    <c15:sqref>'[33]GDOC-IND-003-V1 '!$D$35:$J$35</c15:sqref>
                  </c15:fullRef>
                </c:ext>
              </c:extLst>
              <c:f>'[33]GDOC-IND-003-V1 '!$H$35:$J$35</c:f>
              <c:strCache>
                <c:ptCount val="3"/>
                <c:pt idx="0">
                  <c:v>No de  radicados anulados en el periodo</c:v>
                </c:pt>
                <c:pt idx="1">
                  <c:v>Total de radicados  en el periodo</c:v>
                </c:pt>
                <c:pt idx="2">
                  <c:v>RESULTADO</c:v>
                </c:pt>
              </c:strCache>
            </c:strRef>
          </c:cat>
          <c:val>
            <c:numRef>
              <c:extLst>
                <c:ext xmlns:c15="http://schemas.microsoft.com/office/drawing/2012/chart" uri="{02D57815-91ED-43cb-92C2-25804820EDAC}">
                  <c15:fullRef>
                    <c15:sqref>'[33]GDOC-IND-003-V1 '!$D$39:$J$39</c15:sqref>
                  </c15:fullRef>
                </c:ext>
              </c:extLst>
              <c:f>'[33]GDOC-IND-003-V1 '!$H$39:$J$39</c:f>
              <c:numCache>
                <c:formatCode>General</c:formatCode>
                <c:ptCount val="3"/>
              </c:numCache>
            </c:numRef>
          </c:val>
          <c:smooth val="0"/>
          <c:extLst xmlns:c15="http://schemas.microsoft.com/office/drawing/2012/chart">
            <c:ext xmlns:c16="http://schemas.microsoft.com/office/drawing/2014/chart" uri="{C3380CC4-5D6E-409C-BE32-E72D297353CC}">
              <c16:uniqueId val="{00000007-A880-478E-86C3-16F32D55E486}"/>
            </c:ext>
          </c:extLst>
        </c:ser>
        <c:dLbls>
          <c:showLegendKey val="0"/>
          <c:showVal val="0"/>
          <c:showCatName val="0"/>
          <c:showSerName val="0"/>
          <c:showPercent val="0"/>
          <c:showBubbleSize val="0"/>
        </c:dLbls>
        <c:marker val="1"/>
        <c:smooth val="0"/>
        <c:axId val="1070011520"/>
        <c:axId val="1545748128"/>
      </c:lineChart>
      <c:catAx>
        <c:axId val="107001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748128"/>
        <c:crosses val="autoZero"/>
        <c:auto val="1"/>
        <c:lblAlgn val="ctr"/>
        <c:lblOffset val="100"/>
        <c:noMultiLvlLbl val="0"/>
      </c:catAx>
      <c:valAx>
        <c:axId val="1545748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0011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ESTRATÉGICO DE TALENTO HUMANO - PETH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percentStacked"/>
        <c:varyColors val="0"/>
        <c:ser>
          <c:idx val="4"/>
          <c:order val="4"/>
          <c:tx>
            <c:strRef>
              <c:f>'[34]GTHU-IND-003'!$H$35</c:f>
              <c:strCache>
                <c:ptCount val="1"/>
                <c:pt idx="0">
                  <c:v>Porcentaje de avance del PETH implementado en el periodo</c:v>
                </c:pt>
              </c:strCache>
            </c:strRef>
          </c:tx>
          <c:spPr>
            <a:ln w="28575" cap="rnd">
              <a:solidFill>
                <a:schemeClr val="accent5"/>
              </a:solidFill>
              <a:round/>
            </a:ln>
            <a:effectLst/>
          </c:spPr>
          <c:marker>
            <c:symbol val="none"/>
          </c:marker>
          <c:cat>
            <c:strRef>
              <c:f>'[34]GTHU-IND-003'!$C$36:$C$39</c:f>
              <c:strCache>
                <c:ptCount val="4"/>
                <c:pt idx="0">
                  <c:v>Trimestre 1</c:v>
                </c:pt>
                <c:pt idx="1">
                  <c:v>Trimestre 2</c:v>
                </c:pt>
                <c:pt idx="2">
                  <c:v>Trimestre 3</c:v>
                </c:pt>
                <c:pt idx="3">
                  <c:v>Trimestre 4</c:v>
                </c:pt>
              </c:strCache>
            </c:strRef>
          </c:cat>
          <c:val>
            <c:numRef>
              <c:f>'[34]GTHU-IND-003'!$H$36:$H$39</c:f>
              <c:numCache>
                <c:formatCode>General</c:formatCode>
                <c:ptCount val="4"/>
                <c:pt idx="0">
                  <c:v>0.14000000000000001</c:v>
                </c:pt>
              </c:numCache>
            </c:numRef>
          </c:val>
          <c:smooth val="0"/>
          <c:extLst>
            <c:ext xmlns:c16="http://schemas.microsoft.com/office/drawing/2014/chart" uri="{C3380CC4-5D6E-409C-BE32-E72D297353CC}">
              <c16:uniqueId val="{00000000-27D7-4380-AE1B-DA4B9BC075F1}"/>
            </c:ext>
          </c:extLst>
        </c:ser>
        <c:ser>
          <c:idx val="5"/>
          <c:order val="5"/>
          <c:tx>
            <c:strRef>
              <c:f>'[34]GTHU-IND-003'!$I$35</c:f>
              <c:strCache>
                <c:ptCount val="1"/>
                <c:pt idx="0">
                  <c:v> Porcentaje de avance del PETH programado en el periodo</c:v>
                </c:pt>
              </c:strCache>
            </c:strRef>
          </c:tx>
          <c:spPr>
            <a:ln w="28575" cap="rnd">
              <a:solidFill>
                <a:schemeClr val="accent6"/>
              </a:solidFill>
              <a:round/>
            </a:ln>
            <a:effectLst/>
          </c:spPr>
          <c:marker>
            <c:symbol val="none"/>
          </c:marker>
          <c:cat>
            <c:strRef>
              <c:f>'[34]GTHU-IND-003'!$C$36:$C$39</c:f>
              <c:strCache>
                <c:ptCount val="4"/>
                <c:pt idx="0">
                  <c:v>Trimestre 1</c:v>
                </c:pt>
                <c:pt idx="1">
                  <c:v>Trimestre 2</c:v>
                </c:pt>
                <c:pt idx="2">
                  <c:v>Trimestre 3</c:v>
                </c:pt>
                <c:pt idx="3">
                  <c:v>Trimestre 4</c:v>
                </c:pt>
              </c:strCache>
            </c:strRef>
          </c:cat>
          <c:val>
            <c:numRef>
              <c:f>'[34]GTHU-IND-003'!$I$36:$I$39</c:f>
              <c:numCache>
                <c:formatCode>General</c:formatCode>
                <c:ptCount val="4"/>
                <c:pt idx="0">
                  <c:v>0.14000000000000001</c:v>
                </c:pt>
                <c:pt idx="1">
                  <c:v>0.24</c:v>
                </c:pt>
                <c:pt idx="2">
                  <c:v>0.3</c:v>
                </c:pt>
                <c:pt idx="3">
                  <c:v>0.32</c:v>
                </c:pt>
              </c:numCache>
            </c:numRef>
          </c:val>
          <c:smooth val="0"/>
          <c:extLst>
            <c:ext xmlns:c16="http://schemas.microsoft.com/office/drawing/2014/chart" uri="{C3380CC4-5D6E-409C-BE32-E72D297353CC}">
              <c16:uniqueId val="{00000001-27D7-4380-AE1B-DA4B9BC075F1}"/>
            </c:ext>
          </c:extLst>
        </c:ser>
        <c:dLbls>
          <c:showLegendKey val="0"/>
          <c:showVal val="0"/>
          <c:showCatName val="0"/>
          <c:showSerName val="0"/>
          <c:showPercent val="0"/>
          <c:showBubbleSize val="0"/>
        </c:dLbls>
        <c:smooth val="0"/>
        <c:axId val="731900880"/>
        <c:axId val="731898912"/>
        <c:extLst>
          <c:ext xmlns:c15="http://schemas.microsoft.com/office/drawing/2012/chart" uri="{02D57815-91ED-43cb-92C2-25804820EDAC}">
            <c15:filteredLineSeries>
              <c15:ser>
                <c:idx val="0"/>
                <c:order val="0"/>
                <c:tx>
                  <c:strRef>
                    <c:extLst>
                      <c:ext uri="{02D57815-91ED-43cb-92C2-25804820EDAC}">
                        <c15:formulaRef>
                          <c15:sqref>'[34]GTHU-IND-003'!$D$35</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'[34]GTHU-IND-003'!$C$36:$C$39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'[34]GTHU-IND-003'!$D$36:$D$39</c15:sqref>
                        </c15:formulaRef>
                      </c:ext>
                    </c:extLst>
                    <c:numCache>
                      <c:formatCode>General</c:formatCode>
                      <c:ptCount val="4"/>
                    </c:numCache>
                  </c:numRef>
                </c:val>
                <c:smooth val="0"/>
                <c:extLst>
                  <c:ext xmlns:c16="http://schemas.microsoft.com/office/drawing/2014/chart" uri="{C3380CC4-5D6E-409C-BE32-E72D297353CC}">
                    <c16:uniqueId val="{00000002-27D7-4380-AE1B-DA4B9BC075F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'[34]GTHU-IND-003'!$E$35</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'[34]GTHU-IND-003'!$C$36:$C$39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'[34]GTHU-IND-003'!$E$36:$E$39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27D7-4380-AE1B-DA4B9BC075F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'[34]GTHU-IND-003'!$F$35</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'[34]GTHU-IND-003'!$C$36:$C$39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'[34]GTHU-IND-003'!$F$36:$F$39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27D7-4380-AE1B-DA4B9BC075F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'[34]GTHU-IND-003'!$G$35</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'[34]GTHU-IND-003'!$C$36:$C$39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'[34]GTHU-IND-003'!$G$36:$G$39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27D7-4380-AE1B-DA4B9BC075F1}"/>
                  </c:ext>
                </c:extLst>
              </c15:ser>
            </c15:filteredLineSeries>
          </c:ext>
        </c:extLst>
      </c:lineChart>
      <c:catAx>
        <c:axId val="73190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898912"/>
        <c:crosses val="autoZero"/>
        <c:auto val="1"/>
        <c:lblAlgn val="ctr"/>
        <c:lblOffset val="100"/>
        <c:noMultiLvlLbl val="0"/>
      </c:catAx>
      <c:valAx>
        <c:axId val="73189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90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SEGUIMIENTO EVALUACIÓN DEL DESEMPEÑO Y EVALUACIÓN DE LA GESTIÓN DE EMPLEADOS PÚBLICOS UAERMV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'[35]PES-FM-001'!$H$35</c:f>
              <c:strCache>
                <c:ptCount val="1"/>
                <c:pt idx="0">
                  <c:v>E.P. de carrera administrativa y E.P provisionales que presentaron oportunamente la evaluación del desempeño y evaluación de la gestión</c:v>
                </c:pt>
              </c:strCache>
            </c:strRef>
          </c:tx>
          <c:spPr>
            <a:solidFill>
              <a:schemeClr val="accent5"/>
            </a:solidFill>
            <a:ln>
              <a:noFill/>
            </a:ln>
            <a:effectLst/>
          </c:spPr>
          <c:invertIfNegative val="0"/>
          <c:cat>
            <c:strRef>
              <c:f>'[35]PES-FM-001'!$C$36:$C$37</c:f>
              <c:strCache>
                <c:ptCount val="2"/>
                <c:pt idx="0">
                  <c:v>Semestre I</c:v>
                </c:pt>
                <c:pt idx="1">
                  <c:v>Semestre II</c:v>
                </c:pt>
              </c:strCache>
            </c:strRef>
          </c:cat>
          <c:val>
            <c:numRef>
              <c:f>'[35]PES-FM-001'!$H$36:$H$37</c:f>
              <c:numCache>
                <c:formatCode>General</c:formatCode>
                <c:ptCount val="2"/>
                <c:pt idx="0">
                  <c:v>118</c:v>
                </c:pt>
                <c:pt idx="1">
                  <c:v>117</c:v>
                </c:pt>
              </c:numCache>
            </c:numRef>
          </c:val>
          <c:extLst>
            <c:ext xmlns:c16="http://schemas.microsoft.com/office/drawing/2014/chart" uri="{C3380CC4-5D6E-409C-BE32-E72D297353CC}">
              <c16:uniqueId val="{00000000-268E-4FB3-9AE3-AC1274CDB1CA}"/>
            </c:ext>
          </c:extLst>
        </c:ser>
        <c:ser>
          <c:idx val="5"/>
          <c:order val="5"/>
          <c:tx>
            <c:strRef>
              <c:f>'[35]PES-FM-001'!$I$35</c:f>
              <c:strCache>
                <c:ptCount val="1"/>
                <c:pt idx="0">
                  <c:v> Número total cargos de carrera administrativa</c:v>
                </c:pt>
              </c:strCache>
            </c:strRef>
          </c:tx>
          <c:spPr>
            <a:solidFill>
              <a:schemeClr val="accent6"/>
            </a:solidFill>
            <a:ln>
              <a:noFill/>
            </a:ln>
            <a:effectLst/>
          </c:spPr>
          <c:invertIfNegative val="0"/>
          <c:cat>
            <c:strRef>
              <c:f>'[35]PES-FM-001'!$C$36:$C$37</c:f>
              <c:strCache>
                <c:ptCount val="2"/>
                <c:pt idx="0">
                  <c:v>Semestre I</c:v>
                </c:pt>
                <c:pt idx="1">
                  <c:v>Semestre II</c:v>
                </c:pt>
              </c:strCache>
            </c:strRef>
          </c:cat>
          <c:val>
            <c:numRef>
              <c:f>'[35]PES-FM-001'!$I$36:$I$37</c:f>
              <c:numCache>
                <c:formatCode>General</c:formatCode>
                <c:ptCount val="2"/>
                <c:pt idx="0">
                  <c:v>118</c:v>
                </c:pt>
                <c:pt idx="1">
                  <c:v>120</c:v>
                </c:pt>
              </c:numCache>
            </c:numRef>
          </c:val>
          <c:extLst>
            <c:ext xmlns:c16="http://schemas.microsoft.com/office/drawing/2014/chart" uri="{C3380CC4-5D6E-409C-BE32-E72D297353CC}">
              <c16:uniqueId val="{00000001-268E-4FB3-9AE3-AC1274CDB1CA}"/>
            </c:ext>
          </c:extLst>
        </c:ser>
        <c:dLbls>
          <c:showLegendKey val="0"/>
          <c:showVal val="0"/>
          <c:showCatName val="0"/>
          <c:showSerName val="0"/>
          <c:showPercent val="0"/>
          <c:showBubbleSize val="0"/>
        </c:dLbls>
        <c:gapWidth val="219"/>
        <c:overlap val="-27"/>
        <c:axId val="1556569631"/>
        <c:axId val="1562026367"/>
        <c:extLst>
          <c:ext xmlns:c15="http://schemas.microsoft.com/office/drawing/2012/chart" uri="{02D57815-91ED-43cb-92C2-25804820EDAC}">
            <c15:filteredBarSeries>
              <c15:ser>
                <c:idx val="0"/>
                <c:order val="0"/>
                <c:tx>
                  <c:strRef>
                    <c:extLst>
                      <c:ext uri="{02D57815-91ED-43cb-92C2-25804820EDAC}">
                        <c15:formulaRef>
                          <c15:sqref>'[35]PES-FM-001'!$D$35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'[35]PES-FM-001'!$C$36:$C$37</c15:sqref>
                        </c15:formulaRef>
                      </c:ext>
                    </c:extLst>
                    <c:strCache>
                      <c:ptCount val="2"/>
                      <c:pt idx="0">
                        <c:v>Semestre I</c:v>
                      </c:pt>
                      <c:pt idx="1">
                        <c:v>Semestre II</c:v>
                      </c:pt>
                    </c:strCache>
                  </c:strRef>
                </c:cat>
                <c:val>
                  <c:numRef>
                    <c:extLst>
                      <c:ext uri="{02D57815-91ED-43cb-92C2-25804820EDAC}">
                        <c15:formulaRef>
                          <c15:sqref>'[35]PES-FM-001'!$D$36:$D$37</c15:sqref>
                        </c15:formulaRef>
                      </c:ext>
                    </c:extLst>
                    <c:numCache>
                      <c:formatCode>General</c:formatCode>
                      <c:ptCount val="2"/>
                      <c:pt idx="0">
                        <c:v>0</c:v>
                      </c:pt>
                      <c:pt idx="1">
                        <c:v>0</c:v>
                      </c:pt>
                    </c:numCache>
                  </c:numRef>
                </c:val>
                <c:extLst>
                  <c:ext xmlns:c16="http://schemas.microsoft.com/office/drawing/2014/chart" uri="{C3380CC4-5D6E-409C-BE32-E72D297353CC}">
                    <c16:uniqueId val="{00000002-268E-4FB3-9AE3-AC1274CDB1C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'[35]PES-FM-001'!$E$35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'[35]PES-FM-001'!$C$36:$C$37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'[35]PES-FM-001'!$E$36:$E$37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3-268E-4FB3-9AE3-AC1274CDB1C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'[35]PES-FM-001'!$F$35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'[35]PES-FM-001'!$C$36:$C$37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'[35]PES-FM-001'!$F$36:$F$37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4-268E-4FB3-9AE3-AC1274CDB1C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'[35]PES-FM-001'!$G$35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'[35]PES-FM-001'!$C$36:$C$37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'[35]PES-FM-001'!$G$36:$G$37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5-268E-4FB3-9AE3-AC1274CDB1CA}"/>
                  </c:ext>
                </c:extLst>
              </c15:ser>
            </c15:filteredBarSeries>
          </c:ext>
        </c:extLst>
      </c:barChart>
      <c:catAx>
        <c:axId val="1556569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62026367"/>
        <c:crosses val="autoZero"/>
        <c:auto val="1"/>
        <c:lblAlgn val="ctr"/>
        <c:lblOffset val="100"/>
        <c:noMultiLvlLbl val="0"/>
      </c:catAx>
      <c:valAx>
        <c:axId val="15620263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56569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'[36]GTHU-IND-010'!$C$36</c:f>
              <c:strCache>
                <c:ptCount val="1"/>
                <c:pt idx="0">
                  <c:v>Semestre I</c:v>
                </c:pt>
              </c:strCache>
            </c:strRef>
          </c:tx>
          <c:spPr>
            <a:solidFill>
              <a:schemeClr val="accent1"/>
            </a:solidFill>
            <a:ln>
              <a:noFill/>
            </a:ln>
            <a:effectLst/>
          </c:spPr>
          <c:invertIfNegative val="0"/>
          <c:cat>
            <c:strRef>
              <c:f>'[36]GTHU-IND-010'!$D$35:$I$35</c:f>
              <c:strCache>
                <c:ptCount val="6"/>
                <c:pt idx="0">
                  <c:v>0</c:v>
                </c:pt>
                <c:pt idx="1">
                  <c:v>0</c:v>
                </c:pt>
                <c:pt idx="2">
                  <c:v>0</c:v>
                </c:pt>
                <c:pt idx="3">
                  <c:v>0</c:v>
                </c:pt>
                <c:pt idx="4">
                  <c:v>Sumatoria nivel satisfacción de todas las actividades ΣX </c:v>
                </c:pt>
                <c:pt idx="5">
                  <c:v>Número de actividades N2</c:v>
                </c:pt>
              </c:strCache>
            </c:strRef>
          </c:cat>
          <c:val>
            <c:numRef>
              <c:f>'[36]GTHU-IND-010'!$D$36:$I$36</c:f>
              <c:numCache>
                <c:formatCode>General</c:formatCode>
                <c:ptCount val="6"/>
                <c:pt idx="0">
                  <c:v>0</c:v>
                </c:pt>
                <c:pt idx="1">
                  <c:v>0</c:v>
                </c:pt>
                <c:pt idx="2">
                  <c:v>0</c:v>
                </c:pt>
                <c:pt idx="3">
                  <c:v>0</c:v>
                </c:pt>
                <c:pt idx="4">
                  <c:v>9.1999999999999993</c:v>
                </c:pt>
                <c:pt idx="5">
                  <c:v>2</c:v>
                </c:pt>
              </c:numCache>
            </c:numRef>
          </c:val>
          <c:extLst>
            <c:ext xmlns:c16="http://schemas.microsoft.com/office/drawing/2014/chart" uri="{C3380CC4-5D6E-409C-BE32-E72D297353CC}">
              <c16:uniqueId val="{00000000-6AD5-41FE-9893-D7609A9C8EA5}"/>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2849295"/>
        <c:crosses val="autoZero"/>
        <c:auto val="1"/>
        <c:lblAlgn val="ctr"/>
        <c:lblOffset val="100"/>
        <c:noMultiLvlLbl val="0"/>
      </c:catAx>
      <c:valAx>
        <c:axId val="1882849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'[37]PES-FM-001'!$H$35</c:f>
              <c:strCache>
                <c:ptCount val="1"/>
                <c:pt idx="0">
                  <c:v>N° de expedientes tramitados con fecha de vencimiento en el trimestre a reportar</c:v>
                </c:pt>
              </c:strCache>
            </c:strRef>
          </c:tx>
          <c:spPr>
            <a:solidFill>
              <a:schemeClr val="accent5"/>
            </a:solidFill>
            <a:ln>
              <a:noFill/>
            </a:ln>
            <a:effectLst/>
          </c:spPr>
          <c:invertIfNegative val="0"/>
          <c:cat>
            <c:strRef>
              <c:f>'[37]PES-FM-001'!$C$36:$C$40</c:f>
              <c:strCache>
                <c:ptCount val="5"/>
                <c:pt idx="0">
                  <c:v>1er Trimestre </c:v>
                </c:pt>
                <c:pt idx="1">
                  <c:v>2do Trimestre </c:v>
                </c:pt>
                <c:pt idx="2">
                  <c:v>3er Trimestre </c:v>
                </c:pt>
                <c:pt idx="3">
                  <c:v>4to Trimestre </c:v>
                </c:pt>
                <c:pt idx="4">
                  <c:v>TOTAL</c:v>
                </c:pt>
              </c:strCache>
            </c:strRef>
          </c:cat>
          <c:val>
            <c:numRef>
              <c:f>'[37]PES-FM-001'!$H$36:$H$40</c:f>
              <c:numCache>
                <c:formatCode>General</c:formatCode>
                <c:ptCount val="5"/>
                <c:pt idx="0">
                  <c:v>56</c:v>
                </c:pt>
                <c:pt idx="1">
                  <c:v>0</c:v>
                </c:pt>
                <c:pt idx="2">
                  <c:v>0</c:v>
                </c:pt>
                <c:pt idx="3">
                  <c:v>0</c:v>
                </c:pt>
                <c:pt idx="4">
                  <c:v>56</c:v>
                </c:pt>
              </c:numCache>
            </c:numRef>
          </c:val>
          <c:extLst>
            <c:ext xmlns:c16="http://schemas.microsoft.com/office/drawing/2014/chart" uri="{C3380CC4-5D6E-409C-BE32-E72D297353CC}">
              <c16:uniqueId val="{00000000-F035-472C-BCC2-D8E954562157}"/>
            </c:ext>
          </c:extLst>
        </c:ser>
        <c:ser>
          <c:idx val="5"/>
          <c:order val="5"/>
          <c:tx>
            <c:strRef>
              <c:f>'[37]PES-FM-001'!$I$35</c:f>
              <c:strCache>
                <c:ptCount val="1"/>
                <c:pt idx="0">
                  <c:v>N° total de expedientes con fecha de vencimiento en el trimestre a reportar</c:v>
                </c:pt>
              </c:strCache>
            </c:strRef>
          </c:tx>
          <c:spPr>
            <a:solidFill>
              <a:schemeClr val="accent6"/>
            </a:solidFill>
            <a:ln>
              <a:noFill/>
            </a:ln>
            <a:effectLst/>
          </c:spPr>
          <c:invertIfNegative val="0"/>
          <c:cat>
            <c:strRef>
              <c:f>'[37]PES-FM-001'!$C$36:$C$40</c:f>
              <c:strCache>
                <c:ptCount val="5"/>
                <c:pt idx="0">
                  <c:v>1er Trimestre </c:v>
                </c:pt>
                <c:pt idx="1">
                  <c:v>2do Trimestre </c:v>
                </c:pt>
                <c:pt idx="2">
                  <c:v>3er Trimestre </c:v>
                </c:pt>
                <c:pt idx="3">
                  <c:v>4to Trimestre </c:v>
                </c:pt>
                <c:pt idx="4">
                  <c:v>TOTAL</c:v>
                </c:pt>
              </c:strCache>
            </c:strRef>
          </c:cat>
          <c:val>
            <c:numRef>
              <c:f>'[37]PES-FM-001'!$I$36:$I$40</c:f>
              <c:numCache>
                <c:formatCode>General</c:formatCode>
                <c:ptCount val="5"/>
                <c:pt idx="0">
                  <c:v>56</c:v>
                </c:pt>
                <c:pt idx="1">
                  <c:v>0</c:v>
                </c:pt>
                <c:pt idx="2">
                  <c:v>0</c:v>
                </c:pt>
                <c:pt idx="3">
                  <c:v>0</c:v>
                </c:pt>
                <c:pt idx="4">
                  <c:v>56</c:v>
                </c:pt>
              </c:numCache>
            </c:numRef>
          </c:val>
          <c:extLst>
            <c:ext xmlns:c16="http://schemas.microsoft.com/office/drawing/2014/chart" uri="{C3380CC4-5D6E-409C-BE32-E72D297353CC}">
              <c16:uniqueId val="{00000001-F035-472C-BCC2-D8E954562157}"/>
            </c:ext>
          </c:extLst>
        </c:ser>
        <c:ser>
          <c:idx val="6"/>
          <c:order val="6"/>
          <c:tx>
            <c:strRef>
              <c:f>'[37]PES-FM-001'!$J$35</c:f>
              <c:strCache>
                <c:ptCount val="1"/>
                <c:pt idx="0">
                  <c:v>RESULTADO</c:v>
                </c:pt>
              </c:strCache>
            </c:strRef>
          </c:tx>
          <c:spPr>
            <a:solidFill>
              <a:schemeClr val="accent1">
                <a:lumMod val="60000"/>
              </a:schemeClr>
            </a:solidFill>
            <a:ln>
              <a:noFill/>
            </a:ln>
            <a:effectLst/>
          </c:spPr>
          <c:invertIfNegative val="0"/>
          <c:cat>
            <c:strRef>
              <c:f>'[37]PES-FM-001'!$C$36:$C$40</c:f>
              <c:strCache>
                <c:ptCount val="5"/>
                <c:pt idx="0">
                  <c:v>1er Trimestre </c:v>
                </c:pt>
                <c:pt idx="1">
                  <c:v>2do Trimestre </c:v>
                </c:pt>
                <c:pt idx="2">
                  <c:v>3er Trimestre </c:v>
                </c:pt>
                <c:pt idx="3">
                  <c:v>4to Trimestre </c:v>
                </c:pt>
                <c:pt idx="4">
                  <c:v>TOTAL</c:v>
                </c:pt>
              </c:strCache>
            </c:strRef>
          </c:cat>
          <c:val>
            <c:numRef>
              <c:f>'[37]PES-FM-001'!$J$36:$J$40</c:f>
              <c:numCache>
                <c:formatCode>General</c:formatCode>
                <c:ptCount val="5"/>
                <c:pt idx="0">
                  <c:v>1</c:v>
                </c:pt>
                <c:pt idx="1">
                  <c:v>0</c:v>
                </c:pt>
                <c:pt idx="2">
                  <c:v>0</c:v>
                </c:pt>
                <c:pt idx="3">
                  <c:v>0</c:v>
                </c:pt>
                <c:pt idx="4">
                  <c:v>3.67</c:v>
                </c:pt>
              </c:numCache>
            </c:numRef>
          </c:val>
          <c:extLst>
            <c:ext xmlns:c16="http://schemas.microsoft.com/office/drawing/2014/chart" uri="{C3380CC4-5D6E-409C-BE32-E72D297353CC}">
              <c16:uniqueId val="{00000002-F035-472C-BCC2-D8E954562157}"/>
            </c:ext>
          </c:extLst>
        </c:ser>
        <c:dLbls>
          <c:showLegendKey val="0"/>
          <c:showVal val="0"/>
          <c:showCatName val="0"/>
          <c:showSerName val="0"/>
          <c:showPercent val="0"/>
          <c:showBubbleSize val="0"/>
        </c:dLbls>
        <c:gapWidth val="219"/>
        <c:overlap val="-27"/>
        <c:axId val="212729040"/>
        <c:axId val="212728648"/>
        <c:extLst>
          <c:ext xmlns:c15="http://schemas.microsoft.com/office/drawing/2012/chart" uri="{02D57815-91ED-43cb-92C2-25804820EDAC}">
            <c15:filteredBarSeries>
              <c15:ser>
                <c:idx val="0"/>
                <c:order val="0"/>
                <c:tx>
                  <c:strRef>
                    <c:extLst>
                      <c:ext uri="{02D57815-91ED-43cb-92C2-25804820EDAC}">
                        <c15:formulaRef>
                          <c15:sqref>'[37]PES-FM-001'!$D$35</c15:sqref>
                        </c15:formulaRef>
                      </c:ext>
                    </c:extLst>
                    <c:strCache>
                      <c:ptCount val="1"/>
                    </c:strCache>
                  </c:strRef>
                </c:tx>
                <c:spPr>
                  <a:solidFill>
                    <a:schemeClr val="accent1"/>
                  </a:solidFill>
                  <a:ln>
                    <a:noFill/>
                  </a:ln>
                  <a:effectLst/>
                </c:spPr>
                <c:invertIfNegative val="0"/>
                <c:cat>
                  <c:strRef>
                    <c:extLst>
                      <c:ext uri="{02D57815-91ED-43cb-92C2-25804820EDAC}">
                        <c15:formulaRef>
                          <c15:sqref>'[37]PES-FM-001'!$C$36:$C$40</c15:sqref>
                        </c15:formulaRef>
                      </c:ext>
                    </c:extLst>
                    <c:strCache>
                      <c:ptCount val="5"/>
                      <c:pt idx="0">
                        <c:v>1er Trimestre </c:v>
                      </c:pt>
                      <c:pt idx="1">
                        <c:v>2do Trimestre </c:v>
                      </c:pt>
                      <c:pt idx="2">
                        <c:v>3er Trimestre </c:v>
                      </c:pt>
                      <c:pt idx="3">
                        <c:v>4to Trimestre </c:v>
                      </c:pt>
                      <c:pt idx="4">
                        <c:v>TOTAL</c:v>
                      </c:pt>
                    </c:strCache>
                  </c:strRef>
                </c:cat>
                <c:val>
                  <c:numRef>
                    <c:extLst>
                      <c:ext uri="{02D57815-91ED-43cb-92C2-25804820EDAC}">
                        <c15:formulaRef>
                          <c15:sqref>'[37]PES-FM-001'!$D$36:$D$40</c15:sqref>
                        </c15:formulaRef>
                      </c:ext>
                    </c:extLst>
                    <c:numCache>
                      <c:formatCode>General</c:formatCode>
                      <c:ptCount val="5"/>
                    </c:numCache>
                  </c:numRef>
                </c:val>
                <c:extLst>
                  <c:ext xmlns:c16="http://schemas.microsoft.com/office/drawing/2014/chart" uri="{C3380CC4-5D6E-409C-BE32-E72D297353CC}">
                    <c16:uniqueId val="{00000003-F035-472C-BCC2-D8E95456215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'[37]PES-FM-001'!$E$35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'[37]PES-FM-001'!$C$36:$C$40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'[37]PES-FM-001'!$E$36:$E$40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F035-472C-BCC2-D8E95456215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'[37]PES-FM-001'!$F$35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'[37]PES-FM-001'!$C$36:$C$40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'[37]PES-FM-001'!$F$36:$F$40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F035-472C-BCC2-D8E95456215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'[37]PES-FM-001'!$G$35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'[37]PES-FM-001'!$C$36:$C$40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'[37]PES-FM-001'!$G$36:$G$40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F035-472C-BCC2-D8E954562157}"/>
                  </c:ext>
                </c:extLst>
              </c15:ser>
            </c15:filteredBarSeries>
          </c:ext>
        </c:extLst>
      </c:barChart>
      <c:catAx>
        <c:axId val="21272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8648"/>
        <c:crosses val="autoZero"/>
        <c:auto val="1"/>
        <c:lblAlgn val="ctr"/>
        <c:lblOffset val="100"/>
        <c:noMultiLvlLbl val="0"/>
      </c:catAx>
      <c:valAx>
        <c:axId val="212728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'[38]CEM-IND-001-V11'!$D$35</c:f>
              <c:strCache>
                <c:ptCount val="1"/>
                <c:pt idx="0">
                  <c:v>0</c:v>
                </c:pt>
              </c:strCache>
            </c:strRef>
          </c:tx>
          <c:spPr>
            <a:solidFill>
              <a:schemeClr val="accent1"/>
            </a:solidFill>
            <a:ln>
              <a:noFill/>
            </a:ln>
            <a:effectLst/>
          </c:spPr>
          <c:invertIfNegative val="0"/>
          <c:cat>
            <c:strRef>
              <c:f>'[38]CEM-IND-001-V11'!$C$36:$C$40</c:f>
              <c:strCache>
                <c:ptCount val="5"/>
                <c:pt idx="0">
                  <c:v>Trimestre 1</c:v>
                </c:pt>
                <c:pt idx="1">
                  <c:v>Trimestre 2</c:v>
                </c:pt>
                <c:pt idx="2">
                  <c:v>Trimestre 3</c:v>
                </c:pt>
                <c:pt idx="3">
                  <c:v>Trimestre 4</c:v>
                </c:pt>
                <c:pt idx="4">
                  <c:v>SUMATORIA</c:v>
                </c:pt>
              </c:strCache>
            </c:strRef>
          </c:cat>
          <c:val>
            <c:numRef>
              <c:f>'[38]CEM-IND-001-V11'!$D$36:$D$40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9F38-4AD3-A3F7-A1854041432B}"/>
            </c:ext>
          </c:extLst>
        </c:ser>
        <c:ser>
          <c:idx val="1"/>
          <c:order val="1"/>
          <c:tx>
            <c:strRef>
              <c:f>'[38]CEM-IND-001-V11'!$E$35</c:f>
              <c:strCache>
                <c:ptCount val="1"/>
                <c:pt idx="0">
                  <c:v>0</c:v>
                </c:pt>
              </c:strCache>
            </c:strRef>
          </c:tx>
          <c:spPr>
            <a:solidFill>
              <a:schemeClr val="accent2"/>
            </a:solidFill>
            <a:ln>
              <a:noFill/>
            </a:ln>
            <a:effectLst/>
          </c:spPr>
          <c:invertIfNegative val="0"/>
          <c:cat>
            <c:strRef>
              <c:f>'[38]CEM-IND-001-V11'!$C$36:$C$40</c:f>
              <c:strCache>
                <c:ptCount val="5"/>
                <c:pt idx="0">
                  <c:v>Trimestre 1</c:v>
                </c:pt>
                <c:pt idx="1">
                  <c:v>Trimestre 2</c:v>
                </c:pt>
                <c:pt idx="2">
                  <c:v>Trimestre 3</c:v>
                </c:pt>
                <c:pt idx="3">
                  <c:v>Trimestre 4</c:v>
                </c:pt>
                <c:pt idx="4">
                  <c:v>SUMATORIA</c:v>
                </c:pt>
              </c:strCache>
            </c:strRef>
          </c:cat>
          <c:val>
            <c:numRef>
              <c:f>'[38]CEM-IND-001-V11'!$E$36:$E$40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9F38-4AD3-A3F7-A1854041432B}"/>
            </c:ext>
          </c:extLst>
        </c:ser>
        <c:ser>
          <c:idx val="2"/>
          <c:order val="2"/>
          <c:tx>
            <c:strRef>
              <c:f>'[38]CEM-IND-001-V11'!$F$35</c:f>
              <c:strCache>
                <c:ptCount val="1"/>
                <c:pt idx="0">
                  <c:v>0</c:v>
                </c:pt>
              </c:strCache>
            </c:strRef>
          </c:tx>
          <c:spPr>
            <a:solidFill>
              <a:schemeClr val="accent3"/>
            </a:solidFill>
            <a:ln>
              <a:noFill/>
            </a:ln>
            <a:effectLst/>
          </c:spPr>
          <c:invertIfNegative val="0"/>
          <c:cat>
            <c:strRef>
              <c:f>'[38]CEM-IND-001-V11'!$C$36:$C$40</c:f>
              <c:strCache>
                <c:ptCount val="5"/>
                <c:pt idx="0">
                  <c:v>Trimestre 1</c:v>
                </c:pt>
                <c:pt idx="1">
                  <c:v>Trimestre 2</c:v>
                </c:pt>
                <c:pt idx="2">
                  <c:v>Trimestre 3</c:v>
                </c:pt>
                <c:pt idx="3">
                  <c:v>Trimestre 4</c:v>
                </c:pt>
                <c:pt idx="4">
                  <c:v>SUMATORIA</c:v>
                </c:pt>
              </c:strCache>
            </c:strRef>
          </c:cat>
          <c:val>
            <c:numRef>
              <c:f>'[38]CEM-IND-001-V11'!$F$36:$F$40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9F38-4AD3-A3F7-A1854041432B}"/>
            </c:ext>
          </c:extLst>
        </c:ser>
        <c:ser>
          <c:idx val="3"/>
          <c:order val="3"/>
          <c:tx>
            <c:strRef>
              <c:f>'[38]CEM-IND-001-V11'!$G$35</c:f>
              <c:strCache>
                <c:ptCount val="1"/>
                <c:pt idx="0">
                  <c:v>0</c:v>
                </c:pt>
              </c:strCache>
            </c:strRef>
          </c:tx>
          <c:spPr>
            <a:solidFill>
              <a:schemeClr val="accent4"/>
            </a:solidFill>
            <a:ln>
              <a:noFill/>
            </a:ln>
            <a:effectLst/>
          </c:spPr>
          <c:invertIfNegative val="0"/>
          <c:cat>
            <c:strRef>
              <c:f>'[38]CEM-IND-001-V11'!$C$36:$C$40</c:f>
              <c:strCache>
                <c:ptCount val="5"/>
                <c:pt idx="0">
                  <c:v>Trimestre 1</c:v>
                </c:pt>
                <c:pt idx="1">
                  <c:v>Trimestre 2</c:v>
                </c:pt>
                <c:pt idx="2">
                  <c:v>Trimestre 3</c:v>
                </c:pt>
                <c:pt idx="3">
                  <c:v>Trimestre 4</c:v>
                </c:pt>
                <c:pt idx="4">
                  <c:v>SUMATORIA</c:v>
                </c:pt>
              </c:strCache>
            </c:strRef>
          </c:cat>
          <c:val>
            <c:numRef>
              <c:f>'[38]CEM-IND-001-V11'!$G$36:$G$40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9F38-4AD3-A3F7-A1854041432B}"/>
            </c:ext>
          </c:extLst>
        </c:ser>
        <c:ser>
          <c:idx val="4"/>
          <c:order val="4"/>
          <c:tx>
            <c:strRef>
              <c:f>'[38]CEM-IND-001-V11'!$H$35</c:f>
              <c:strCache>
                <c:ptCount val="1"/>
                <c:pt idx="0">
                  <c:v>Sumatoria de actividades del PAA ejecutadas</c:v>
                </c:pt>
              </c:strCache>
            </c:strRef>
          </c:tx>
          <c:spPr>
            <a:solidFill>
              <a:schemeClr val="accent5"/>
            </a:solidFill>
            <a:ln>
              <a:noFill/>
            </a:ln>
            <a:effectLst/>
          </c:spPr>
          <c:invertIfNegative val="0"/>
          <c:cat>
            <c:strRef>
              <c:f>'[38]CEM-IND-001-V11'!$C$36:$C$40</c:f>
              <c:strCache>
                <c:ptCount val="5"/>
                <c:pt idx="0">
                  <c:v>Trimestre 1</c:v>
                </c:pt>
                <c:pt idx="1">
                  <c:v>Trimestre 2</c:v>
                </c:pt>
                <c:pt idx="2">
                  <c:v>Trimestre 3</c:v>
                </c:pt>
                <c:pt idx="3">
                  <c:v>Trimestre 4</c:v>
                </c:pt>
                <c:pt idx="4">
                  <c:v>SUMATORIA</c:v>
                </c:pt>
              </c:strCache>
            </c:strRef>
          </c:cat>
          <c:val>
            <c:numRef>
              <c:f>'[38]CEM-IND-001-V11'!$H$36:$H$40</c:f>
              <c:numCache>
                <c:formatCode>General</c:formatCode>
                <c:ptCount val="5"/>
                <c:pt idx="0">
                  <c:v>36</c:v>
                </c:pt>
                <c:pt idx="1">
                  <c:v>23</c:v>
                </c:pt>
                <c:pt idx="2">
                  <c:v>31</c:v>
                </c:pt>
                <c:pt idx="3">
                  <c:v>28</c:v>
                </c:pt>
                <c:pt idx="4">
                  <c:v>118</c:v>
                </c:pt>
              </c:numCache>
            </c:numRef>
          </c:val>
          <c:extLst>
            <c:ext xmlns:c16="http://schemas.microsoft.com/office/drawing/2014/chart" uri="{C3380CC4-5D6E-409C-BE32-E72D297353CC}">
              <c16:uniqueId val="{00000004-9F38-4AD3-A3F7-A1854041432B}"/>
            </c:ext>
          </c:extLst>
        </c:ser>
        <c:ser>
          <c:idx val="5"/>
          <c:order val="5"/>
          <c:tx>
            <c:strRef>
              <c:f>'[38]CEM-IND-001-V11'!$I$35</c:f>
              <c:strCache>
                <c:ptCount val="1"/>
                <c:pt idx="0">
                  <c:v>Sumatoria de actividades del PAA programadas</c:v>
                </c:pt>
              </c:strCache>
            </c:strRef>
          </c:tx>
          <c:spPr>
            <a:solidFill>
              <a:srgbClr val="FFC000"/>
            </a:solidFill>
            <a:ln>
              <a:noFill/>
            </a:ln>
            <a:effectLst/>
          </c:spPr>
          <c:invertIfNegative val="0"/>
          <c:cat>
            <c:strRef>
              <c:f>'[38]CEM-IND-001-V11'!$C$36:$C$40</c:f>
              <c:strCache>
                <c:ptCount val="5"/>
                <c:pt idx="0">
                  <c:v>Trimestre 1</c:v>
                </c:pt>
                <c:pt idx="1">
                  <c:v>Trimestre 2</c:v>
                </c:pt>
                <c:pt idx="2">
                  <c:v>Trimestre 3</c:v>
                </c:pt>
                <c:pt idx="3">
                  <c:v>Trimestre 4</c:v>
                </c:pt>
                <c:pt idx="4">
                  <c:v>SUMATORIA</c:v>
                </c:pt>
              </c:strCache>
            </c:strRef>
          </c:cat>
          <c:val>
            <c:numRef>
              <c:f>'[38]CEM-IND-001-V11'!$I$36:$I$40</c:f>
              <c:numCache>
                <c:formatCode>General</c:formatCode>
                <c:ptCount val="5"/>
                <c:pt idx="0">
                  <c:v>37</c:v>
                </c:pt>
                <c:pt idx="1">
                  <c:v>23</c:v>
                </c:pt>
                <c:pt idx="2">
                  <c:v>32</c:v>
                </c:pt>
                <c:pt idx="3">
                  <c:v>29</c:v>
                </c:pt>
                <c:pt idx="4">
                  <c:v>121</c:v>
                </c:pt>
              </c:numCache>
            </c:numRef>
          </c:val>
          <c:extLst>
            <c:ext xmlns:c16="http://schemas.microsoft.com/office/drawing/2014/chart" uri="{C3380CC4-5D6E-409C-BE32-E72D297353CC}">
              <c16:uniqueId val="{00000005-9F38-4AD3-A3F7-A1854041432B}"/>
            </c:ext>
          </c:extLst>
        </c:ser>
        <c:ser>
          <c:idx val="6"/>
          <c:order val="6"/>
          <c:tx>
            <c:strRef>
              <c:f>'[38]CEM-IND-001-V11'!$J$35</c:f>
              <c:strCache>
                <c:ptCount val="1"/>
                <c:pt idx="0">
                  <c:v>% cumplimiento</c:v>
                </c:pt>
              </c:strCache>
            </c:strRef>
          </c:tx>
          <c:spPr>
            <a:solidFill>
              <a:srgbClr val="00B050"/>
            </a:solidFill>
            <a:ln>
              <a:noFill/>
            </a:ln>
            <a:effectLst/>
          </c:spPr>
          <c:invertIfNegative val="0"/>
          <c:cat>
            <c:strRef>
              <c:f>'[38]CEM-IND-001-V11'!$C$36:$C$40</c:f>
              <c:strCache>
                <c:ptCount val="5"/>
                <c:pt idx="0">
                  <c:v>Trimestre 1</c:v>
                </c:pt>
                <c:pt idx="1">
                  <c:v>Trimestre 2</c:v>
                </c:pt>
                <c:pt idx="2">
                  <c:v>Trimestre 3</c:v>
                </c:pt>
                <c:pt idx="3">
                  <c:v>Trimestre 4</c:v>
                </c:pt>
                <c:pt idx="4">
                  <c:v>SUMATORIA</c:v>
                </c:pt>
              </c:strCache>
            </c:strRef>
          </c:cat>
          <c:val>
            <c:numRef>
              <c:f>'[38]CEM-IND-001-V11'!$J$36:$J$40</c:f>
              <c:numCache>
                <c:formatCode>General</c:formatCode>
                <c:ptCount val="5"/>
                <c:pt idx="0">
                  <c:v>0.97297297297297303</c:v>
                </c:pt>
                <c:pt idx="1">
                  <c:v>1</c:v>
                </c:pt>
                <c:pt idx="2">
                  <c:v>0.96875</c:v>
                </c:pt>
                <c:pt idx="3">
                  <c:v>0.96551724137931039</c:v>
                </c:pt>
                <c:pt idx="4">
                  <c:v>0.97520661157024791</c:v>
                </c:pt>
              </c:numCache>
            </c:numRef>
          </c:val>
          <c:extLst>
            <c:ext xmlns:c16="http://schemas.microsoft.com/office/drawing/2014/chart" uri="{C3380CC4-5D6E-409C-BE32-E72D297353CC}">
              <c16:uniqueId val="{00000006-9F38-4AD3-A3F7-A1854041432B}"/>
            </c:ext>
          </c:extLst>
        </c:ser>
        <c:dLbls>
          <c:showLegendKey val="0"/>
          <c:showVal val="0"/>
          <c:showCatName val="0"/>
          <c:showSerName val="0"/>
          <c:showPercent val="0"/>
          <c:showBubbleSize val="0"/>
        </c:dLbls>
        <c:gapWidth val="219"/>
        <c:overlap val="-27"/>
        <c:axId val="639259920"/>
        <c:axId val="639263248"/>
      </c:barChart>
      <c:catAx>
        <c:axId val="63925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263248"/>
        <c:crosses val="autoZero"/>
        <c:auto val="1"/>
        <c:lblAlgn val="ctr"/>
        <c:lblOffset val="100"/>
        <c:noMultiLvlLbl val="0"/>
      </c:catAx>
      <c:valAx>
        <c:axId val="639263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259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34680051487224E-2"/>
          <c:y val="0.26804812996862803"/>
          <c:w val="0.90481095540478018"/>
          <c:h val="0.61948672980639108"/>
        </c:manualLayout>
      </c:layout>
      <c:barChart>
        <c:barDir val="col"/>
        <c:grouping val="clustered"/>
        <c:varyColors val="0"/>
        <c:ser>
          <c:idx val="0"/>
          <c:order val="0"/>
          <c:spPr>
            <a:solidFill>
              <a:schemeClr val="accent1"/>
            </a:solidFill>
            <a:ln>
              <a:noFill/>
            </a:ln>
            <a:effectLst/>
          </c:spPr>
          <c:invertIfNegative val="0"/>
          <c:dLbls>
            <c:dLbl>
              <c:idx val="0"/>
              <c:tx>
                <c:rich>
                  <a:bodyPr/>
                  <a:lstStyle/>
                  <a:p>
                    <a:r>
                      <a:rPr lang="en-US"/>
                      <a:t>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A7-4CDB-B7D2-7CABFC7E2B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'[39]CEM-IND-002-V5'!$H$36:$H$39</c:f>
              <c:numCache>
                <c:formatCode>General</c:formatCode>
                <c:ptCount val="4"/>
                <c:pt idx="0">
                  <c:v>24</c:v>
                </c:pt>
                <c:pt idx="1">
                  <c:v>64</c:v>
                </c:pt>
                <c:pt idx="2">
                  <c:v>74</c:v>
                </c:pt>
                <c:pt idx="3">
                  <c:v>112</c:v>
                </c:pt>
              </c:numCache>
            </c:numRef>
          </c:val>
          <c:extLst>
            <c:ext xmlns:c16="http://schemas.microsoft.com/office/drawing/2014/chart" uri="{C3380CC4-5D6E-409C-BE32-E72D297353CC}">
              <c16:uniqueId val="{00000001-10A7-4CDB-B7D2-7CABFC7E2B09}"/>
            </c:ext>
          </c:extLst>
        </c:ser>
        <c:ser>
          <c:idx val="1"/>
          <c:order val="1"/>
          <c:spPr>
            <a:solidFill>
              <a:schemeClr val="accent2"/>
            </a:solidFill>
            <a:ln>
              <a:noFill/>
            </a:ln>
            <a:effectLst/>
          </c:spPr>
          <c:invertIfNegative val="0"/>
          <c:dLbls>
            <c:dLbl>
              <c:idx val="0"/>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A7-4CDB-B7D2-7CABFC7E2B09}"/>
                </c:ext>
              </c:extLst>
            </c:dLbl>
            <c:dLbl>
              <c:idx val="1"/>
              <c:delete val="1"/>
              <c:extLst>
                <c:ext xmlns:c15="http://schemas.microsoft.com/office/drawing/2012/chart" uri="{CE6537A1-D6FC-4f65-9D91-7224C49458BB}"/>
                <c:ext xmlns:c16="http://schemas.microsoft.com/office/drawing/2014/chart" uri="{C3380CC4-5D6E-409C-BE32-E72D297353CC}">
                  <c16:uniqueId val="{00000003-10A7-4CDB-B7D2-7CABFC7E2B09}"/>
                </c:ext>
              </c:extLst>
            </c:dLbl>
            <c:dLbl>
              <c:idx val="2"/>
              <c:delete val="1"/>
              <c:extLst>
                <c:ext xmlns:c15="http://schemas.microsoft.com/office/drawing/2012/chart" uri="{CE6537A1-D6FC-4f65-9D91-7224C49458BB}"/>
                <c:ext xmlns:c16="http://schemas.microsoft.com/office/drawing/2014/chart" uri="{C3380CC4-5D6E-409C-BE32-E72D297353CC}">
                  <c16:uniqueId val="{00000004-10A7-4CDB-B7D2-7CABFC7E2B09}"/>
                </c:ext>
              </c:extLst>
            </c:dLbl>
            <c:dLbl>
              <c:idx val="3"/>
              <c:delete val="1"/>
              <c:extLst>
                <c:ext xmlns:c15="http://schemas.microsoft.com/office/drawing/2012/chart" uri="{CE6537A1-D6FC-4f65-9D91-7224C49458BB}"/>
                <c:ext xmlns:c16="http://schemas.microsoft.com/office/drawing/2014/chart" uri="{C3380CC4-5D6E-409C-BE32-E72D297353CC}">
                  <c16:uniqueId val="{00000005-10A7-4CDB-B7D2-7CABFC7E2B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'[39]CEM-IND-002-V5'!$I$36:$I$39</c:f>
              <c:numCache>
                <c:formatCode>General</c:formatCode>
                <c:ptCount val="4"/>
                <c:pt idx="0">
                  <c:v>37</c:v>
                </c:pt>
                <c:pt idx="1">
                  <c:v>84</c:v>
                </c:pt>
                <c:pt idx="2">
                  <c:v>80</c:v>
                </c:pt>
                <c:pt idx="3">
                  <c:v>130</c:v>
                </c:pt>
              </c:numCache>
            </c:numRef>
          </c:val>
          <c:extLst>
            <c:ext xmlns:c16="http://schemas.microsoft.com/office/drawing/2014/chart" uri="{C3380CC4-5D6E-409C-BE32-E72D297353CC}">
              <c16:uniqueId val="{00000006-10A7-4CDB-B7D2-7CABFC7E2B09}"/>
            </c:ext>
          </c:extLst>
        </c:ser>
        <c:ser>
          <c:idx val="2"/>
          <c:order val="2"/>
          <c:spPr>
            <a:solidFill>
              <a:schemeClr val="accent3"/>
            </a:solidFill>
            <a:ln>
              <a:noFill/>
            </a:ln>
            <a:effectLst/>
          </c:spPr>
          <c:invertIfNegative val="0"/>
          <c:cat>
            <c:strLit>
              <c:ptCount val="1"/>
              <c:pt idx="0">
                <c:v>Trimestre 1</c:v>
              </c:pt>
            </c:strLit>
          </c:cat>
          <c:val>
            <c:numRef>
              <c:f>'[39]CEM-IND-002-V5'!$J$36:$J$39</c:f>
              <c:numCache>
                <c:formatCode>General</c:formatCode>
                <c:ptCount val="4"/>
                <c:pt idx="0">
                  <c:v>0.64864864864864868</c:v>
                </c:pt>
                <c:pt idx="1">
                  <c:v>0.76190476190476186</c:v>
                </c:pt>
                <c:pt idx="2">
                  <c:v>0.92500000000000004</c:v>
                </c:pt>
                <c:pt idx="3">
                  <c:v>0.86153846153846159</c:v>
                </c:pt>
              </c:numCache>
            </c:numRef>
          </c:val>
          <c:extLst>
            <c:ext xmlns:c16="http://schemas.microsoft.com/office/drawing/2014/chart" uri="{C3380CC4-5D6E-409C-BE32-E72D297353CC}">
              <c16:uniqueId val="{00000007-10A7-4CDB-B7D2-7CABFC7E2B09}"/>
            </c:ext>
          </c:extLst>
        </c:ser>
        <c:dLbls>
          <c:showLegendKey val="0"/>
          <c:showVal val="0"/>
          <c:showCatName val="0"/>
          <c:showSerName val="0"/>
          <c:showPercent val="0"/>
          <c:showBubbleSize val="0"/>
        </c:dLbls>
        <c:gapWidth val="219"/>
        <c:overlap val="-27"/>
        <c:axId val="969214624"/>
        <c:axId val="969211296"/>
      </c:barChart>
      <c:catAx>
        <c:axId val="9692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1296"/>
        <c:crosses val="autoZero"/>
        <c:auto val="1"/>
        <c:lblAlgn val="ctr"/>
        <c:lblOffset val="100"/>
        <c:noMultiLvlLbl val="0"/>
      </c:catAx>
      <c:valAx>
        <c:axId val="96921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&amp;ZAvenida Calle 26 No. 57-83 Torre 8, Piso 8 CEMSA - C.P. 111321 
PBX:(+57) 601-3779555 - Información: Línea 195 
Sede Operativa - Atención al Ciudadano: Calle 22D No. 120-40
www.umv.gov.co &amp;CDESI-FM-007
&amp;P de &amp;#</c:oddFooter>
    </c:headerFooter>
    <c:pageMargins b="0.75" l="0.7" r="0.7" t="0.75" header="0.3" footer="0.3"/>
    <c:pageSetup orientation="landscape"/>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TIEMPO PROMEDIO DE ATENCIÓN CHAT VIRTUAL</a:t>
            </a:r>
            <a:endParaRPr lang="es-CO"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'[2]SRPI-IND-003'!$C$36</c:f>
              <c:strCache>
                <c:ptCount val="1"/>
                <c:pt idx="0">
                  <c:v>1 TRIMESTRE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'[2]SRPI-IND-003'!$J$36</c:f>
              <c:numCache>
                <c:formatCode>General</c:formatCode>
                <c:ptCount val="1"/>
                <c:pt idx="0">
                  <c:v>0.33958333333333335</c:v>
                </c:pt>
              </c:numCache>
            </c:numRef>
          </c:val>
          <c:extLst>
            <c:ext xmlns:c16="http://schemas.microsoft.com/office/drawing/2014/chart" uri="{C3380CC4-5D6E-409C-BE32-E72D297353CC}">
              <c16:uniqueId val="{00000000-FA01-4C9D-B759-B93CB931A975}"/>
            </c:ext>
          </c:extLst>
        </c:ser>
        <c:ser>
          <c:idx val="1"/>
          <c:order val="1"/>
          <c:tx>
            <c:strRef>
              <c:f>'[2]SRPI-IND-003'!$C$37</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'[2]SRPI-IND-003'!$J$37</c:f>
              <c:numCache>
                <c:formatCode>General</c:formatCode>
                <c:ptCount val="1"/>
              </c:numCache>
            </c:numRef>
          </c:val>
          <c:extLst>
            <c:ext xmlns:c16="http://schemas.microsoft.com/office/drawing/2014/chart" uri="{C3380CC4-5D6E-409C-BE32-E72D297353CC}">
              <c16:uniqueId val="{00000001-FA01-4C9D-B759-B93CB931A975}"/>
            </c:ext>
          </c:extLst>
        </c:ser>
        <c:ser>
          <c:idx val="2"/>
          <c:order val="2"/>
          <c:tx>
            <c:strRef>
              <c:f>'[2]SRPI-IND-003'!$C$38</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'[2]SRPI-IND-003'!$J$38</c:f>
              <c:numCache>
                <c:formatCode>General</c:formatCode>
                <c:ptCount val="1"/>
              </c:numCache>
            </c:numRef>
          </c:val>
          <c:extLst>
            <c:ext xmlns:c16="http://schemas.microsoft.com/office/drawing/2014/chart" uri="{C3380CC4-5D6E-409C-BE32-E72D297353CC}">
              <c16:uniqueId val="{00000002-FA01-4C9D-B759-B93CB931A975}"/>
            </c:ext>
          </c:extLst>
        </c:ser>
        <c:ser>
          <c:idx val="3"/>
          <c:order val="3"/>
          <c:tx>
            <c:strRef>
              <c:f>'[2]SRPI-IND-003'!$C$39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'[2]SRPI-IND-003'!$J$39</c:f>
              <c:numCache>
                <c:formatCode>General</c:formatCode>
                <c:ptCount val="1"/>
              </c:numCache>
            </c:numRef>
          </c:val>
          <c:extLst>
            <c:ext xmlns:c16="http://schemas.microsoft.com/office/drawing/2014/chart" uri="{C3380CC4-5D6E-409C-BE32-E72D297353CC}">
              <c16:uniqueId val="{00000003-FA01-4C9D-B759-B93CB931A975}"/>
            </c:ext>
          </c:extLst>
        </c:ser>
        <c:dLbls>
          <c:dLblPos val="outEnd"/>
          <c:showLegendKey val="0"/>
          <c:showVal val="1"/>
          <c:showCatName val="0"/>
          <c:showSerName val="0"/>
          <c:showPercent val="0"/>
          <c:showBubbleSize val="0"/>
        </c:dLbls>
        <c:gapWidth val="150"/>
        <c:axId val="-1791715232"/>
        <c:axId val="-1791712512"/>
      </c:barChart>
      <c:catAx>
        <c:axId val="-1791715232"/>
        <c:scaling>
          <c:orientation val="minMax"/>
        </c:scaling>
        <c:delete val="1"/>
        <c:axPos val="b"/>
        <c:majorTickMark val="none"/>
        <c:minorTickMark val="none"/>
        <c:tickLblPos val="nextTo"/>
        <c:crossAx val="-1791712512"/>
        <c:crosses val="autoZero"/>
        <c:auto val="1"/>
        <c:lblAlgn val="ctr"/>
        <c:lblOffset val="100"/>
        <c:noMultiLvlLbl val="0"/>
      </c:catAx>
      <c:valAx>
        <c:axId val="-1791712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91715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8.9227793894184282E-2"/>
          <c:w val="0.68547219333432385"/>
          <c:h val="0.76196712253073628"/>
        </c:manualLayout>
      </c:layout>
      <c:barChart>
        <c:barDir val="col"/>
        <c:grouping val="clustered"/>
        <c:varyColors val="0"/>
        <c:ser>
          <c:idx val="4"/>
          <c:order val="0"/>
          <c:tx>
            <c:strRef>
              <c:f>'[40]01.  (2)'!$H$36:$H$37</c:f>
              <c:strCache>
                <c:ptCount val="1"/>
                <c:pt idx="0">
                  <c:v>N° TOTAL DE INFORMES VERIFICADOS</c:v>
                </c:pt>
              </c:strCache>
            </c:strRef>
          </c:tx>
          <c:spPr>
            <a:solidFill>
              <a:schemeClr val="accent5"/>
            </a:solidFill>
            <a:ln>
              <a:noFill/>
            </a:ln>
            <a:effectLst/>
          </c:spPr>
          <c:invertIfNegative val="0"/>
          <c:dLbls>
            <c:dLbl>
              <c:idx val="0"/>
              <c:layout>
                <c:manualLayout>
                  <c:x val="-1.3917884481558804E-3"/>
                  <c:y val="0.30622009569377995"/>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2F-4D1E-B4AB-23AFEF8892B7}"/>
                </c:ext>
              </c:extLst>
            </c:dLbl>
            <c:dLbl>
              <c:idx val="1"/>
              <c:layout>
                <c:manualLayout>
                  <c:x val="-2.551582678851606E-17"/>
                  <c:y val="0.2870813397129186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2F-4D1E-B4AB-23AFEF8892B7}"/>
                </c:ext>
              </c:extLst>
            </c:dLbl>
            <c:dLbl>
              <c:idx val="2"/>
              <c:layout>
                <c:manualLayout>
                  <c:x val="-5.1031653577032119E-17"/>
                  <c:y val="0.1658692185007974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2F-4D1E-B4AB-23AFEF8892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'[40]01.  (2)'!$C$38:$G$43</c:f>
              <c:multiLvlStrCache>
                <c:ptCount val="6"/>
                <c:lvl/>
                <c:lvl/>
                <c:lvl/>
                <c:lvl/>
                <c:lvl>
                  <c:pt idx="0">
                    <c:v>BIMESTRE 1</c:v>
                  </c:pt>
                  <c:pt idx="1">
                    <c:v>BIMESTRE 2</c:v>
                  </c:pt>
                  <c:pt idx="2">
                    <c:v>BIMESTRE 3</c:v>
                  </c:pt>
                  <c:pt idx="3">
                    <c:v>BIMESTRE 4</c:v>
                  </c:pt>
                  <c:pt idx="4">
                    <c:v>BIMESTRE 5</c:v>
                  </c:pt>
                  <c:pt idx="5">
                    <c:v>BIMESTRE 6</c:v>
                  </c:pt>
                </c:lvl>
              </c:multiLvlStrCache>
            </c:multiLvlStrRef>
          </c:cat>
          <c:val>
            <c:numRef>
              <c:f>'[40]01.  (2)'!$H$38:$H$43</c:f>
              <c:numCache>
                <c:formatCode>General</c:formatCode>
                <c:ptCount val="6"/>
                <c:pt idx="0">
                  <c:v>245</c:v>
                </c:pt>
              </c:numCache>
            </c:numRef>
          </c:val>
          <c:extLst>
            <c:ext xmlns:c16="http://schemas.microsoft.com/office/drawing/2014/chart" uri="{C3380CC4-5D6E-409C-BE32-E72D297353CC}">
              <c16:uniqueId val="{00000003-AE2F-4D1E-B4AB-23AFEF8892B7}"/>
            </c:ext>
          </c:extLst>
        </c:ser>
        <c:ser>
          <c:idx val="5"/>
          <c:order val="1"/>
          <c:tx>
            <c:strRef>
              <c:f>'[40]01.  (2)'!$I$36:$I$37</c:f>
              <c:strCache>
                <c:ptCount val="1"/>
                <c:pt idx="0">
                  <c:v>N° TOTAL DE INFORMES A VERIFICAR</c:v>
                </c:pt>
              </c:strCache>
            </c:strRef>
          </c:tx>
          <c:spPr>
            <a:solidFill>
              <a:schemeClr val="accent6"/>
            </a:solidFill>
            <a:ln>
              <a:noFill/>
            </a:ln>
            <a:effectLst/>
          </c:spPr>
          <c:invertIfNegative val="0"/>
          <c:dLbls>
            <c:dLbl>
              <c:idx val="0"/>
              <c:layout>
                <c:manualLayout>
                  <c:x val="0"/>
                  <c:y val="0.1722488038277512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2F-4D1E-B4AB-23AFEF8892B7}"/>
                </c:ext>
              </c:extLst>
            </c:dLbl>
            <c:dLbl>
              <c:idx val="1"/>
              <c:layout>
                <c:manualLayout>
                  <c:x val="0"/>
                  <c:y val="0.459330143540669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2F-4D1E-B4AB-23AFEF8892B7}"/>
                </c:ext>
              </c:extLst>
            </c:dLbl>
            <c:dLbl>
              <c:idx val="2"/>
              <c:layout>
                <c:manualLayout>
                  <c:x val="0"/>
                  <c:y val="0.2424242424242424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2F-4D1E-B4AB-23AFEF8892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'[40]01.  (2)'!$C$38:$G$43</c:f>
              <c:multiLvlStrCache>
                <c:ptCount val="6"/>
                <c:lvl/>
                <c:lvl/>
                <c:lvl/>
                <c:lvl/>
                <c:lvl>
                  <c:pt idx="0">
                    <c:v>BIMESTRE 1</c:v>
                  </c:pt>
                  <c:pt idx="1">
                    <c:v>BIMESTRE 2</c:v>
                  </c:pt>
                  <c:pt idx="2">
                    <c:v>BIMESTRE 3</c:v>
                  </c:pt>
                  <c:pt idx="3">
                    <c:v>BIMESTRE 4</c:v>
                  </c:pt>
                  <c:pt idx="4">
                    <c:v>BIMESTRE 5</c:v>
                  </c:pt>
                  <c:pt idx="5">
                    <c:v>BIMESTRE 6</c:v>
                  </c:pt>
                </c:lvl>
              </c:multiLvlStrCache>
            </c:multiLvlStrRef>
          </c:cat>
          <c:val>
            <c:numRef>
              <c:f>'[40]01.  (2)'!$I$38:$I$43</c:f>
              <c:numCache>
                <c:formatCode>General</c:formatCode>
                <c:ptCount val="6"/>
                <c:pt idx="0">
                  <c:v>245</c:v>
                </c:pt>
              </c:numCache>
            </c:numRef>
          </c:val>
          <c:extLst>
            <c:ext xmlns:c16="http://schemas.microsoft.com/office/drawing/2014/chart" uri="{C3380CC4-5D6E-409C-BE32-E72D297353CC}">
              <c16:uniqueId val="{00000007-AE2F-4D1E-B4AB-23AFEF8892B7}"/>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'[40]01.  (2)'!$J$36:$J$37</c:f>
              <c:strCache>
                <c:ptCount val="1"/>
                <c:pt idx="0">
                  <c:v>% DE INFORMES VERIFICADOS  DE ACUERDO A LOS REQUERIMIENTOS EN LAS ESPECIFICACIONES TECNICAS</c:v>
                </c:pt>
              </c:strCache>
            </c:strRef>
          </c:tx>
          <c:spPr>
            <a:ln w="28575" cap="rnd">
              <a:solidFill>
                <a:schemeClr val="accent1">
                  <a:lumMod val="60000"/>
                </a:schemeClr>
              </a:solidFill>
              <a:round/>
            </a:ln>
            <a:effectLst/>
          </c:spPr>
          <c:marker>
            <c:symbol val="none"/>
          </c:marker>
          <c:dLbls>
            <c:dLbl>
              <c:idx val="0"/>
              <c:layout>
                <c:manualLayout>
                  <c:x val="-2.706721680666746E-2"/>
                  <c:y val="-6.3795853269537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2F-4D1E-B4AB-23AFEF8892B7}"/>
                </c:ext>
              </c:extLst>
            </c:dLbl>
            <c:dLbl>
              <c:idx val="1"/>
              <c:layout>
                <c:manualLayout>
                  <c:x val="-2.6682885933621579E-2"/>
                  <c:y val="-0.153110047846889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2F-4D1E-B4AB-23AFEF8892B7}"/>
                </c:ext>
              </c:extLst>
            </c:dLbl>
            <c:dLbl>
              <c:idx val="2"/>
              <c:layout>
                <c:manualLayout>
                  <c:x val="-2.5052192066805846E-2"/>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2F-4D1E-B4AB-23AFEF8892B7}"/>
                </c:ext>
              </c:extLst>
            </c:dLbl>
            <c:dLbl>
              <c:idx val="3"/>
              <c:layout>
                <c:manualLayout>
                  <c:x val="-4.1753653444675902E-3"/>
                  <c:y val="-6.3795853269537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2F-4D1E-B4AB-23AFEF8892B7}"/>
                </c:ext>
              </c:extLst>
            </c:dLbl>
            <c:dLbl>
              <c:idx val="4"/>
              <c:layout>
                <c:manualLayout>
                  <c:x val="-1.0206330715406424E-16"/>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2F-4D1E-B4AB-23AFEF8892B7}"/>
                </c:ext>
              </c:extLst>
            </c:dLbl>
            <c:dLbl>
              <c:idx val="5"/>
              <c:layout>
                <c:manualLayout>
                  <c:x val="-1.3917884481558804E-3"/>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2F-4D1E-B4AB-23AFEF8892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'[40]01.  (2)'!$C$38:$G$43</c:f>
              <c:multiLvlStrCache>
                <c:ptCount val="6"/>
                <c:lvl/>
                <c:lvl/>
                <c:lvl/>
                <c:lvl/>
                <c:lvl>
                  <c:pt idx="0">
                    <c:v>BIMESTRE 1</c:v>
                  </c:pt>
                  <c:pt idx="1">
                    <c:v>BIMESTRE 2</c:v>
                  </c:pt>
                  <c:pt idx="2">
                    <c:v>BIMESTRE 3</c:v>
                  </c:pt>
                  <c:pt idx="3">
                    <c:v>BIMESTRE 4</c:v>
                  </c:pt>
                  <c:pt idx="4">
                    <c:v>BIMESTRE 5</c:v>
                  </c:pt>
                  <c:pt idx="5">
                    <c:v>BIMESTRE 6</c:v>
                  </c:pt>
                </c:lvl>
              </c:multiLvlStrCache>
            </c:multiLvlStrRef>
          </c:cat>
          <c:val>
            <c:numRef>
              <c:f>'[40]01.  (2)'!$J$38:$J$43</c:f>
              <c:numCache>
                <c:formatCode>General</c:formatCode>
                <c:ptCount val="6"/>
                <c:pt idx="0">
                  <c:v>1</c:v>
                </c:pt>
                <c:pt idx="1">
                  <c:v>0</c:v>
                </c:pt>
                <c:pt idx="2">
                  <c:v>0</c:v>
                </c:pt>
                <c:pt idx="3">
                  <c:v>0</c:v>
                </c:pt>
                <c:pt idx="4">
                  <c:v>0</c:v>
                </c:pt>
                <c:pt idx="5">
                  <c:v>0</c:v>
                </c:pt>
              </c:numCache>
            </c:numRef>
          </c:val>
          <c:smooth val="0"/>
          <c:extLst>
            <c:ext xmlns:c16="http://schemas.microsoft.com/office/drawing/2014/chart" uri="{C3380CC4-5D6E-409C-BE32-E72D297353CC}">
              <c16:uniqueId val="{0000000E-AE2F-4D1E-B4AB-23AFEF8892B7}"/>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79646659733571046"/>
          <c:y val="3.4760200429491767E-2"/>
          <c:w val="0.19529005638387059"/>
          <c:h val="0.911801981690087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0.12112572052895304"/>
          <c:w val="0.75915262983200416"/>
          <c:h val="0.73006919589596753"/>
        </c:manualLayout>
      </c:layout>
      <c:barChart>
        <c:barDir val="col"/>
        <c:grouping val="clustered"/>
        <c:varyColors val="0"/>
        <c:ser>
          <c:idx val="4"/>
          <c:order val="0"/>
          <c:tx>
            <c:strRef>
              <c:f>'[41]02.'!$H$36:$H$37</c:f>
              <c:strCache>
                <c:ptCount val="1"/>
                <c:pt idx="0">
                  <c:v>N° TOTAL DE VISITAS REALIZADAS</c:v>
                </c:pt>
              </c:strCache>
            </c:strRef>
          </c:tx>
          <c:spPr>
            <a:solidFill>
              <a:schemeClr val="accent5"/>
            </a:solidFill>
            <a:ln>
              <a:noFill/>
            </a:ln>
            <a:effectLst/>
          </c:spPr>
          <c:invertIfNegative val="0"/>
          <c:dLbls>
            <c:dLbl>
              <c:idx val="0"/>
              <c:layout>
                <c:manualLayout>
                  <c:x val="0"/>
                  <c:y val="0.178628389154704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20-419A-B418-ABFAAD37DC45}"/>
                </c:ext>
              </c:extLst>
            </c:dLbl>
            <c:dLbl>
              <c:idx val="1"/>
              <c:layout>
                <c:manualLayout>
                  <c:x val="0"/>
                  <c:y val="0.36363636363636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20-419A-B418-ABFAAD37DC45}"/>
                </c:ext>
              </c:extLst>
            </c:dLbl>
            <c:dLbl>
              <c:idx val="2"/>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20-419A-B418-ABFAAD37DC45}"/>
                </c:ext>
              </c:extLst>
            </c:dLbl>
            <c:dLbl>
              <c:idx val="3"/>
              <c:layout>
                <c:manualLayout>
                  <c:x val="-5.1953585682036955E-17"/>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20-419A-B418-ABFAAD37DC45}"/>
                </c:ext>
              </c:extLst>
            </c:dLbl>
            <c:dLbl>
              <c:idx val="4"/>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20-419A-B418-ABFAAD37DC45}"/>
                </c:ext>
              </c:extLst>
            </c:dLbl>
            <c:dLbl>
              <c:idx val="5"/>
              <c:layout>
                <c:manualLayout>
                  <c:x val="0"/>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20-419A-B418-ABFAAD37DC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'[41]02.'!$H$38:$H$49</c:f>
              <c:numCache>
                <c:formatCode>General</c:formatCode>
                <c:ptCount val="12"/>
                <c:pt idx="0">
                  <c:v>97</c:v>
                </c:pt>
                <c:pt idx="1">
                  <c:v>84</c:v>
                </c:pt>
                <c:pt idx="2">
                  <c:v>14</c:v>
                </c:pt>
              </c:numCache>
            </c:numRef>
          </c:val>
          <c:extLst>
            <c:ext xmlns:c16="http://schemas.microsoft.com/office/drawing/2014/chart" uri="{C3380CC4-5D6E-409C-BE32-E72D297353CC}">
              <c16:uniqueId val="{00000006-1320-419A-B418-ABFAAD37DC45}"/>
            </c:ext>
          </c:extLst>
        </c:ser>
        <c:ser>
          <c:idx val="5"/>
          <c:order val="1"/>
          <c:tx>
            <c:strRef>
              <c:f>'[41]02.'!$I$36:$I$37</c:f>
              <c:strCache>
                <c:ptCount val="1"/>
                <c:pt idx="0">
                  <c:v>N° TOTAL DE VISITAS PROGRAMADAS</c:v>
                </c:pt>
              </c:strCache>
            </c:strRef>
          </c:tx>
          <c:spPr>
            <a:solidFill>
              <a:schemeClr val="accent6"/>
            </a:solidFill>
            <a:ln>
              <a:noFill/>
            </a:ln>
            <a:effectLst/>
          </c:spPr>
          <c:invertIfNegative val="0"/>
          <c:dLbls>
            <c:dLbl>
              <c:idx val="0"/>
              <c:layout>
                <c:manualLayout>
                  <c:x val="-1.4169323414806943E-3"/>
                  <c:y val="0.197767145135566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20-419A-B418-ABFAAD37DC45}"/>
                </c:ext>
              </c:extLst>
            </c:dLbl>
            <c:dLbl>
              <c:idx val="1"/>
              <c:layout>
                <c:manualLayout>
                  <c:x val="0"/>
                  <c:y val="0.370015948963317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20-419A-B418-ABFAAD37DC45}"/>
                </c:ext>
              </c:extLst>
            </c:dLbl>
            <c:dLbl>
              <c:idx val="2"/>
              <c:layout>
                <c:manualLayout>
                  <c:x val="0"/>
                  <c:y val="0.12121212121212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20-419A-B418-ABFAAD37DC45}"/>
                </c:ext>
              </c:extLst>
            </c:dLbl>
            <c:dLbl>
              <c:idx val="3"/>
              <c:layout>
                <c:manualLayout>
                  <c:x val="0"/>
                  <c:y val="0.12121212121212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20-419A-B418-ABFAAD37DC45}"/>
                </c:ext>
              </c:extLst>
            </c:dLbl>
            <c:dLbl>
              <c:idx val="4"/>
              <c:layout>
                <c:manualLayout>
                  <c:x val="-5.1953585682036955E-17"/>
                  <c:y val="0.114832535885167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20-419A-B418-ABFAAD37DC45}"/>
                </c:ext>
              </c:extLst>
            </c:dLbl>
            <c:dLbl>
              <c:idx val="5"/>
              <c:layout>
                <c:manualLayout>
                  <c:x val="-5.1953585682036955E-17"/>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20-419A-B418-ABFAAD37DC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'[41]02.'!$I$38:$I$49</c:f>
              <c:numCache>
                <c:formatCode>General</c:formatCode>
                <c:ptCount val="12"/>
                <c:pt idx="0">
                  <c:v>99</c:v>
                </c:pt>
                <c:pt idx="1">
                  <c:v>84</c:v>
                </c:pt>
                <c:pt idx="2">
                  <c:v>14</c:v>
                </c:pt>
              </c:numCache>
            </c:numRef>
          </c:val>
          <c:extLst>
            <c:ext xmlns:c16="http://schemas.microsoft.com/office/drawing/2014/chart" uri="{C3380CC4-5D6E-409C-BE32-E72D297353CC}">
              <c16:uniqueId val="{0000000D-1320-419A-B418-ABFAAD37DC45}"/>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'[41]02.'!$J$36:$J$37</c:f>
              <c:strCache>
                <c:ptCount val="1"/>
                <c:pt idx="0">
                  <c:v>% DE VISITAS EJECUTADAS</c:v>
                </c:pt>
              </c:strCache>
            </c:strRef>
          </c:tx>
          <c:spPr>
            <a:ln w="28575" cap="rnd">
              <a:solidFill>
                <a:schemeClr val="accent1">
                  <a:lumMod val="60000"/>
                </a:schemeClr>
              </a:solidFill>
              <a:round/>
            </a:ln>
            <a:effectLst/>
          </c:spPr>
          <c:marker>
            <c:symbol val="none"/>
          </c:marker>
          <c:dLbls>
            <c:dLbl>
              <c:idx val="0"/>
              <c:layout>
                <c:manualLayout>
                  <c:x val="-1.9932221543507912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320-419A-B418-ABFAAD37DC45}"/>
                </c:ext>
              </c:extLst>
            </c:dLbl>
            <c:dLbl>
              <c:idx val="1"/>
              <c:layout>
                <c:manualLayout>
                  <c:x val="-2.2105148652380197E-2"/>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320-419A-B418-ABFAAD37DC45}"/>
                </c:ext>
              </c:extLst>
            </c:dLbl>
            <c:dLbl>
              <c:idx val="2"/>
              <c:layout>
                <c:manualLayout>
                  <c:x val="-2.975557917109458E-2"/>
                  <c:y val="-3.8277511961722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320-419A-B418-ABFAAD37DC45}"/>
                </c:ext>
              </c:extLst>
            </c:dLbl>
            <c:dLbl>
              <c:idx val="3"/>
              <c:layout>
                <c:manualLayout>
                  <c:x val="-2.5504782146652548E-2"/>
                  <c:y val="-5.7416267942583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320-419A-B418-ABFAAD37DC45}"/>
                </c:ext>
              </c:extLst>
            </c:dLbl>
            <c:dLbl>
              <c:idx val="4"/>
              <c:layout>
                <c:manualLayout>
                  <c:x val="-2.5504782146652496E-2"/>
                  <c:y val="-5.7416267942583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320-419A-B418-ABFAAD37DC45}"/>
                </c:ext>
              </c:extLst>
            </c:dLbl>
            <c:dLbl>
              <c:idx val="5"/>
              <c:layout>
                <c:manualLayout>
                  <c:x val="-2.4087849805171854E-2"/>
                  <c:y val="-6.37958532695375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320-419A-B418-ABFAAD37DC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'[41]02.'!$J$38:$J$49</c:f>
              <c:numCache>
                <c:formatCode>General</c:formatCode>
                <c:ptCount val="12"/>
                <c:pt idx="0">
                  <c:v>0.97979797979797978</c:v>
                </c:pt>
                <c:pt idx="1">
                  <c:v>1</c:v>
                </c:pt>
                <c:pt idx="2">
                  <c:v>1</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14-1320-419A-B418-ABFAAD37DC45}"/>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85031002368062125"/>
          <c:y val="9.8556053699029228E-2"/>
          <c:w val="0.14025599616201004"/>
          <c:h val="0.848006128420550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PORCENTAJE DE DESATENCIÓN DE PQRSFD CON TÉRMINOS DE 15 DÍAS HÁBILES AÑO 2025</a:t>
            </a:r>
            <a:endParaRPr lang="es-CO" sz="14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'[2]SRPI-IND-004'!$C$36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'[2]SRPI-IND-004'!$J$36</c:f>
              <c:numCache>
                <c:formatCode>General</c:formatCode>
                <c:ptCount val="1"/>
                <c:pt idx="0">
                  <c:v>4.1928721174004195E-3</c:v>
                </c:pt>
              </c:numCache>
            </c:numRef>
          </c:val>
          <c:extLst>
            <c:ext xmlns:c16="http://schemas.microsoft.com/office/drawing/2014/chart" uri="{C3380CC4-5D6E-409C-BE32-E72D297353CC}">
              <c16:uniqueId val="{00000000-D113-461F-86BA-D9326C53FE92}"/>
            </c:ext>
          </c:extLst>
        </c:ser>
        <c:dLbls>
          <c:dLblPos val="outEnd"/>
          <c:showLegendKey val="0"/>
          <c:showVal val="1"/>
          <c:showCatName val="0"/>
          <c:showSerName val="0"/>
          <c:showPercent val="0"/>
          <c:showBubbleSize val="0"/>
        </c:dLbls>
        <c:gapWidth val="219"/>
        <c:overlap val="-27"/>
        <c:axId val="777268191"/>
        <c:axId val="688964415"/>
      </c:barChart>
      <c:catAx>
        <c:axId val="777268191"/>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8964415"/>
        <c:crosses val="autoZero"/>
        <c:auto val="1"/>
        <c:lblAlgn val="ctr"/>
        <c:lblOffset val="100"/>
        <c:noMultiLvlLbl val="0"/>
      </c:catAx>
      <c:valAx>
        <c:axId val="6889644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7268191"/>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'[5]PES-FM-001'!$H$35</c:f>
              <c:strCache>
                <c:ptCount val="1"/>
                <c:pt idx="0">
                  <c:v>ACTIVIDADES EJECUTADAS</c:v>
                </c:pt>
              </c:strCache>
            </c:strRef>
          </c:tx>
          <c:spPr>
            <a:solidFill>
              <a:schemeClr val="accent5"/>
            </a:solidFill>
            <a:ln>
              <a:noFill/>
            </a:ln>
            <a:effectLst/>
          </c:spPr>
          <c:invertIfNegative val="0"/>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'[5]PES-FM-001'!$H$36:$H$39</c:f>
              <c:numCache>
                <c:formatCode>General</c:formatCode>
                <c:ptCount val="4"/>
                <c:pt idx="0">
                  <c:v>3</c:v>
                </c:pt>
              </c:numCache>
            </c:numRef>
          </c:val>
          <c:extLst>
            <c:ext xmlns:c16="http://schemas.microsoft.com/office/drawing/2014/chart" uri="{C3380CC4-5D6E-409C-BE32-E72D297353CC}">
              <c16:uniqueId val="{00000000-5BFE-49FE-A319-72D47D67B013}"/>
            </c:ext>
          </c:extLst>
        </c:ser>
        <c:ser>
          <c:idx val="5"/>
          <c:order val="1"/>
          <c:tx>
            <c:strRef>
              <c:f>'[5]PES-FM-001'!$I$35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'[5]PES-FM-001'!$I$36:$I$39</c:f>
              <c:numCache>
                <c:formatCode>General</c:formatCode>
                <c:ptCount val="4"/>
                <c:pt idx="0">
                  <c:v>3</c:v>
                </c:pt>
              </c:numCache>
            </c:numRef>
          </c:val>
          <c:extLst>
            <c:ext xmlns:c16="http://schemas.microsoft.com/office/drawing/2014/chart" uri="{C3380CC4-5D6E-409C-BE32-E72D297353CC}">
              <c16:uniqueId val="{00000001-5BFE-49FE-A319-72D47D67B013}"/>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'[5]PES-FM-001'!$J$35</c:f>
              <c:strCache>
                <c:ptCount val="1"/>
                <c:pt idx="0">
                  <c:v>RESULTADO</c:v>
                </c:pt>
              </c:strCache>
            </c:strRef>
          </c:tx>
          <c:spPr>
            <a:ln w="28575" cap="rnd">
              <a:solidFill>
                <a:schemeClr val="accent1"/>
              </a:solidFill>
              <a:round/>
            </a:ln>
            <a:effectLst/>
          </c:spPr>
          <c:marker>
            <c:symbol val="none"/>
          </c:marker>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'[5]PES-FM-001'!$J$36:$J$39</c:f>
              <c:numCache>
                <c:formatCode>General</c:formatCode>
                <c:ptCount val="4"/>
                <c:pt idx="0">
                  <c:v>1</c:v>
                </c:pt>
                <c:pt idx="1">
                  <c:v>0</c:v>
                </c:pt>
                <c:pt idx="2">
                  <c:v>0</c:v>
                </c:pt>
                <c:pt idx="3">
                  <c:v>0</c:v>
                </c:pt>
              </c:numCache>
            </c:numRef>
          </c:val>
          <c:smooth val="0"/>
          <c:extLst>
            <c:ext xmlns:c16="http://schemas.microsoft.com/office/drawing/2014/chart" uri="{C3380CC4-5D6E-409C-BE32-E72D297353CC}">
              <c16:uniqueId val="{00000002-5BFE-49FE-A319-72D47D67B013}"/>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'[6]PES-FM-001'!$H$35</c:f>
              <c:strCache>
                <c:ptCount val="1"/>
                <c:pt idx="0">
                  <c:v>CIRI</c:v>
                </c:pt>
              </c:strCache>
            </c:strRef>
          </c:tx>
          <c:spPr>
            <a:solidFill>
              <a:schemeClr val="accent5"/>
            </a:solidFill>
            <a:ln>
              <a:noFill/>
            </a:ln>
            <a:effectLst/>
          </c:spPr>
          <c:invertIfNegative val="0"/>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'[6]PES-FM-001'!$H$36:$H$40</c:f>
              <c:numCache>
                <c:formatCode>General</c:formatCode>
                <c:ptCount val="5"/>
                <c:pt idx="0">
                  <c:v>4149</c:v>
                </c:pt>
              </c:numCache>
            </c:numRef>
          </c:val>
          <c:extLst>
            <c:ext xmlns:c16="http://schemas.microsoft.com/office/drawing/2014/chart" uri="{C3380CC4-5D6E-409C-BE32-E72D297353CC}">
              <c16:uniqueId val="{00000000-DB2E-49D5-9CC2-176790B834A7}"/>
            </c:ext>
          </c:extLst>
        </c:ser>
        <c:ser>
          <c:idx val="5"/>
          <c:order val="1"/>
          <c:tx>
            <c:strRef>
              <c:f>'[6]PES-FM-001'!$I$35</c:f>
              <c:strCache>
                <c:ptCount val="1"/>
                <c:pt idx="0">
                  <c:v>TIRI</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'[6]PES-FM-001'!$I$36:$I$40</c:f>
              <c:numCache>
                <c:formatCode>General</c:formatCode>
                <c:ptCount val="5"/>
                <c:pt idx="0">
                  <c:v>4450</c:v>
                </c:pt>
              </c:numCache>
            </c:numRef>
          </c:val>
          <c:extLst>
            <c:ext xmlns:c16="http://schemas.microsoft.com/office/drawing/2014/chart" uri="{C3380CC4-5D6E-409C-BE32-E72D297353CC}">
              <c16:uniqueId val="{00000001-DB2E-49D5-9CC2-176790B834A7}"/>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'[6]PES-FM-001'!$J$35</c:f>
              <c:strCache>
                <c:ptCount val="1"/>
                <c:pt idx="0">
                  <c:v>RESULTADO</c:v>
                </c:pt>
              </c:strCache>
            </c:strRef>
          </c:tx>
          <c:spPr>
            <a:ln w="28575" cap="rnd">
              <a:solidFill>
                <a:schemeClr val="accent1"/>
              </a:solidFill>
              <a:round/>
            </a:ln>
            <a:effectLst/>
          </c:spPr>
          <c:marker>
            <c:symbol val="none"/>
          </c:marker>
          <c:cat>
            <c:multiLvlStrRef>
              <c:f>'[4]PES-FM-001'!$C$34:$G$38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'[6]PES-FM-001'!$J$36:$J$40</c:f>
              <c:numCache>
                <c:formatCode>General</c:formatCode>
                <c:ptCount val="5"/>
                <c:pt idx="0">
                  <c:v>0.93235955056179776</c:v>
                </c:pt>
                <c:pt idx="1">
                  <c:v>0</c:v>
                </c:pt>
                <c:pt idx="2">
                  <c:v>0</c:v>
                </c:pt>
                <c:pt idx="3">
                  <c:v>0</c:v>
                </c:pt>
              </c:numCache>
            </c:numRef>
          </c:val>
          <c:smooth val="0"/>
          <c:extLst>
            <c:ext xmlns:c16="http://schemas.microsoft.com/office/drawing/2014/chart" uri="{C3380CC4-5D6E-409C-BE32-E72D297353CC}">
              <c16:uniqueId val="{00000002-DB2E-49D5-9CC2-176790B834A7}"/>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'[7]PCI-IND-001'!$AN$48</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'[7]PCI-IND-001'!$AM$49:$AM$53</c:f>
              <c:strCache>
                <c:ptCount val="5"/>
                <c:pt idx="0">
                  <c:v>TRIM1</c:v>
                </c:pt>
                <c:pt idx="1">
                  <c:v>TRIM2</c:v>
                </c:pt>
                <c:pt idx="2">
                  <c:v>TRIM3</c:v>
                </c:pt>
                <c:pt idx="3">
                  <c:v>TRIM4</c:v>
                </c:pt>
                <c:pt idx="4">
                  <c:v>TOTAL</c:v>
                </c:pt>
              </c:strCache>
            </c:strRef>
          </c:cat>
          <c:val>
            <c:numRef>
              <c:f>'[7]PCI-IND-001'!$AN$49:$AN$53</c:f>
              <c:numCache>
                <c:formatCode>General</c:formatCode>
                <c:ptCount val="5"/>
                <c:pt idx="0">
                  <c:v>84.59</c:v>
                </c:pt>
                <c:pt idx="1">
                  <c:v>0</c:v>
                </c:pt>
                <c:pt idx="2">
                  <c:v>0</c:v>
                </c:pt>
                <c:pt idx="3">
                  <c:v>0</c:v>
                </c:pt>
                <c:pt idx="4">
                  <c:v>84.59</c:v>
                </c:pt>
              </c:numCache>
            </c:numRef>
          </c:val>
          <c:extLst>
            <c:ext xmlns:c16="http://schemas.microsoft.com/office/drawing/2014/chart" uri="{C3380CC4-5D6E-409C-BE32-E72D297353CC}">
              <c16:uniqueId val="{00000000-D201-4119-A57A-826DFB6F5C57}"/>
            </c:ext>
          </c:extLst>
        </c:ser>
        <c:ser>
          <c:idx val="1"/>
          <c:order val="1"/>
          <c:tx>
            <c:strRef>
              <c:f>'[7]PCI-IND-001'!$AO$48</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'[7]PCI-IND-001'!$AM$49:$AM$53</c:f>
              <c:strCache>
                <c:ptCount val="5"/>
                <c:pt idx="0">
                  <c:v>TRIM1</c:v>
                </c:pt>
                <c:pt idx="1">
                  <c:v>TRIM2</c:v>
                </c:pt>
                <c:pt idx="2">
                  <c:v>TRIM3</c:v>
                </c:pt>
                <c:pt idx="3">
                  <c:v>TRIM4</c:v>
                </c:pt>
                <c:pt idx="4">
                  <c:v>TOTAL</c:v>
                </c:pt>
              </c:strCache>
            </c:strRef>
          </c:cat>
          <c:val>
            <c:numRef>
              <c:f>'[7]PCI-IND-001'!$AO$49:$AO$53</c:f>
              <c:numCache>
                <c:formatCode>General</c:formatCode>
                <c:ptCount val="5"/>
                <c:pt idx="0">
                  <c:v>84.59</c:v>
                </c:pt>
                <c:pt idx="1">
                  <c:v>84.59</c:v>
                </c:pt>
                <c:pt idx="2">
                  <c:v>84.59</c:v>
                </c:pt>
                <c:pt idx="3">
                  <c:v>84.59</c:v>
                </c:pt>
                <c:pt idx="4">
                  <c:v>84.59</c:v>
                </c:pt>
              </c:numCache>
            </c:numRef>
          </c:val>
          <c:extLst>
            <c:ext xmlns:c16="http://schemas.microsoft.com/office/drawing/2014/chart" uri="{C3380CC4-5D6E-409C-BE32-E72D297353CC}">
              <c16:uniqueId val="{00000001-D201-4119-A57A-826DFB6F5C57}"/>
            </c:ext>
          </c:extLst>
        </c:ser>
        <c:ser>
          <c:idx val="2"/>
          <c:order val="2"/>
          <c:tx>
            <c:strRef>
              <c:f>'[7]PCI-IND-001'!$AP$48</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'[7]PCI-IND-001'!$AM$49:$AM$53</c:f>
              <c:strCache>
                <c:ptCount val="5"/>
                <c:pt idx="0">
                  <c:v>TRIM1</c:v>
                </c:pt>
                <c:pt idx="1">
                  <c:v>TRIM2</c:v>
                </c:pt>
                <c:pt idx="2">
                  <c:v>TRIM3</c:v>
                </c:pt>
                <c:pt idx="3">
                  <c:v>TRIM4</c:v>
                </c:pt>
                <c:pt idx="4">
                  <c:v>TOTAL</c:v>
                </c:pt>
              </c:strCache>
            </c:strRef>
          </c:cat>
          <c:val>
            <c:numRef>
              <c:f>'[7]PCI-IND-001'!$AP$49:$AP$53</c:f>
              <c:numCache>
                <c:formatCode>General</c:formatCode>
                <c:ptCount val="5"/>
                <c:pt idx="0">
                  <c:v>76.87</c:v>
                </c:pt>
                <c:pt idx="1">
                  <c:v>76.25</c:v>
                </c:pt>
                <c:pt idx="2">
                  <c:v>76.25</c:v>
                </c:pt>
                <c:pt idx="3">
                  <c:v>76.25</c:v>
                </c:pt>
                <c:pt idx="4">
                  <c:v>305.62</c:v>
                </c:pt>
              </c:numCache>
            </c:numRef>
          </c:val>
          <c:extLst>
            <c:ext xmlns:c16="http://schemas.microsoft.com/office/drawing/2014/chart" uri="{C3380CC4-5D6E-409C-BE32-E72D297353CC}">
              <c16:uniqueId val="{00000002-D201-4119-A57A-826DFB6F5C57}"/>
            </c:ext>
          </c:extLst>
        </c:ser>
        <c:dLbls>
          <c:dLblPos val="outEnd"/>
          <c:showLegendKey val="0"/>
          <c:showVal val="1"/>
          <c:showCatName val="0"/>
          <c:showSerName val="0"/>
          <c:showPercent val="0"/>
          <c:showBubbleSize val="0"/>
        </c:dLbls>
        <c:gapWidth val="164"/>
        <c:overlap val="-22"/>
        <c:axId val="-1545435168"/>
        <c:axId val="-1545438432"/>
      </c:barChart>
      <c:catAx>
        <c:axId val="-15454351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438432"/>
        <c:crosses val="autoZero"/>
        <c:auto val="1"/>
        <c:lblAlgn val="ctr"/>
        <c:lblOffset val="100"/>
        <c:noMultiLvlLbl val="0"/>
      </c:catAx>
      <c:valAx>
        <c:axId val="-15454384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435168"/>
        <c:crosses val="autoZero"/>
        <c:crossBetween val="between"/>
      </c:valAx>
      <c:spPr>
        <a:noFill/>
        <a:ln w="25400">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'[8]PES-FM-001'!$AS$45</c:f>
              <c:strCache>
                <c:ptCount val="1"/>
                <c:pt idx="0">
                  <c:v>AVANCE DEL TRIM </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'[8]PES-FM-001'!$AR$46:$AR$50</c:f>
              <c:strCache>
                <c:ptCount val="5"/>
                <c:pt idx="0">
                  <c:v>TRIM1</c:v>
                </c:pt>
                <c:pt idx="1">
                  <c:v>TRIM2</c:v>
                </c:pt>
                <c:pt idx="2">
                  <c:v>TRIM3</c:v>
                </c:pt>
                <c:pt idx="3">
                  <c:v>TRIM4</c:v>
                </c:pt>
                <c:pt idx="4">
                  <c:v>TOTAL</c:v>
                </c:pt>
              </c:strCache>
            </c:strRef>
          </c:cat>
          <c:val>
            <c:numRef>
              <c:f>'[8]PES-FM-001'!$AS$46:$AS$50</c:f>
              <c:numCache>
                <c:formatCode>General</c:formatCode>
                <c:ptCount val="5"/>
                <c:pt idx="0">
                  <c:v>803</c:v>
                </c:pt>
                <c:pt idx="4">
                  <c:v>803</c:v>
                </c:pt>
              </c:numCache>
            </c:numRef>
          </c:val>
          <c:extLst>
            <c:ext xmlns:c16="http://schemas.microsoft.com/office/drawing/2014/chart" uri="{C3380CC4-5D6E-409C-BE32-E72D297353CC}">
              <c16:uniqueId val="{00000000-003E-46D8-AD67-7C1C595A5954}"/>
            </c:ext>
          </c:extLst>
        </c:ser>
        <c:ser>
          <c:idx val="2"/>
          <c:order val="1"/>
          <c:tx>
            <c:strRef>
              <c:f>'[8]PES-FM-001'!$AU$45</c:f>
              <c:strCache>
                <c:ptCount val="1"/>
                <c:pt idx="0">
                  <c:v>META</c:v>
                </c:pt>
              </c:strCache>
            </c:strRef>
          </c:tx>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'[8]PES-FM-001'!$AR$46:$AR$50</c:f>
              <c:strCache>
                <c:ptCount val="5"/>
                <c:pt idx="0">
                  <c:v>TRIM1</c:v>
                </c:pt>
                <c:pt idx="1">
                  <c:v>TRIM2</c:v>
                </c:pt>
                <c:pt idx="2">
                  <c:v>TRIM3</c:v>
                </c:pt>
                <c:pt idx="3">
                  <c:v>TRIM4</c:v>
                </c:pt>
                <c:pt idx="4">
                  <c:v>TOTAL</c:v>
                </c:pt>
              </c:strCache>
            </c:strRef>
          </c:cat>
          <c:val>
            <c:numRef>
              <c:f>'[8]PES-FM-001'!$AU$46:$AU$50</c:f>
              <c:numCache>
                <c:formatCode>General</c:formatCode>
                <c:ptCount val="5"/>
                <c:pt idx="0">
                  <c:v>800</c:v>
                </c:pt>
                <c:pt idx="1">
                  <c:v>450</c:v>
                </c:pt>
                <c:pt idx="2">
                  <c:v>460</c:v>
                </c:pt>
                <c:pt idx="3">
                  <c:v>450</c:v>
                </c:pt>
                <c:pt idx="4">
                  <c:v>2160</c:v>
                </c:pt>
              </c:numCache>
            </c:numRef>
          </c:val>
          <c:extLst>
            <c:ext xmlns:c16="http://schemas.microsoft.com/office/drawing/2014/chart" uri="{C3380CC4-5D6E-409C-BE32-E72D297353CC}">
              <c16:uniqueId val="{00000001-003E-46D8-AD67-7C1C595A5954}"/>
            </c:ext>
          </c:extLst>
        </c:ser>
        <c:ser>
          <c:idx val="1"/>
          <c:order val="2"/>
          <c:tx>
            <c:strRef>
              <c:f>'[8]PES-FM-001'!$AT$45</c:f>
              <c:strCache>
                <c:ptCount val="1"/>
                <c:pt idx="0">
                  <c:v>ACUMULADO</c:v>
                </c:pt>
              </c:strCache>
            </c:strRef>
          </c:tx>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'[8]PES-FM-001'!$AR$46:$AR$50</c:f>
              <c:strCache>
                <c:ptCount val="5"/>
                <c:pt idx="0">
                  <c:v>TRIM1</c:v>
                </c:pt>
                <c:pt idx="1">
                  <c:v>TRIM2</c:v>
                </c:pt>
                <c:pt idx="2">
                  <c:v>TRIM3</c:v>
                </c:pt>
                <c:pt idx="3">
                  <c:v>TRIM4</c:v>
                </c:pt>
                <c:pt idx="4">
                  <c:v>TOTAL</c:v>
                </c:pt>
              </c:strCache>
            </c:strRef>
          </c:cat>
          <c:val>
            <c:numRef>
              <c:f>'[8]PES-FM-001'!$AT$46:$AT$50</c:f>
              <c:numCache>
                <c:formatCode>General</c:formatCode>
                <c:ptCount val="5"/>
                <c:pt idx="0">
                  <c:v>803</c:v>
                </c:pt>
                <c:pt idx="1">
                  <c:v>803</c:v>
                </c:pt>
                <c:pt idx="2">
                  <c:v>803</c:v>
                </c:pt>
                <c:pt idx="3">
                  <c:v>803</c:v>
                </c:pt>
                <c:pt idx="4">
                  <c:v>803</c:v>
                </c:pt>
              </c:numCache>
            </c:numRef>
          </c:val>
          <c:extLst>
            <c:ext xmlns:c16="http://schemas.microsoft.com/office/drawing/2014/chart" uri="{C3380CC4-5D6E-409C-BE32-E72D297353CC}">
              <c16:uniqueId val="{00000002-003E-46D8-AD67-7C1C595A5954}"/>
            </c:ext>
          </c:extLst>
        </c:ser>
        <c:dLbls>
          <c:showLegendKey val="0"/>
          <c:showVal val="1"/>
          <c:showCatName val="0"/>
          <c:showSerName val="0"/>
          <c:showPercent val="0"/>
          <c:showBubbleSize val="0"/>
        </c:dLbls>
        <c:gapWidth val="355"/>
        <c:overlap val="-70"/>
        <c:axId val="1784485936"/>
        <c:axId val="2044221216"/>
      </c:barChart>
      <c:catAx>
        <c:axId val="17844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4221216"/>
        <c:crosses val="autoZero"/>
        <c:auto val="1"/>
        <c:lblAlgn val="ctr"/>
        <c:lblOffset val="100"/>
        <c:noMultiLvlLbl val="0"/>
      </c:catAx>
      <c:valAx>
        <c:axId val="2044221216"/>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8448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48">
  <cs:axisTitle>
    <cs:lnRef idx="0"/>
    <cs:fillRef idx="0"/>
    <cs:effectRef idx="0"/>
    <cs:fontRef idx="minor">
      <a:schemeClr val="lt1">
        <a:lumMod val="75000"/>
      </a:schemeClr>
    </cs:fontRef>
    <cs:defRPr sz="900" b="1" kern="1200" cap="all"/>
  </cs:axisTitle>
  <cs:categoryAxis>
    <cs:lnRef idx="0"/>
    <cs:fillRef idx="0"/>
    <cs:effectRef idx="0"/>
    <cs:fontRef idx="minor">
      <a:schemeClr val="lt1">
        <a:lumMod val="75000"/>
      </a:schemeClr>
    </cs:fontRef>
    <cs:spPr>
      <a:ln w="9525" cap="flat" cmpd="sng" algn="ctr">
        <a:solidFill>
          <a:schemeClr val="lt1">
            <a:lumMod val="50000"/>
          </a:schemeClr>
        </a:solidFill>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9525" cap="rnd">
        <a:solidFill>
          <a:schemeClr val="phClr"/>
        </a:solidFill>
        <a:round/>
      </a:ln>
    </cs:spPr>
  </cs:dataPointLine>
  <cs:dataPointMarker>
    <cs:lnRef idx="0">
      <cs:styleClr val="auto"/>
    </cs:lnRef>
    <cs:fillRef idx="3">
      <cs:styleClr val="auto"/>
    </cs:fillRef>
    <cs:effectRef idx="3"/>
    <cs:fontRef idx="minor">
      <a:schemeClr val="tx1"/>
    </cs:fontRef>
    <cs:spPr>
      <a:ln w="9525" cap="rnd">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spPr>
      <a:ln w="9525" cap="flat" cmpd="sng" algn="ctr">
        <a:solidFill>
          <a:schemeClr val="lt1">
            <a:lumMod val="50000"/>
          </a:schemeClr>
        </a:solidFill>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spPr>
      <a:ln w="9525" cap="flat" cmpd="sng" algn="ctr">
        <a:solidFill>
          <a:schemeClr val="lt1">
            <a:lumMod val="50000"/>
          </a:schemeClr>
        </a:solidFill>
      </a:ln>
    </cs:spPr>
    <cs:defRPr sz="9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1.jpg"/><Relationship Id="rId1" Type="http://schemas.openxmlformats.org/officeDocument/2006/relationships/image" Target="../media/image3.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4.xml"/><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9.emf"/><Relationship Id="rId1" Type="http://schemas.openxmlformats.org/officeDocument/2006/relationships/image" Target="../media/image8.jpeg"/><Relationship Id="rId5" Type="http://schemas.openxmlformats.org/officeDocument/2006/relationships/image" Target="../media/image10.png"/><Relationship Id="rId4"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1.jpg"/><Relationship Id="rId1" Type="http://schemas.openxmlformats.org/officeDocument/2006/relationships/image" Target="../media/image3.emf"/><Relationship Id="rId4" Type="http://schemas.openxmlformats.org/officeDocument/2006/relationships/image" Target="../media/image1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14.jpeg"/></Relationships>
</file>

<file path=xl/drawings/_rels/drawing2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1.jpg"/><Relationship Id="rId1" Type="http://schemas.openxmlformats.org/officeDocument/2006/relationships/image" Target="../media/image15.png"/></Relationships>
</file>

<file path=xl/drawings/_rels/drawing3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1.jpg"/><Relationship Id="rId1" Type="http://schemas.openxmlformats.org/officeDocument/2006/relationships/image" Target="../media/image16.png"/></Relationships>
</file>

<file path=xl/drawings/_rels/drawing3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1.jpg"/><Relationship Id="rId1" Type="http://schemas.openxmlformats.org/officeDocument/2006/relationships/image" Target="../media/image17.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image" Target="../media/image1.jpg"/><Relationship Id="rId1" Type="http://schemas.openxmlformats.org/officeDocument/2006/relationships/image" Target="../media/image18.png"/></Relationships>
</file>

<file path=xl/drawings/_rels/drawing44.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19.png"/><Relationship Id="rId1" Type="http://schemas.openxmlformats.org/officeDocument/2006/relationships/image" Target="../media/image3.emf"/><Relationship Id="rId5" Type="http://schemas.openxmlformats.org/officeDocument/2006/relationships/image" Target="../media/image20.png"/><Relationship Id="rId4" Type="http://schemas.openxmlformats.org/officeDocument/2006/relationships/chart" Target="../charts/chart40.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3.emf"/><Relationship Id="rId1" Type="http://schemas.openxmlformats.org/officeDocument/2006/relationships/image" Target="../media/image1.jp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3" name="Imagen 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6625" cy="928938"/>
        </a:xfrm>
        <a:prstGeom prst="rect">
          <a:avLst/>
        </a:prstGeom>
      </xdr:spPr>
    </xdr:pic>
    <xdr:clientData/>
  </xdr:twoCellAnchor>
  <xdr:twoCellAnchor>
    <xdr:from>
      <xdr:col>6</xdr:col>
      <xdr:colOff>400050</xdr:colOff>
      <xdr:row>44</xdr:row>
      <xdr:rowOff>57151</xdr:rowOff>
    </xdr:from>
    <xdr:to>
      <xdr:col>25</xdr:col>
      <xdr:colOff>209549</xdr:colOff>
      <xdr:row>46</xdr:row>
      <xdr:rowOff>895350</xdr:rowOff>
    </xdr:to>
    <xdr:graphicFrame macro="">
      <xdr:nvGraphicFramePr>
        <xdr:cNvPr id="4" name="Gráfico 3">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135031</xdr:colOff>
      <xdr:row>3</xdr:row>
      <xdr:rowOff>176462</xdr:rowOff>
    </xdr:to>
    <xdr:pic>
      <xdr:nvPicPr>
        <xdr:cNvPr id="4" name="Imagen 3">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2</xdr:col>
      <xdr:colOff>136070</xdr:colOff>
      <xdr:row>44</xdr:row>
      <xdr:rowOff>163286</xdr:rowOff>
    </xdr:from>
    <xdr:to>
      <xdr:col>26</xdr:col>
      <xdr:colOff>95249</xdr:colOff>
      <xdr:row>56</xdr:row>
      <xdr:rowOff>1415143</xdr:rowOff>
    </xdr:to>
    <xdr:graphicFrame macro="">
      <xdr:nvGraphicFramePr>
        <xdr:cNvPr id="5" name="Gráfico 4">
          <a:extLst>
            <a:ext uri="{FF2B5EF4-FFF2-40B4-BE49-F238E27FC236}">
              <a16:creationId xmlns:a16="http://schemas.microsoft.com/office/drawing/2014/main" id="{557E1662-A618-4CF2-9130-D96752EFA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xdr:row>
      <xdr:rowOff>56693</xdr:rowOff>
    </xdr:from>
    <xdr:to>
      <xdr:col>6</xdr:col>
      <xdr:colOff>123825</xdr:colOff>
      <xdr:row>3</xdr:row>
      <xdr:rowOff>128837</xdr:rowOff>
    </xdr:to>
    <xdr:pic>
      <xdr:nvPicPr>
        <xdr:cNvPr id="4" name="Imagen 3">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0" y="247193"/>
          <a:ext cx="885825" cy="834144"/>
        </a:xfrm>
        <a:prstGeom prst="rect">
          <a:avLst/>
        </a:prstGeom>
      </xdr:spPr>
    </xdr:pic>
    <xdr:clientData/>
  </xdr:twoCellAnchor>
  <xdr:twoCellAnchor>
    <xdr:from>
      <xdr:col>2</xdr:col>
      <xdr:colOff>142875</xdr:colOff>
      <xdr:row>44</xdr:row>
      <xdr:rowOff>61912</xdr:rowOff>
    </xdr:from>
    <xdr:to>
      <xdr:col>26</xdr:col>
      <xdr:colOff>47625</xdr:colOff>
      <xdr:row>56</xdr:row>
      <xdr:rowOff>114300</xdr:rowOff>
    </xdr:to>
    <xdr:graphicFrame macro="">
      <xdr:nvGraphicFramePr>
        <xdr:cNvPr id="5" name="Gráfico 4">
          <a:extLst>
            <a:ext uri="{FF2B5EF4-FFF2-40B4-BE49-F238E27FC236}">
              <a16:creationId xmlns:a16="http://schemas.microsoft.com/office/drawing/2014/main" id="{3B703E82-3B91-44CF-B4B3-7ADE0ED83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152401</xdr:colOff>
      <xdr:row>1</xdr:row>
      <xdr:rowOff>56739</xdr:rowOff>
    </xdr:from>
    <xdr:to>
      <xdr:col>6</xdr:col>
      <xdr:colOff>95251</xdr:colOff>
      <xdr:row>3</xdr:row>
      <xdr:rowOff>138362</xdr:rowOff>
    </xdr:to>
    <xdr:pic>
      <xdr:nvPicPr>
        <xdr:cNvPr id="6" name="Imagen 5">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2751" y="247239"/>
          <a:ext cx="901700" cy="843623"/>
        </a:xfrm>
        <a:prstGeom prst="rect">
          <a:avLst/>
        </a:prstGeom>
      </xdr:spPr>
    </xdr:pic>
    <xdr:clientData/>
  </xdr:twoCellAnchor>
  <xdr:twoCellAnchor>
    <xdr:from>
      <xdr:col>3</xdr:col>
      <xdr:colOff>47624</xdr:colOff>
      <xdr:row>44</xdr:row>
      <xdr:rowOff>71437</xdr:rowOff>
    </xdr:from>
    <xdr:to>
      <xdr:col>26</xdr:col>
      <xdr:colOff>47624</xdr:colOff>
      <xdr:row>56</xdr:row>
      <xdr:rowOff>123825</xdr:rowOff>
    </xdr:to>
    <xdr:graphicFrame macro="">
      <xdr:nvGraphicFramePr>
        <xdr:cNvPr id="7" name="Gráfico 6">
          <a:extLst>
            <a:ext uri="{FF2B5EF4-FFF2-40B4-BE49-F238E27FC236}">
              <a16:creationId xmlns:a16="http://schemas.microsoft.com/office/drawing/2014/main" id="{7369A0F1-28F9-4E42-878E-A7EFBC38D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xdr:colOff>
      <xdr:row>1</xdr:row>
      <xdr:rowOff>85725</xdr:rowOff>
    </xdr:from>
    <xdr:to>
      <xdr:col>6</xdr:col>
      <xdr:colOff>123367</xdr:colOff>
      <xdr:row>3</xdr:row>
      <xdr:rowOff>157412</xdr:rowOff>
    </xdr:to>
    <xdr:pic>
      <xdr:nvPicPr>
        <xdr:cNvPr id="4" name="Imagen 3">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1" y="276225"/>
          <a:ext cx="885366" cy="833687"/>
        </a:xfrm>
        <a:prstGeom prst="rect">
          <a:avLst/>
        </a:prstGeom>
      </xdr:spPr>
    </xdr:pic>
    <xdr:clientData/>
  </xdr:twoCellAnchor>
  <xdr:twoCellAnchor>
    <xdr:from>
      <xdr:col>2</xdr:col>
      <xdr:colOff>89297</xdr:colOff>
      <xdr:row>44</xdr:row>
      <xdr:rowOff>39688</xdr:rowOff>
    </xdr:from>
    <xdr:to>
      <xdr:col>25</xdr:col>
      <xdr:colOff>436564</xdr:colOff>
      <xdr:row>56</xdr:row>
      <xdr:rowOff>148829</xdr:rowOff>
    </xdr:to>
    <xdr:graphicFrame macro="">
      <xdr:nvGraphicFramePr>
        <xdr:cNvPr id="5" name="Gráfico 4">
          <a:extLst>
            <a:ext uri="{FF2B5EF4-FFF2-40B4-BE49-F238E27FC236}">
              <a16:creationId xmlns:a16="http://schemas.microsoft.com/office/drawing/2014/main" id="{A9ECE285-D50D-41E3-A541-C1815F709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9525</xdr:colOff>
      <xdr:row>38</xdr:row>
      <xdr:rowOff>9525</xdr:rowOff>
    </xdr:to>
    <xdr:pic>
      <xdr:nvPicPr>
        <xdr:cNvPr id="4" name="Imagen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1497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44</xdr:row>
      <xdr:rowOff>0</xdr:rowOff>
    </xdr:from>
    <xdr:ext cx="9525" cy="9525"/>
    <xdr:pic>
      <xdr:nvPicPr>
        <xdr:cNvPr id="6" name="Imagen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529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38</xdr:row>
      <xdr:rowOff>0</xdr:rowOff>
    </xdr:from>
    <xdr:to>
      <xdr:col>1</xdr:col>
      <xdr:colOff>9525</xdr:colOff>
      <xdr:row>38</xdr:row>
      <xdr:rowOff>9525</xdr:rowOff>
    </xdr:to>
    <xdr:pic>
      <xdr:nvPicPr>
        <xdr:cNvPr id="15" name="Imagen 14">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1478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44</xdr:row>
      <xdr:rowOff>0</xdr:rowOff>
    </xdr:from>
    <xdr:ext cx="9525" cy="9525"/>
    <xdr:pic>
      <xdr:nvPicPr>
        <xdr:cNvPr id="18" name="Imagen 1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3612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120650</xdr:colOff>
      <xdr:row>1</xdr:row>
      <xdr:rowOff>66674</xdr:rowOff>
    </xdr:from>
    <xdr:to>
      <xdr:col>6</xdr:col>
      <xdr:colOff>257080</xdr:colOff>
      <xdr:row>3</xdr:row>
      <xdr:rowOff>152399</xdr:rowOff>
    </xdr:to>
    <xdr:pic>
      <xdr:nvPicPr>
        <xdr:cNvPr id="12" name="Imagen 1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2600" y="225424"/>
          <a:ext cx="905934" cy="854076"/>
        </a:xfrm>
        <a:prstGeom prst="rect">
          <a:avLst/>
        </a:prstGeom>
      </xdr:spPr>
    </xdr:pic>
    <xdr:clientData/>
  </xdr:twoCellAnchor>
  <xdr:twoCellAnchor>
    <xdr:from>
      <xdr:col>2</xdr:col>
      <xdr:colOff>0</xdr:colOff>
      <xdr:row>54</xdr:row>
      <xdr:rowOff>0</xdr:rowOff>
    </xdr:from>
    <xdr:to>
      <xdr:col>26</xdr:col>
      <xdr:colOff>190500</xdr:colOff>
      <xdr:row>66</xdr:row>
      <xdr:rowOff>66675</xdr:rowOff>
    </xdr:to>
    <xdr:graphicFrame macro="">
      <xdr:nvGraphicFramePr>
        <xdr:cNvPr id="14" name="Gráfico 13">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34</xdr:col>
      <xdr:colOff>0</xdr:colOff>
      <xdr:row>38</xdr:row>
      <xdr:rowOff>0</xdr:rowOff>
    </xdr:from>
    <xdr:to>
      <xdr:col>34</xdr:col>
      <xdr:colOff>9525</xdr:colOff>
      <xdr:row>38</xdr:row>
      <xdr:rowOff>9525</xdr:rowOff>
    </xdr:to>
    <xdr:pic>
      <xdr:nvPicPr>
        <xdr:cNvPr id="16" name="Imagen 1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1478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349251</xdr:colOff>
      <xdr:row>25</xdr:row>
      <xdr:rowOff>147109</xdr:rowOff>
    </xdr:from>
    <xdr:ext cx="4042834" cy="530225"/>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06000000}"/>
                </a:ext>
              </a:extLst>
            </xdr:cNvPr>
            <xdr:cNvSpPr txBox="1"/>
          </xdr:nvSpPr>
          <xdr:spPr>
            <a:xfrm>
              <a:off x="4102101" y="73035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den>
                      </m:f>
                    </m:e>
                  </m:d>
                </m:oMath>
              </a14:m>
              <a:r>
                <a:rPr lang="es-CO" sz="1800">
                  <a:latin typeface="+mn-lt"/>
                </a:rPr>
                <a:t>*100%</a:t>
              </a:r>
            </a:p>
          </xdr:txBody>
        </xdr:sp>
      </mc:Choice>
      <mc:Fallback xmlns="">
        <xdr:sp macro="" textlink="">
          <xdr:nvSpPr>
            <xdr:cNvPr id="19" name="CuadroTexto 18">
              <a:extLst>
                <a:ext uri="{FF2B5EF4-FFF2-40B4-BE49-F238E27FC236}">
                  <a16:creationId xmlns:a16="http://schemas.microsoft.com/office/drawing/2014/main" id="{00000000-0008-0000-0100-000006000000}"/>
                </a:ext>
              </a:extLst>
            </xdr:cNvPr>
            <xdr:cNvSpPr txBox="1"/>
          </xdr:nvSpPr>
          <xdr:spPr>
            <a:xfrm>
              <a:off x="4102101" y="73035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𝑟𝑒𝑎𝑙𝑖𝑧𝑎𝑑𝑜𝑠)/(𝑁𝑢𝑚𝑒𝑟𝑜 𝑡𝑜𝑡𝑎𝑙 𝑑𝑒 𝑒𝑛𝑠𝑎𝑦𝑜𝑠 𝑠𝑜𝑙𝑖𝑐𝑖𝑡𝑎𝑑𝑜𝑠))</a:t>
              </a:r>
              <a:r>
                <a:rPr lang="es-CO" sz="1800">
                  <a:latin typeface="+mn-lt"/>
                </a:rPr>
                <a:t>*100%</a:t>
              </a:r>
            </a:p>
          </xdr:txBody>
        </xdr:sp>
      </mc:Fallback>
    </mc:AlternateContent>
    <xdr:clientData/>
  </xdr:oneCellAnchor>
  <xdr:oneCellAnchor>
    <xdr:from>
      <xdr:col>34</xdr:col>
      <xdr:colOff>0</xdr:colOff>
      <xdr:row>44</xdr:row>
      <xdr:rowOff>0</xdr:rowOff>
    </xdr:from>
    <xdr:ext cx="9525" cy="9525"/>
    <xdr:pic>
      <xdr:nvPicPr>
        <xdr:cNvPr id="20" name="Imagen 19">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2342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95250</xdr:colOff>
      <xdr:row>37</xdr:row>
      <xdr:rowOff>794105</xdr:rowOff>
    </xdr:from>
    <xdr:to>
      <xdr:col>23</xdr:col>
      <xdr:colOff>213302</xdr:colOff>
      <xdr:row>37</xdr:row>
      <xdr:rowOff>3496078</xdr:rowOff>
    </xdr:to>
    <xdr:pic>
      <xdr:nvPicPr>
        <xdr:cNvPr id="21" name="Imagen 20">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5632450" y="12027255"/>
          <a:ext cx="3057525" cy="2701973"/>
        </a:xfrm>
        <a:prstGeom prst="rect">
          <a:avLst/>
        </a:prstGeom>
      </xdr:spPr>
    </xdr:pic>
    <xdr:clientData/>
  </xdr:twoCellAnchor>
  <xdr:twoCellAnchor editAs="oneCell">
    <xdr:from>
      <xdr:col>13</xdr:col>
      <xdr:colOff>180976</xdr:colOff>
      <xdr:row>38</xdr:row>
      <xdr:rowOff>793622</xdr:rowOff>
    </xdr:from>
    <xdr:to>
      <xdr:col>23</xdr:col>
      <xdr:colOff>327602</xdr:colOff>
      <xdr:row>38</xdr:row>
      <xdr:rowOff>3515132</xdr:rowOff>
    </xdr:to>
    <xdr:pic>
      <xdr:nvPicPr>
        <xdr:cNvPr id="22" name="Imagen 21">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5718176" y="15582772"/>
          <a:ext cx="3086099" cy="2721510"/>
        </a:xfrm>
        <a:prstGeom prst="rect">
          <a:avLst/>
        </a:prstGeom>
      </xdr:spPr>
    </xdr:pic>
    <xdr:clientData/>
  </xdr:twoCellAnchor>
  <xdr:twoCellAnchor editAs="oneCell">
    <xdr:from>
      <xdr:col>13</xdr:col>
      <xdr:colOff>133350</xdr:colOff>
      <xdr:row>39</xdr:row>
      <xdr:rowOff>761999</xdr:rowOff>
    </xdr:from>
    <xdr:to>
      <xdr:col>23</xdr:col>
      <xdr:colOff>316330</xdr:colOff>
      <xdr:row>39</xdr:row>
      <xdr:rowOff>3524654</xdr:rowOff>
    </xdr:to>
    <xdr:pic>
      <xdr:nvPicPr>
        <xdr:cNvPr id="23" name="Imagen 22">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5670550" y="19107149"/>
          <a:ext cx="3122453" cy="276265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85725</xdr:colOff>
      <xdr:row>1</xdr:row>
      <xdr:rowOff>66674</xdr:rowOff>
    </xdr:from>
    <xdr:to>
      <xdr:col>6</xdr:col>
      <xdr:colOff>188686</xdr:colOff>
      <xdr:row>3</xdr:row>
      <xdr:rowOff>114300</xdr:rowOff>
    </xdr:to>
    <xdr:pic>
      <xdr:nvPicPr>
        <xdr:cNvPr id="4" name="Imagen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2925" y="219074"/>
          <a:ext cx="981075" cy="815976"/>
        </a:xfrm>
        <a:prstGeom prst="rect">
          <a:avLst/>
        </a:prstGeom>
      </xdr:spPr>
    </xdr:pic>
    <xdr:clientData/>
  </xdr:twoCellAnchor>
  <xdr:twoCellAnchor>
    <xdr:from>
      <xdr:col>2</xdr:col>
      <xdr:colOff>0</xdr:colOff>
      <xdr:row>46</xdr:row>
      <xdr:rowOff>0</xdr:rowOff>
    </xdr:from>
    <xdr:to>
      <xdr:col>26</xdr:col>
      <xdr:colOff>314325</xdr:colOff>
      <xdr:row>58</xdr:row>
      <xdr:rowOff>171450</xdr:rowOff>
    </xdr:to>
    <xdr:graphicFrame macro="">
      <xdr:nvGraphicFramePr>
        <xdr:cNvPr id="6" name="Gráfico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885825</xdr:colOff>
      <xdr:row>25</xdr:row>
      <xdr:rowOff>47625</xdr:rowOff>
    </xdr:from>
    <xdr:ext cx="5676900" cy="504825"/>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300-000004000000}"/>
                </a:ext>
              </a:extLst>
            </xdr:cNvPr>
            <xdr:cNvSpPr txBox="1"/>
          </xdr:nvSpPr>
          <xdr:spPr>
            <a:xfrm>
              <a:off x="3895725" y="5711825"/>
              <a:ext cx="56769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MX" sz="1100" b="0" i="1">
                      <a:solidFill>
                        <a:schemeClr val="tx1"/>
                      </a:solidFill>
                      <a:effectLst/>
                      <a:latin typeface="Cambria Math" panose="02040503050406030204" pitchFamily="18" charset="0"/>
                      <a:ea typeface="+mn-ea"/>
                      <a:cs typeface="+mn-cs"/>
                    </a:rPr>
                    <m:t>1−</m:t>
                  </m:r>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b="0" i="1">
                              <a:latin typeface="Cambria Math" panose="02040503050406030204" pitchFamily="18" charset="0"/>
                            </a:rPr>
                            <m:t>𝑡𝑜𝑡𝑎𝑙</m:t>
                          </m:r>
                          <m:r>
                            <a:rPr lang="es-CO" sz="1800" b="0" i="1">
                              <a:latin typeface="Cambria Math" panose="02040503050406030204" pitchFamily="18" charset="0"/>
                            </a:rPr>
                            <m:t> </m:t>
                          </m:r>
                          <m:r>
                            <a:rPr lang="es-CO" sz="1800" i="1">
                              <a:latin typeface="Cambria Math" panose="02040503050406030204" pitchFamily="18" charset="0"/>
                            </a:rPr>
                            <m:t>𝑑𝑒</m:t>
                          </m:r>
                          <m:r>
                            <a:rPr lang="es-MX" sz="1800" b="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MX" sz="1800" b="0" i="1">
                              <a:latin typeface="Cambria Math" panose="02040503050406030204" pitchFamily="18" charset="0"/>
                            </a:rPr>
                            <m:t>𝑒𝑚𝑖𝑡𝑖𝑑𝑜𝑠</m:t>
                          </m:r>
                          <m:r>
                            <a:rPr lang="es-CO" sz="1800" b="0" i="1">
                              <a:latin typeface="Cambria Math" panose="02040503050406030204" pitchFamily="18" charset="0"/>
                            </a:rPr>
                            <m:t> </m:t>
                          </m:r>
                          <m:r>
                            <a:rPr lang="es-CO" sz="1800" b="0" i="1">
                              <a:latin typeface="Cambria Math" panose="02040503050406030204" pitchFamily="18" charset="0"/>
                            </a:rPr>
                            <m:t>𝑐𝑜𝑛</m:t>
                          </m:r>
                          <m:r>
                            <a:rPr lang="es-CO" sz="1800" b="0" i="1">
                              <a:latin typeface="Cambria Math" panose="02040503050406030204" pitchFamily="18" charset="0"/>
                            </a:rPr>
                            <m:t> </m:t>
                          </m:r>
                          <m:r>
                            <a:rPr lang="es-CO" sz="1800" b="0" i="1">
                              <a:latin typeface="Cambria Math" panose="02040503050406030204" pitchFamily="18" charset="0"/>
                            </a:rPr>
                            <m:t>𝑐𝑜𝑟𝑟𝑒𝑐𝑐𝑖𝑜𝑛𝑒𝑠</m:t>
                          </m:r>
                        </m:num>
                        <m:den>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MX" sz="1800" b="0" i="1">
                              <a:latin typeface="Cambria Math" panose="02040503050406030204" pitchFamily="18" charset="0"/>
                            </a:rPr>
                            <m:t>𝑖𝑛𝑓𝑜𝑟𝑚𝑒𝑠</m:t>
                          </m:r>
                          <m:r>
                            <a:rPr lang="es-MX" sz="1800" b="0" i="1">
                              <a:latin typeface="Cambria Math" panose="02040503050406030204" pitchFamily="18" charset="0"/>
                            </a:rPr>
                            <m:t> </m:t>
                          </m:r>
                          <m:r>
                            <a:rPr lang="es-MX" sz="1800" b="0" i="1">
                              <a:latin typeface="Cambria Math" panose="02040503050406030204" pitchFamily="18" charset="0"/>
                            </a:rPr>
                            <m:t>𝑒𝑚𝑖𝑡𝑖𝑑𝑜𝑠</m:t>
                          </m:r>
                          <m:r>
                            <a:rPr lang="es-MX" sz="1800" b="0" i="1">
                              <a:latin typeface="Cambria Math" panose="02040503050406030204" pitchFamily="18" charset="0"/>
                            </a:rPr>
                            <m:t> </m:t>
                          </m:r>
                          <m:r>
                            <a:rPr lang="es-MX" sz="1800" b="0" i="1">
                              <a:latin typeface="Cambria Math" panose="02040503050406030204" pitchFamily="18" charset="0"/>
                            </a:rPr>
                            <m:t>𝑝𝑜𝑟</m:t>
                          </m:r>
                          <m:r>
                            <a:rPr lang="es-MX" sz="1800" b="0" i="1">
                              <a:latin typeface="Cambria Math" panose="02040503050406030204" pitchFamily="18" charset="0"/>
                            </a:rPr>
                            <m:t> </m:t>
                          </m:r>
                          <m:r>
                            <a:rPr lang="es-MX" sz="1800" b="0" i="1">
                              <a:latin typeface="Cambria Math" panose="02040503050406030204" pitchFamily="18" charset="0"/>
                            </a:rPr>
                            <m:t>𝑒𝑙</m:t>
                          </m:r>
                          <m:r>
                            <a:rPr lang="es-MX" sz="1800" b="0" i="1">
                              <a:latin typeface="Cambria Math" panose="02040503050406030204" pitchFamily="18" charset="0"/>
                            </a:rPr>
                            <m:t> </m:t>
                          </m:r>
                          <m:r>
                            <a:rPr lang="es-MX" sz="1800" b="0" i="1">
                              <a:latin typeface="Cambria Math" panose="02040503050406030204" pitchFamily="18" charset="0"/>
                            </a:rPr>
                            <m:t>𝑙𝑎𝑏𝑜𝑟𝑎𝑡𝑜𝑟𝑖𝑜</m:t>
                          </m:r>
                        </m:den>
                      </m:f>
                    </m:e>
                  </m:d>
                </m:oMath>
              </a14:m>
              <a:r>
                <a:rPr lang="es-CO" sz="1800">
                  <a:latin typeface="+mn-lt"/>
                </a:rPr>
                <a:t>*100%</a:t>
              </a:r>
            </a:p>
          </xdr:txBody>
        </xdr:sp>
      </mc:Choice>
      <mc:Fallback xmlns="">
        <xdr:sp macro="" textlink="">
          <xdr:nvSpPr>
            <xdr:cNvPr id="8" name="CuadroTexto 7">
              <a:extLst>
                <a:ext uri="{FF2B5EF4-FFF2-40B4-BE49-F238E27FC236}">
                  <a16:creationId xmlns:a16="http://schemas.microsoft.com/office/drawing/2014/main" id="{00000000-0008-0000-0300-000004000000}"/>
                </a:ext>
              </a:extLst>
            </xdr:cNvPr>
            <xdr:cNvSpPr txBox="1"/>
          </xdr:nvSpPr>
          <xdr:spPr>
            <a:xfrm>
              <a:off x="3895725" y="5711825"/>
              <a:ext cx="56769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MX" sz="1100" b="0" i="0">
                  <a:solidFill>
                    <a:schemeClr val="tx1"/>
                  </a:solidFill>
                  <a:effectLst/>
                  <a:latin typeface="Cambria Math" panose="02040503050406030204" pitchFamily="18" charset="0"/>
                  <a:ea typeface="+mn-ea"/>
                  <a:cs typeface="+mn-cs"/>
                </a:rPr>
                <a:t>1−</a:t>
              </a:r>
              <a:r>
                <a:rPr lang="es-CO" sz="1800" i="0">
                  <a:latin typeface="Cambria Math" panose="02040503050406030204" pitchFamily="18" charset="0"/>
                </a:rPr>
                <a:t>((𝑁ú𝑚𝑒𝑟𝑜 </a:t>
              </a:r>
              <a:r>
                <a:rPr lang="es-CO" sz="1800" b="0" i="0">
                  <a:latin typeface="Cambria Math" panose="02040503050406030204" pitchFamily="18" charset="0"/>
                </a:rPr>
                <a:t>𝑡𝑜𝑡𝑎𝑙 </a:t>
              </a:r>
              <a:r>
                <a:rPr lang="es-CO" sz="1800" i="0">
                  <a:latin typeface="Cambria Math" panose="02040503050406030204" pitchFamily="18" charset="0"/>
                </a:rPr>
                <a:t>𝑑𝑒</a:t>
              </a:r>
              <a:r>
                <a:rPr lang="es-MX" sz="1800" b="0" i="0">
                  <a:latin typeface="Cambria Math" panose="02040503050406030204" pitchFamily="18" charset="0"/>
                </a:rPr>
                <a:t> </a:t>
              </a:r>
              <a:r>
                <a:rPr lang="es-CO" sz="1800" b="0" i="0">
                  <a:latin typeface="Cambria Math" panose="02040503050406030204" pitchFamily="18" charset="0"/>
                </a:rPr>
                <a:t>𝑖𝑛𝑓𝑜𝑟𝑚𝑒𝑠 </a:t>
              </a:r>
              <a:r>
                <a:rPr lang="es-MX" sz="1800" b="0" i="0">
                  <a:latin typeface="Cambria Math" panose="02040503050406030204" pitchFamily="18" charset="0"/>
                </a:rPr>
                <a:t>𝑒𝑚𝑖𝑡𝑖𝑑𝑜𝑠</a:t>
              </a:r>
              <a:r>
                <a:rPr lang="es-CO" sz="1800" b="0" i="0">
                  <a:latin typeface="Cambria Math" panose="02040503050406030204" pitchFamily="18" charset="0"/>
                </a:rPr>
                <a:t> 𝑐𝑜𝑛 𝑐𝑜𝑟𝑟𝑒𝑐𝑐𝑖𝑜𝑛𝑒𝑠)/(</a:t>
              </a:r>
              <a:r>
                <a:rPr lang="es-CO" sz="1800" i="0">
                  <a:latin typeface="Cambria Math" panose="02040503050406030204" pitchFamily="18" charset="0"/>
                </a:rPr>
                <a:t>𝑁ú𝑚𝑒𝑟𝑜 𝑡𝑜𝑡𝑎𝑙 𝑑𝑒 </a:t>
              </a:r>
              <a:r>
                <a:rPr lang="es-MX" sz="1800" b="0" i="0">
                  <a:latin typeface="Cambria Math" panose="02040503050406030204" pitchFamily="18" charset="0"/>
                </a:rPr>
                <a:t>𝑖𝑛𝑓𝑜𝑟𝑚𝑒𝑠 𝑒𝑚𝑖𝑡𝑖𝑑𝑜𝑠 𝑝𝑜𝑟 𝑒𝑙 𝑙𝑎𝑏𝑜𝑟𝑎𝑡𝑜𝑟𝑖𝑜</a:t>
              </a:r>
              <a:r>
                <a:rPr lang="es-CO" sz="1800" b="0" i="0">
                  <a:latin typeface="Cambria Math" panose="02040503050406030204" pitchFamily="18" charset="0"/>
                </a:rPr>
                <a:t>)</a:t>
              </a:r>
              <a:r>
                <a:rPr lang="es-MX" sz="1800" b="0" i="0">
                  <a:latin typeface="Cambria Math" panose="02040503050406030204" pitchFamily="18" charset="0"/>
                </a:rPr>
                <a:t>)</a:t>
              </a:r>
              <a:r>
                <a:rPr lang="es-CO" sz="1800">
                  <a:latin typeface="+mn-lt"/>
                </a:rPr>
                <a:t>*100%</a:t>
              </a:r>
            </a:p>
          </xdr:txBody>
        </xdr:sp>
      </mc:Fallback>
    </mc:AlternateContent>
    <xdr:clientData/>
  </xdr:oneCellAnchor>
  <xdr:twoCellAnchor editAs="oneCell">
    <xdr:from>
      <xdr:col>12</xdr:col>
      <xdr:colOff>171450</xdr:colOff>
      <xdr:row>37</xdr:row>
      <xdr:rowOff>476250</xdr:rowOff>
    </xdr:from>
    <xdr:to>
      <xdr:col>25</xdr:col>
      <xdr:colOff>162130</xdr:colOff>
      <xdr:row>37</xdr:row>
      <xdr:rowOff>2734140</xdr:rowOff>
    </xdr:to>
    <xdr:pic>
      <xdr:nvPicPr>
        <xdr:cNvPr id="9" name="Imagen 8">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6108700" y="11112500"/>
          <a:ext cx="4334987" cy="22578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0</xdr:col>
      <xdr:colOff>260350</xdr:colOff>
      <xdr:row>41</xdr:row>
      <xdr:rowOff>304800</xdr:rowOff>
    </xdr:to>
    <xdr:sp macro="" textlink="">
      <xdr:nvSpPr>
        <xdr:cNvPr id="46081" name="AutoShape 1" descr="data:image/png;base64,iVBORw0KGgoAAAANSUhEUgAAAiIAAADdCAYAAACG7xnPAAAAAXNSR0IArs4c6QAAIABJREFUeF7svXWQXVeW5vu7mMzMDEoGpVIpSjEzWGDLMhV1V/c0zdS8eS9mImam3x/vdUS/aqjqqjJbZDEzK6UkKZmZmTkvvtjnZsqyy1UWpS3Jd4cdku7htfY++ztrr299MqPRaMTczBYwW2BGLXD79m0WLFiAQqGY0euYT262gNkCZgu8ahaQCSAyPj6O+N+MSV4195nv91WxwIMHD0hISECpVL4qt/yjv0/hK51O96O3w6tiAJlMhlwuR6/Xvyq3/KO/T+Ev0SQgsnfvXkpLS1Gr1WYw8qPvGmYDzIQFlixZQkZGBlqtdiZObz7nC7aAwWCgra0NPz8/8zvxBdt2Jk4nQIj4mB4YGMDb2xvhP3N7uS0gQEhfX99XQGT37t34+Pjg7OxsHnQvt+++8+6MBh06vRGFUonRYECuUCD7zqPMO8ykBUSk0cHBgeHhYfP4mklDv8BzazQaTp06hXg3mr+wX6BhZ+hUYsmzpaWFgoICNm3ahPCfub3cFlCpVOTk5EjvRCkismfPHjw8PHBycjK/KF9u3/3ZuzMYjdi6BxHha0dDVQ0Wdvb093QxoTOawcgP6Fcx0ATIF19r5uXPH9ART3FpMZGdO3eOHTt2mIHIU9jth9pVAJHW1laKiopYv369GYj8UI54iusKICKWrM1A5ImMZkCn1WFAhlKpQi6FF4zodTr0BlColMiNBnQ6PaasX5kUjVDIjGi1OowyGQqFEoXpQDAaTL9PXVuuUKJUyL/1dzkG9EYZKuW3JDiK84j1a5kCpdIU9dDpDUQt3ICPaggH7wCs+is4cek+40Y1ctn0PZuu/Oi6j2xglNbDDQYjMrnCdM2paxiNU88kl2HQi4iLAZlMLuU7yKbsodNqv2GjJzLuj2KnVxGIGA16dDoDCrUK9DqpH073M71O+Fr4X45eq0P2qH8b0Gn0yET/F/39Uf8Rw8LUX6aHwcvu+JcdiAgfiPePUrx/TINQaqbf/3iMm/w59Y6SyVGplNI749Hvwj8KOQa9HvFBM91kcpPfeOz4R++Hl8iJPzgQeayvK5QqxCtdmjembClsphS/PfKBDKVCRK3FPPKYvafyXMR7WKlSYJDmmant0hiSS799cz4yXcvUH2SPzUfSe3rqt8fnnel7FONXP+3vx/rF9+FaMxB5YisbkSnsCY4KwgY9LTUl9IyJl6olfiHBuNjIaK+pZUztQqC/O5YqARgMdDWU0zhkRWxMEJboaK4po2NIhwwjSgsnQiIDsBEvZYz0t1ZS2TKIla07IRF+WE+9rMe6mmnTWOFhO0ltTTv6x142YmJTWtgTHBmEcqybmspWJmVyHDwDCPF2pLO+kq5hA45ePjhbTtJY3cyoQYl3SAT+rjbSBNHbXEV1+zAqMTqMRnQKS0LCInC1UTDa3Uh5YxdGlTNRMaFYy3W01ZbR1K/FzT+CUE9bdCO9VNY2MKYFudySgMgIHBTjNFZVM6ARcMzcpi3wqgERo8GIlYMXQUF2tBTXofDyx81inIbaNiZR4xkchINskIb6UfyjfRlqaqBrcBy5yoGQaF9GGxto7R0CS1diYkKwVsjQTwxQUVnLiNaI4rG+/LL2kpcZiBgNMtyCwvF2kNNSVUPvuEb6INBqjHiHR+PvYi2ZdbizgZrmbrQGA2p7b6Ij/FDJQD/SRVFlI1q9EQsHb6LCfFDpx6ht6MA9MBg7hUHaJj6oDON9VJRVoncIJCbUS/rA0g22U1jVglH+8iz7/qBAxGhAr7AnMjoMe7WMrvpSGvsUhESF4GCpkvq7fqiTmm4d/v4eWKqUGHUTNFRXY+0TgaedSvoIFIBebpigq3MIW1cVTcUt2AYH4eVgY/pY1QxT09CDa4AvNmhpqimlb1wGcisCQ0NwtDLQWlXHpI0bgb6uWCjlTI50UVnSgMHWjZAIf2xVJlDZWV9CY6+cwFmhuNpYmj4cJvopraxnXGuc+sCc2dFpBiJPaF+jUY/SahYf/Go3ngYDJTf2c/x6BXKvGN5+ZzsB9kZuffIJja5p7Fzpyq1z9xkx6unuHiFm0UoCaeRhzRg2yh5ysiqZlIGtewq/+OUyyi9fpVXpTXq0BxmXjlMxEsZf/HIxpZdv0jg4znh3L/aJq1ka1MnvfnuBscdyPfR6He6zlrNvdzrW/XXs//hjKntVxK3cya7FkQxUXOffv7hN+Lq3WR48yKf/cgrnpdvZOMuajKw85N6JLIlUc/H4KYoa+zEqlPjNSibIVsOETSCLk324fOwwVlFriLZpoV4WSbSylhOZ9YT7ONM9rGTRqkV0ZBzkxJ0a7MIX8bM3V2FnGODEf/wrhX1isnlCI/8IdnvVgIhea8A7ejXv7g7n5D/+AYtVu1jk3sHnvz9Lj9GRle+9R6yilM8/b2TX/7WJssNfcLO0DQu7WH72X7dQd/gTLjfJWLN5E25jFdyvHiBx3hLsBh5w6NgdRpG/9ED1pQUiRj06lRfb3ttHgpcFBWc/4nhOEzK1PYmL1jA/woqCOw/pk1vjH+RC3e1bNFkGs339ErQteRR3yViwYD5DlZc5fruHjXs2YdlZSlWfAdlEP/3DOlwiUliT5EdexhXKGzoYkLmzfvlcemseUDNszeIFs2nNu8iFW6XoRFT0JRjDPxgQEdEHuS2pK7eQ6jXE3dw2nJzGyb03yp7/tpOR3HsUNfWhH+lj3DGJt7ZFkn38BlZJi/CerOJefgVylwhWLk6jr+QyGSXd2HjEsXqVIwf+xwmi3t9HmL6W2zl1GPSjdPQ7susvt+Cm15J3+XNOZ9Si9k3kvX1b8LLRcPl3n9AbvJSt8yy5eqWeOcvjqLpwjOxOH37210spuXiNCc94Ylz6OLr/Pov+4l0cm/PJKmsTCJWa+hYmzEDkJejRj93CNBB59z+vYaRiCBeLLg4cPItT6i7WRxgZcvOi/svDNDqnsmk+/P6fDtMnEm9cY/nrn+9CW3ONg6cyGUOJSo601mzjNpuf/GIOV37zCQ9bh5i38+9Z4VTDoeudbH17Nud//RFFXcPI5XakbtjDIv9OPv7w8mNARCyxWJK+eydOXY04zYqm9d5xLmS3EbtqB2uTfZFbyrj36Sf0Ra5meeAAhw7W8Mbfb6X5wiFOZ9ZIX6rb/+pv8Gy4wMfnctHKxPKQEt3EMLhE8N57bzNYdgW7yOXUn/m/uaWdx3/fHcfJLw9S3NDLpFHF2vf+T2KGzvGvZ5tYs2sTVv29eEX5c/vD31DYbwYij/fkVxGIeM1awd43Qznzj59isXw78906OfjxBXqNjix7ey/RinIOHmxi+39ZT8WxQ9wpb8fCLpr3/utGag4cotEpjV2L1Xz4T1/QMKrFL2El72yfy51P/4XMlgmUL/kazcsKRAxaPW4xS9iY6kxdmzVxvp389ncXsApfzi/eTuTKHz4iq64bg0yGUqVGLrcmbdNeFnm38tt/PUWvHiKX7GJnmhPHzz5kw7Y1tD44w9FLBegVKgyacRxiV/OXa6O5cOg3ZDZZsn7f+8Sry/jdh5cYNChIWLePzTEKDn70GfXDcmnJ4YduPxgQMejRWHiy69338B19wCdfXqVvwoCFZRj7/nYtFUf3c7WoFZlCTdjsDex+w5cj//1fGUx8g79Z5snnH/47VbIIfrFvF603f8OR+z1EL9zGG+sdOfy/zjDrnd24tN7gs5N5GFQK7F1n88E/LKO/ZAQXdTOfHbqCb/qbrAiYZNTLm/JPD9ITtJg1sYP8269z2PIP76IoucDFAhve+6vZnPl/f89w2CreXRfKyX87Quw7u9FmneDorSpklhZYqlXfG7A0R0SecNRMA5H3frWOprOZuKdEU3z5Ah7p21CXZWG3MI2WY1/S4JTCzjUhNFU2MTE5QOaNDFQRS9ixNhFNdwfF2TfJKGyU1uJMQCSV67//gvyWfvwX7eH9eB0HLjWzdt9SRqvqGZwcp/ROBur4tSwO7P46EDHqwDWBX+yez50vP0KbvI+1TrX85osbBC3bwTyPUeonfAi3qiO/04WkgEGOXO3n57tTuXTsc7JqB6Uw3/wdf8ciyzx+ffA6E3oFMpkBjU5O9LIdbIlVc/5qIfPWb6Py5P/mzmAcf7dvNpcPH+RhfT9OEfP5xc6FZB/9jHrrRBYHD3OnVMHWbUlc/e2/UDwkR/kyfCY9oZ9nerfXA4h0cPDji18BEWUFBw80fisQqT58hL6g1Wxyr+V/fXFNWtO28k3g3V1bqL/275wr6EMlQs0vcXspgYjIQ5BZsWjLe8wavspnpTb8bOcC7h/8PQ3+G/jrFPj/Pj2LY9hcZod5YmExxr0rDwhftZuo4dv808kHqNDjELWcn65N5PrxTxn2WcKW9FAGO1t4eOc6ueUtOMSt4uero7j85e/I7HFi79vv4NR0jt9cLEUt0+OWtIkPlgRy5vAfKGzVonoJwp8/GBDBiNGowDV0Lju2LEQ90kNlwW1u5kyy8x92Y93ZTOfAGE2F9+m0iGfXrmAu//o0Dis3Mdu6jQP7j9PrEMP7b26j7fbvOZ7VQ2TaJravc+Tw/zxN+L43SXSYoL6ln8G2MvIq5Oz6u9XUnMrGNy2C3AtXCFqxDUN+Jq7L0qj6/CDdAQvZttiHutp+/PxduXfiPygciuInv1zBcFUTKidbqrMuczt7nM1/uxc/bS8tXcP0NBSSWVCDFjEfzPzgNAORJ7TxNBB5/1frqT58lOHQ5aR4qLBS9XH8ZA7z3t5K65GDUkRk80IVB393hgGjDJ1mgkmtHoW1O+nb3mSZ1wB/+Pgwjb2T2HukSEDk2u8+J6+pl7hNf8FGr3YOX+ti8zsp3ProMOU9I+gmZMSt3ski/w4+/P0lxqQEWBl6rZ7gBVt4Y1EQhXfvoPVIYlGcioP//DEkbSTdo50vLnXw1tur0U1Mohpv4Pjlbt7/6VKyj3/B9eJ25Epr1v7sPxPQdp5PzouIiAq9BrwTlrFrXQgZn+2nSO/Le/t2UX7if3NnPIVf7Ynj1BefUjURxN6frGHw3jnOZ3ex5W/+EzY192k0ejAnwY+Cc4e4WdSE5hUIvz9hN3ju3V41ICISTkVE5O23wjn7j59gsWInCz262P/hSbq0Tix/522iZaXs/7KVnf9lPeVHD3K7rA1L+1je/z82Un3oS7r9lrM1sp9//rcT9Gl1uEbMZ9+O5WQf+H+432x4Kb6i/5xjX0YgIhJLlbZ+7PnlT1BX3SGvQ8XC9GQ6so5zvdWXn+8I5uC/f0ZVvwZP//m898Fcrv/uELaLtpGsKuRfPrnBBEb8Uzeze7E/Zz/6NUXdcizsfVn/1lskK6v45w+PQ8hKfrF2Coh02rNr37v4Dt7ht4fuI6rghC3dw7ZEG45+8iF1w6qXwpc/HBD5ioAgUzuSuGo7WxOsOHboDok7ltJ68RR3yjukHBDv6FW8uTOO9vwqho1jFNy+SV3vBJbeUbyz+1uAyFRExLMni6MXi9HJxJwSzQd/v5Kiz4+iT1hNvKMcK0UXR88WsfSdjVR9+oUUEVmXMMmn/3GZsC0fsMiujiPXO9i8dw43D17Cb/EOfHov87sTHez8u93o8y9zPrMOg9yIXmRAf0/NDESe0NAmIBLNz3+1maoDn1Agm8XP96TTnH2cg9e62fOrfTTu/4x6lzR2LLHiy4/OMyAK6Vh7MMvbgoqqOgIWvMkKr04+PXyGjmED9h6p/OKXC7n3xSGqDB5sW7uYpnvHyGjx4he/nM+dz45Q0TuKbtxA2JJtLA8d5OD+G4zJDIwNDTOhdGH9m+8SOJzLteIOlFaOzFu+mpH7Byi2mE26bzcffniVgBU72LMsjuGmLD7+8BZz3v9LZk0UcfjCfZR+c9m5Ipys80e5V96FgL+eoensems2ladPk1XTjlbtzLKNW7FtusRDUljt18/RM6UsfncbFnU5nL9WgFalxtbJGSulAveQJNLnBpL95cfcruhAZwYij3rZqwREBENKpbYmMHYZm1fYc/CfvkAbu4Z3Fgdy4+xRKkdc2bR5DYN5X3I2z5pf/LfN1J49SVZ1BzJFEG/97QZqDn1Czrg3e3atpO7Sfm43TpCyfDtJdg18eOASw1rZ9/LF9YTD/Ft3exmBiGC0eCZv5oOlrly9lsnAuA6PmOWke3Tyh0N3iVu/g+CJMo5fzMXCK5W9byVw5V9/R6fffHYuiyTz1AGKB61Zum4rHgP3OZI9wCxPGSW1bcSvfp/Zinx+/+UVlLPW89frY7hw8Ldk1U8QvXgrm1M8uH7iMDWTLqzZuAHLllscvJCH7iVJWP2hgIiYIxS2niTP8qWxugKbmLVsi7XgxIls0t/bRMfVM2RUdGLQaXAKXcZb2/048j9/Q+mEHguxDGLQofKK4Sd736Dlhlia6WbW/K3s2uDE/v9xkqgP9uLXn8uJK6XoZTp0ijA++Js1FHz8IdUOyfx0WxrVtw9xPGucvf9lN+W//5iu4KVsSjGw/w/nCVj9DkkUceL+OG/+LI0Lv/4D/YFL2bcsiJMfnSD27TdRl1zjYnY9yA0Mj4xK7Jvvo5mByBNa2WgU9EUvFq5JoDvrHuUj1iycN5ve8psUt6uZt3IOfTlZ9FgHkpoUiELyoJb6wnzG3WYR5W2LzKCl8P4V6vuMEkvGwtaf+csTsRH7yhQM1udyu6ARS8cQFiyNx3qqFwzUl1KjdWF2hJfEatGOdJFz9z7DVn4sWJxMe+YVitqGMSqsiZ27kACrPurblXg5jZKZWYzR3ov56fOxHK7h7s0Cxu09mZs2DzdrEz237sFlilrGpWxpg1FOSPJS4v2s0WhE9raC3ro88jqsWD4/CgV6yu5foN0yjuVzgtBPaKSMecNwEzdvPmRQa8DZP4a0ZD/KblyjZUJuTlb9Wq7Rq1JHxIhBpyY4KYUYfxe6qnPJLW+Vcoj8otOYHeKMqEgz2FjAvcJaDEpv5q2ai4sgXqGnvbIRm0hvenJzKW7qxjk8lUVxvggWjnaoneysbHonBLX3CQfgD7jbywdEjBgMKiLnpeOjbeJOdjFjehm2XrGsWhBI6e1bVPWqSV05H29rlVRGQD7eyc2MB/SNavGPW0RKiBMGo4zxrioycksYNTqQtHAB/g5qjJNDPLh/i7YhI7a+UaTHeFOSe5fGPhEDkRGcuJg4f1vJ/yMtJWTkV6ExTpcz+AEdNXXpHwqIiJ5vMCgIiJ1DXJALcrmM6pzLlHXYMn/1PFyVgisJ2u46HrbISEpypuBiBh1ag0S7FlEuhYM38+ckM1B1m4e1I3iFJDA7zpqcswW4z5tLuJuNmAJgvJvcwg4i54XTnpFBjdaJ9LlxtBbdoKrPjvkrkmjPyGTYJYw5Mb6iSBjoxsnPuEKnMZjFiwMpvZlBE26snh9La2kJytAYghwsTOcfaedmZj7DE/qvUcJnyrtmIPJUljWg1eiQC264qA2i0yFXTPHExaQt1RHRo9VNh7REzQ2FRJEy8b9lKFTi2KmLfqOOiKBsifVyAXoEF/zx+iKijoio2SHaN/ng0v1ICX+m+iACTMjlRulF86gGiHaqzohKMcUtN3HNRTPxyL9aCDTotOgeg8KizojpeU26DQqlGjniOb/ScXh0T4/qERikZ33J8xCfyvsvYudXKSIinne6VszjtWamf5P6olxpon1jGhvT9XPkoh/rDcin6ogY9Tq0j/ffR3VnXoRVZ/YcLx8QMT3vVzVcTNRZMZGJd4+pnsjXa1eI2i2qKZsb9Fqp4rLJf9O1h4xSHRipjoRIbp2qkySdU294rG7S1+uTfHX8zPrgac7+wwER010+Pj4e1RHRiHo7piZsJgC4fqo2z9ew+FQNEplCLHMJcKJDvLpV6m+pI6KQo9fpkauUKPj6fCTNU6JmiKj58miJRSQtqxBziVakC0z/XZxDCHDq9S9XHRFRn99cWfVpur55X7MFnswCAog4OjoyNDRkrqz6ZCb7wfcSQOTMmTPs3LnTXFn1B/fGd9/ANBApLCxk48aNTE5OfvdB5j1+UAuIiEhubu5XlVVFGeOSkhJJ9M7czBYwW+DFWkAAkVWrVnHjxg2zmuuLNe2MnU1Q7UXJ8ICAADN4nDErv7gTC9G7sbExSUZB6KaZRe9enG1n6kzCZ0L07msl3oUWhvhqM2thzJTZzef9sVpAjCl3d3d6e3vNL8hXpBMIleSLFy+yZcsWc0TkFfCZiIgItWTxQb1mzRqz1swr4DMREcnLyzMtXZlF714Bj5lv8ZW2wKuWI/K8xha5C6L6r0HoIMnFavj3lIb/vDf+2PEva47IC3zEr51K0qoS2lVC+0rIBM3UhWbovD90jsgMPdafOa0Mmcj7ELkeklzIq9fMyaqvns/Md/wKW2DmgIhJqFASPpQEy0x/F5n7M91EQqMkhPctFBg9cjyDI3Acb6W6bUASvJtuIilb1CqQy7+f+3xWO8wYEJkSJDMJBZqSFwVL7XtwmdQ/jDKRNPnN/mFEr7AiJDwUXVsVTQOTX2NNSL42GKXkxscF9p7VtjNx3EwCEUkYcDoJW5AD9EbkU0KjM/EsX51TEBH0Jg2aP3KZAYOlM1GhXnTVlNM7+XV9L+FrQVwQdvk+ipM9ix3MQORZrGY+xmyBZ7TAjAARo3gRebN2y3LUzQ85m1FF1KKlqBuyyK7plbLjMeiEzDIYDKL+o6SsLCYTo14vffkKttY0W0piwij4iiWlUEgTl/Qym1bTnWJpTGr0BCStIsGxiasZFUzqRXXJ6f1Aa1SRuGoLQT1ZnMqqkcqNS9vlYOEWypoVcxmoyuZ+diVjMlFTRIFaKXukTCoUXwWfUIAWAWIEDVGojUoMECn7XzB1BBtgShVWqEE/YoI8o5O+cdhMABExoaldo9i6aS4d9y9yrVpD+vLZdGRdp7xXK7HdhM3lcqHKKlRwDZLdBLAUOQ/TTDe9TiMp704z2ySGhFD5lsukictkm6/Ya4IxM6FTk7x0Hc5997hT3CX1BVFQQGLbCDachQurN65lLPs0t2r6kVyAoOEbcQhOZV1aIJVZd3hY2YJOLhh6X+8vcrmJ+WdS75ab+pzwq0oxxezRS75UPaYo+8cK4M/uu5kCIsLurqFpbEgPI+/8EQpGvVg534/CGzdoHZejFgrUOgOCMWbQi3Em/pdJwEGUlDIxVsQHg1YaS5KSsdEE7ATrUKiim/z3lSKysIJBO8mkwpVlq5cwWHyewuZJ07Lu9H4GHTrncHatSaLw3FFKegXlVnB0BPAw4p+0ikXharKv3qKyq186TmJaTjMxhcqvNC5NPnv0XphixE2zrExKy3IkdXXjH7Mtn91jYAYiz2M987FmCzylBWYGiOgx2IayZ996XIcbOHbqDsHLNqCuuk61xgFjTzNG5wBUIy1M2jjhYOGCq6OK7vYO7H28GW+uoLCuB4/QOMK97BjurKG8w8isMC/UcmipbcY1PAon9SR1paW0DUxI6tEW9h5EzgolMCQBx+G7HLhSTWh0Ik6W49SVlNMxJD7NZLj4huOi6GNQZouXoxs26kkqS6vxm7+DlVEqLp48RovWk6ggFzQDzeRVDxAa4YONyprB7h5kttY42jqjG+xiwsYOZ/kYBUUVjKlcSIgOx0o2RGleFTK3AGYFuqMdaKWkqp5Jw4tRhJ0pIGLtl8reN9IxNGRy4HwtK3cup/b6Rcbt3ehrasXRz5/RziYs3D2wUzljb6mje2AYN3dn2qqKqO3WEBSViK+jgo7aMjr09kT4uyPTDtPYMkJQVAgWugFKCioY0ugFwxo7z0AiggMJj0tiJP9zzpRCUmwYav0ApYWVDGsFaFDjFxKGfLQN7F1xtnLDSt5NSUUPqZvfJNa2nePHLqJ1jiTYw4qBtkoqumRSfxFT7UBvHwpbB9wc7Rhqb0fu6Yn1UBs5pXWoXYJIiPDBONZJfn4TrpGzCHS1Y7itkrKGHoyPRcyecmg92n2mgIiI3vknr2Hr4ii6ii5wMlfGji2R3LlwFxsXe1qaB/AJcKWztQsnH0/sLZxRaQcZMMpxs1VQUVxMj9aSqJg4nCwnqCmpQO/oib+rK/qhFtpGbAgP9cAw0kF+YS0aAQ704BEyi2Aff6ITIig7+y88GA1idpgH2uF2Covr0QlwqrAlLMyfoe52HD09sVU7I5tooKJVwcY3d2Dfl8fRczk4BcfjaaentaqUTqMjEX5uGHUahoZHUFk54+ZkSU9rO7a+3mjbqsir6cA1MI5Zvg6M9tRTXD5ASEos7lZqOmoeUts18UIiY2Yg8qy93Xyc2QLPYIGZAiJGuzC2rk9ipG+Mya5qtL6JyBoeYpe4DE3OBXQx67FtusxIwFJCNbXUyoOJdx4ks3qUJH85Z+7UkL44mZ7qIcKTHLiR1cSGxfE8uHWFbtsYEh0GaNB5EmHZwOcn7zKmVxG7Ygepdj302MTg1HuL3HEfku1lDFp64a4r5POTWUzoVcSv3EuCZRHVqgTiaKBJGYxtx21KDTGsmiXn+I0S5i6YR195Bf4JsygtKCZ+3gKGi29yr8OVXSv9yMyqJ2Z+Ci0P72IRGEvvw8sM+6USphtC7x0MbQ8ZcYnDprOYB8UVtPYNSvV0XkSbMSDiP5dNaR70T8jpLi/BIzmZ+odFJC9Jo+DcdSLWrKP53kX8F63FUJmHNngunqMllAy7Eqms41KtnJUJPrR2KgnzH+ZGtZKdKS6cuHQXl/A0nIeqmfSMw7rlBkduVWC0cGLZ1h24DtSiDk5lIP8ovZ5z8BvuQxkcwUTpWU5kiOJ0zqza+RaqlusoQpdj1ZQPAbH0ZJ9mInQNcRZ1nCwYYe28CCpK20lIcONWQSeb0mPIun6VHptYVs4yklmlITXRj/wHRYTMCiX76jV80xZj1dKJc2woTQUPcI+Kpys/i7K6WjoHJiTg+rxtRoHI7LXM99YxorKgtrCeuNQgsgu6WTvPl/MXK1mxPoG7N/JYsm4R1ZmFeKcuQFt9j177CGybMyhONW3YAAAgAElEQVSRhzHXVUa/0gNnQwWl2jDWeg/z2fUyZs+dy0h1GW7xibTePcb10k7kDkG8sWMFo/UN+MbEUnjrBC6x6cgbO/FMDqP84n7uVvWDdSBvvrmWmvy7xKSm01JQjE90CHlXLhGwZDvWrXe43+vByggrStsUJPiNcavZhp3JDhw9cxf32HQilE2UTXiT7KPlfmkPSSHWnL1RwvylImrZR0iSGw9z6olLDKTobhY1TXX0jxpehMvMEZHn7fTm480WeBoLzBwQCeeNzXHkXn1AWGoiVkpLuqoeYBeXzkT2JXTRa7Frvcao3yrsag+QJ1/AutAx9l9oY+euOVRVt5GSGE59cQ0a/QgVg2pWx7ty6tAJ4nf+FdrMA+SMBPP+hiA+++w4g3oLNrz9Pn23D9Hisox0rwZabJKIlHVR3TmCpq+W+4W1TOqUxC7bTZxlCbWqWHza71FhNZck1QNutnmyPhZO5k2wPd2HL357ioRde3HWdGLr5kHBsY9pdFvJ2wssOXr6Dkve2EvZ6UOoErcQYcxn3C8d175amoc1DLRX0q8KZnFaOC1ZV7hV0ohGpMk8/7wmsS7OnTuHKG0gqLwvoonlFmv/NLak2XA7u4O4uHDsbOQUPiglceEc8i/cIHzlGtqyr+IzdzXNV3/DZNy7RI1ncbHWnV1LbCnqsWWevwVlVR1oxztpVAWzzKWbg9cq2LR3J7n7/8BY+BrWBw/y28M3sHANZM+utdw6cBj3RdvxGn+AInQZNm0VtE8YGGjI40FVJ3qFI8u37ULVehtF8EKG7p9HnrQRm4qjNLgsI0lZzJ2RSFb5dPLx4WK2/WwXXW0dhLnJOXXgGLZz97LUpYzjD8bZsSGV0/svkbx5G8bWHDzjlzBRVUqfQU9zXSXWPonMjnSm5OYFsmp6EDTO520zCkRS1pHm3MrDDmsifDxwcpjgXmEvK+Z4cfFyFcvWJpB5p5i0RfHcOnGAsHV/gebBMertFrLUt4Umy3hmKXqoah9mrK+RCb+5RPTc5myTHW+ui+HL3xwmdMs7hI5k8fnlIjyiFvBGuh8HPr/N0p2bGW7IJzhpIQPlJQzJoKkkk4rWYYzWAezcuZK6wkwiE5PIOX+L2HVrabi0H9t5u1BXXaDHfy3BvTc5lQ/v7VtIYdME8eomPjmRw+xtP8Wr9QgZY3FsiVfzxckqtu5eREN1HYlJcTQVVzLJBGW1LUTEzSPIcYL7169S1jb6QvLQzBGR5+315uPNFngKC8wYELGPZM+OZDIPHEATu5V9K4O4dfIkFrHLcGgrRBW1jLG8LxkOXId9zX7yFQtZFzLKFxc72L07hZzsIlKTE8i+eJyGAS1672TeX+zNsc+/xHv1+0RMlFIx4UesUzOHz2QybrRgwbb3CBwuoNMhlYCJexRoI0lUVHMqo5xJzSRjExq0egXxK6YiIuo4/NsyqbCZS4I8m5sdPmyOl/PZjWa2blhI6c17BM+dQ01pAbEps3l4+A80uK3knYUCiNxl6Rt7KTl1CIukrQRNZtDptBDvzttczG9FL1fg6eGDvWsgabMsOHLwBF3jplyJ520zBkQCFrBzkT0nDl8jZNleVsbLOfXlTWKXLaa7pJzQ1LkUXjmB//z1NF35dzTx7zFrLJNLdZ7sWmLNrYoJloTacO7iDXpGNDgmrWOrbw+fnnnIwl3vIiu9yZhvKo5dNzh5pwaFnScbd+9GW3YPq9gVaMtPMOK3Asf6S1wt60U3McKERo9W5jAVEbmBIiSd4fvnUSRvwrL0ME3uK5mtKuFknQO75ntz9149qWkBZJZ1sjTGjWOfH8Fm7tsscynlxMMJ3tgwh5NfXCZl63ZGKy7jGL2a0dyjZDaOYbS0xc/BAZfIFGap6/jsZAZa2fMvp80kEAlI3Ui6WzOHrzexYsseIpxaOXGljpWLoygp6ycl0YMrVx8yb0kSt47tJ3z9XzKZe5QG+3QWe9dRMBZCsqqek3dKGZnUE7V6DzF9tzhSomX7jtXU3bmDV8pCurIPc7u0HxufGHZtWUhNbiER8xdQnnEa38SVdGYcIb9Dh2ZsEI3OgM4yYCoikkHU7NnknL1F3Ia11Jz7DMdFe7GoOkOpVRrLvYbIqpOTGqYns9OOJS7dfHgsm5TtP8Or5UsyxhPYEqfg85O17HhzEQU52STOTqPw8hGq+3TIHD0IsFThl7YM24bLHL5Tg1JUZX3OZgYiz2lA8+FmCzyNBWYGiBgwWrqTEOtDU0EeI5ZBzF8QTlNWBv32IaSEeTOhGae5rhScI7DozadNFkSEi4b8ymESEvypK8zFPnIpkZ6W6Ia7KajvJMTbibKHeYxZezI7NQUnxQhFuTk09U1KSXc2LoGkzI5COT5CZ1cVte0GklJmY6+G3rp8HlS2oTMq8QpLxFvVQY/cE8fhJrrV/njJmqgbdiDaR0FmbinukfNICnFhoqOC6xVDzIkPprkghwGbcJKClBSX1RMSl0RnaQFK31icx8upGXEmNXkWlnJoKsth2CZUWsvuqiuiqKodvUIulT5/3jYjQMRoQO0USFyQJSUPyrHyjyMp2omSW5moI+YQ42rJoG6MhrJKnIMiGazKRO+dgpumUdISSQhRU1RaS0jyMnzsYLSzlop+BSF2kzwoqETlFcncpHAsxrq4m5XP8KRByhFxCYpldrgXk5oJ2qpzaTP4MjchFLUMGovvUNo8jFFuTXhcIorBWuQuQUw0ViD3iULZWciAbTh+qm6yS1uISFlOmLua7upcHvTYMC/MnqKHhaj9kwix7qKkVUvcLD9K86vwi4lD05hFn20cqbO8kBk0lOU/xCYwAT9HOfUFD6jqGET2AsSHZgqIiEROJ/8ogm0HyS9qwzcxlVDnSR7eL8VnziIClVp6tIPUV3cQGOxDXUk+rrPmomsuZsAymBDbLopbtCSlpOCghu76IjrkHrhPtJBX1YprRCop4R7oemq5/qBSShDW6+UEJswh2tWKQd0kjYUZaNzmMDvMFXSTlObeorFfD2onEhIi6G1rwMPHl+aKOjwjI+ityMMqKBFVbzmlHVqS5i3Gy0ZDdV4WbapAEpxGyS5uxjdmDnZDRTRqvYn2lJFX1ktsYijNxZlYhCwhxsca/Xg/BUU1BMUn4aAapeRuDq3jWnOOyPO+YMzHmy3wfVtgRoCIeAiJCmow6UsIvaMpLYlprQkR8hbMBBN7RrAjDAhJJJVCJumTCDaMUW9iYIisekHFFcl5gkkhe6SJZMr0n6YES1RGwcwQ557Sz5jWSPqmNo0BOXKRlS8y9jEg/i1YGNI9SAyRKf0TuQK1wsSaEZn9knaTYBxIuhpC58n0DAaE/pF4ZsEMEY8k9tVJGiovkoEhTDsTQETqd0ZBBRXsA8FmEpoiRolZYdRrJc0PUR1CoVCa2DNKwXwSeiWCcivYFdM2MTEYJP0SGQgJGcEoEholJt98pTEjLjmtgzLdHyTdkUcaUl/XrBL0bylbUv5VvxF9S/jO5I+vGDtKudA6EfevFDxkdEaxj6hHIvqQSScFuQqZ5COT6opg/ojnFqyRb+pdPc+4nCkgYhpmQo9n+vmFn2QS+0cvmCSSx4TPTKwZ0VeFL6XxJnw9bZMpHTHRT6fHxDTl3sSaMTGMppvQFHrUH6ZsZrLh44woo6RPJhgvpmubbC76zfQ9CIz3OONFMKR0BpMembiGUTY1pqQxKUOnNY1BqT9KnUyMf7GvTmJwPc7Geh5/iWPNEZHntaD5eLMFnsICMwZEnuIezLs+nQVmDIg83W2Y935CC8wkEHnCWzDv9pQWMAORpzSYeXezBZ7HAgKIuLi4MDo6apZQeB5Dfo/HCiBy6tQpdu/e/cKSVb/H2//RXUoAkZaWFgoKCti0aZO5xPsr0AMEEMnJyfm61oyHh4dZffcVcJ75Fl9NC9jY2EjaJa+bltM04+F1ey7BlKmsrCQ6Ovq185mp+JgoGPeqFXL/02Nf9MPh4WE6OjqIiIh47cCj8NnrJuQnnknoA4lm1pp5Nec1812/Yhawt7enuLj4tXr5i9yRsrIyyRNRUVGvlbKwEL3LzMxk8eLFr9UEIL5C7969S1hYGG5ubq/Ns4lJraenh9raWtLS0l6rviiiPVevXmXhwoVSXsXr0sT7Q4D9r6nvmiMiM+FeU1ltUfL4RWTyz8QdSucUJbSNRsRgNrcXb4HpHJGRkZHXCoiIl2J2drZksNTUVMTk/bo0sTRz+vRpdu3a9Vp9XavVas6cOUN8fDy+vr6vzbNNL80UFhaycePG12ppRkzYhw4dkpachP9el2ZempkhTwpGwXQ2upjcZRY2uDhYMzE8hMaUNP5kbUoYS2IFfBuCmWI0CB0Rkf0s2BNCf+PRv5/sKlN7GZGprHGwUkihTZER/qgJ9oLIihcaHy81knqqB/7ed35dk1XFiyQ3N1eyZ0pKymsHRF50QbPvveN9ywXFRCaeKy4uDh8fn9cKiLS2tlJUVMT69etfOyBy5MgR6bleNyDy4MEDc0TkRb4YBH3K3iuEuKgAlJIIl46OYRlpiSFkH/uMoj4jCkl6zET1MhoMUhTCJFb1VSRCEhpTOxMXE0RPTQHtQ2IdV+LqmQo1CSEsW09SEyIx9NaRX1GPRulG8pw4lH215Fc0MqkXhDKkCIcQNTJdRggsgV4IJ0n3IIS0jJLomeWs5fx0gTPHDhyldeIrJVC1vS+xoY7UlpcyOGk63tye3gJmIPL0Nvuhj3hdWTNmIPJD96ynv774EDQDkae324/yCDHZqK3s8QqIYsOWBVRfPUt2bS+OjnYMdLWhV6hRW9iiMI7S09mP0sENV3tLNGMD9PSPIZPLBMbA2tERO5cw1q1O4uHxf6Nw0A1vVys0w/30DIwjQ4/RJ5m/fmc9dj3l/McnR5GHr+KdTfMZrrnKwTMPsHJxQ2GYpK9rANeIBSyMVpJx/S7Ng3I8PZ2QaYbp6BnD1sEatdISZEocbeW0t3Rh5eqGpczAyEAXE3azeW9LCOcPfk79oAqleeXmmfq2GYh8VctCGPBF1/z4plOkehoGU/2DZ8XOZiAiJOhN9T5Ee5E1P75tEImaMqJeiqit8SztdabvPjkQEXVFTDVmvl5v5Fks+l3HmPqHqJfyrJWMzfTd77LxM24Xg0lhE8Ten62n8NAnZPU489abq6ktuk9MUhpjg5N4eiq5fvIyfgvX4TQ5hIubkivHjlPdNwk2vmzfuR7riXGcXa25evYY7vFLcRjR4h6k4trRU9T1jaPwn83bK5MwaMeovH8XeWw6gUoFFoZqzt5sICwxCh/fEGjKpcUihsWxVty5fotJ5whC1GDr60xhVi4BqYvxmWznZuEAqclu3Dx1Advo2Xi7BeCnbubs/X7Wrwzn6tGDNAyZgcgzdgsp9Ojs7MzAwMBrlyPyJEszQv7cLSCKmGA3KUonKrAW1nZJRbIkYCIid0I2Xrw+p9YAhc2+FtET0vNCWl2SWpd2lKo7TjMJRB6W2K7T6bD1iCTKS09JaQ3jOhMUkbbzVURQyLb/OZDy4wYiQszegsBZsQR72CMCto3F96hsH59aohXF7B6zvfCZUfpP+n3al6LgnVBsNkVhTUXzhOy9iMSa/C62i+Jq4BkSj5eyjZKazkfLw2K7KA0r7f+NyPE3x6IZiBgxKOyJSYzF3c4CmW6C8rx7tAwK05nsJ40fyfZTf5+KyH81jkQBRLkUdZ/2kZTfOJVDKB0ntosUBKMFoTHxqPpLqWodnXLH9HZTtF+Kwv+ZMLoZiDzrjPIdx4kcEZVdMG9+sJaiI5+R1e3Im3tWUVuYSfTsOWQfOUfY5s046kdQGoc5+tk1Fux7B3nFOU5n1uOdtJotCWoOnapk0xvp1FRUkDwnhZ7admzdLHlw9QQFDcMoA1J4d2kYDa3j+PtZoJnUU9EMcR7tXMntJXFOPPZ2Xtj0Z3GxWMXqNBUHzlWy+a09qNsa0Tk40Fr5EMeIuQzc+owbg+H8ZOssbp+/ik/KUlwt7fBzHOH8rSoWLIjg+jEzEHmeLvPjBiJGSXsmcdU+0hwqOHOnCs3EKBMosbawRa2YpLtrnLC0lUQ7d3Hjbgl6mQKVypKJgR4MNq442cgY7OlmaNyIi5cnVnIDuskxBkf0OLo7odBrGOzrZXRShr2rM/4Ri1kY1MsXhy4hc/THTq1noKeHMZ0KN08X1EYdvT2dEkj5U2DkRw1ERM6Z3JE1u/fh1HaJGyWDUuTWoLLESm2L0jhEd5+S1DUrcRou5vbDZpRqFWqlgsHeAaxc3LFWaent6GYSC9w8XFCKfLPxEYa1SlycbTHqJujr6kMjV+Pg5ErsvHUETt7mwOUqnDy8UDNBT0cfBrUtbq4OyLSjdPf2ozV8u89+9EDEqEdvFcRb+zbRlXmEgjYDYyODqKyssVRZY5jsY2DSlRUb5zNWeY+cmgEsLSxQyXT09k/g7OGK0jBGZ3sfMit73FzsQK9nYmSQSYUNznaW6DUjdHcNILOyxcHJmwWr1qIt+IRzxVq8PJyQaUfo7BhE7eAs5UbqRvvpHhiV0hG+rZmByPPMKn/mWBMQCTFFRA5/TGaXE3vfWkNNfgbRKfMpvnwd/yVLMfa14uZmz/nDN5izYyv9mYe4XtKLZ/wKdqS5cP5KFavWpVGQn0diQjQ3D35K5ZAMpYROdeA3h5+uCub6jQrWvL0Niq9wodGF9OABagjCvTWbh7p4Vvo0crHUkjXzVHxxuoR1b+yg8/LH3KjuR28vBJM20nrxY7I0Mby3IYySxkFi3bScvjPGjnX+XLlVzaJFEVw7sp96c0TkmXuNGYgoiFu2m2XBE5RU1VFYWEvI0i0kWg4zYuVEd+E9dGFLSXLp4XxmIwvmzUbXWc398h5iIoPRTKhwsmwis8JAcpwXBgtPXIcLOXS5mtCUKLw8grHtf8iNOgs2LolkXOeA9XA+F4qHWZYay7BGhVV/EQ973EibZUltZQOlxXn0jP/pvCczEHFgxfY3CZHXU1XXSHZ5P6u2b8KuvxtLNwdK7mTiu2QdnmPFXCo3sGVhBDWlhVR0Qay/OzpLe4xdD6me8CHKxwJr92Amii5ysXyS2LgQ/IJC6Cu4RK06lmWRtmht/BkrO0XuWADpIY5MWDkyUHyXHsd4ImyGqKmtoaiskjGd4lsT581ARI/eMoBdb29B2VFMbUMdua1WvLsrnYHGHpzdZGTeq2HuhhVoa+6SM+DF5mR3MrNzGZC5EWqvRu3pSmveXSY94/GyNOAdFEjp+UOUaFyJCfEnJNSbvMtnUMWsJNZeg8ojmOrrH9PntZQYu0ksXBwpvp2BY8I8bPpbaKgvpbC6TVpyMwORZ54+nv5AEZJU2viybttCqi6fpqjPjnVr59FUU86c9BWoRgYZG27i/PkMghdtIdpdja6vhlNXs5g0yEHpwIJ16whSahhTG3h49QzOiTuIdtUyMjRAzp0rNA+CwjOabfP9ybh4j8j1G9GX3aRCE8b8wCEe1iuYPy8CGSrGanO5XT3E0tXLGKrMoF4TzPxYZ0bHJijJf4B37Fz6Ms9QpA1h8+IA8u6XE7siHRuDAflQJ3eLmklOCiT76gXaRsRa4NPbxHyEYEf/mJdmTBGRuOV7SHOq42pmBR29EySs3Y1X41WqHBYQq8/hwdgs5nvW8tGdMX66aym5R/5Af/RO9iTYUtcyjp2qm/IRR4L0TTQqgnDouMfdJgsWL03G1tIVF30lVVpvrBrvkjU0i82JkzTo/bCsu8nVOnve2R5LZnk/c2Z5U3b7Ig9qOyUmmzkiov/jISpFRBxYseNNXLtuca+0nfZRCzbu2EznrVNYpGxGWXSCobA1eHZe5HRnKP9puTeHvziG34ZfMM9ukPYxJcqxGjosgrFqK8bgE01P1nmaLEKZnxSEvZM/tN1l0CWe9lsnGQpay2zbCkbdEmm9cogGh1S2zLYkt9WC2UFqMs+fp6xrxKSx8y0vFTMQERGRQHa9uY7+vPMUNfbRKffjvU3J3D59k4T1a6i+cAqfVRvpurWfOrc17Anq5fdnClm97ye4DzQxYmHPSFsxco9wusvL8YsMJOvsBVSz0kjwc8HFL5DukutYB8Zx7/gZAldsx3EgD/vAGG59fgC7BdtIdOiiWe9NsFU/ty5fo2FQ+yfHmDkiMqOzo1FaxxaCVGJtzqDVYPCM54OtqWR9+SnF/UaU0jqqqC8ik1gtMiGDLUaXUaynirVx0/rrdDU9aS318dEn9hNr6DLTeqxYexXXkpb8xGlkMtO6nrQWKGqEIDFzDAa9JK5kWrb7xn2K+zHxc6RridNK671ire9lr4Myo/58/pM/LRAx6E2ibqa8h2+8do0GSeRMIlAZTWv1j9rUWu6T+Ev0O5G78ayJZuKaT0bfNQGRhFVvkyi/z+fnitCqHUjf9hYe9Tepc55PpCaLgskYFnjW8+GdYd7bvpCsgx8yGLeTrX69fH7kCr0aGbOW7GSpv57yujryMx/gt/YD5ugLud7qx6aEccrGffDoz+Ph2CxWBPdSofXDvTuXG42ObF3iyqVrD5BZeLFiTRr5Zz4iq35cEgD8tvZUERFp3JryIP5orEqiaSKvRSwpGE1igY/7VPKDKU/mu5qIuAp11j+37v5d53gi1swUEFm9823U5V9wKrsbHP3YuWcTHdcvYDN3AxScZCRyLV5dlzjdHszP0134cv8p/Nf/jNjBu+y/Wsik0ob0jW8RoOigprqcvJIWFu37CRYPL9LisZgU61K6nJOZzLvIYMAaooy59LnNYTTrJI32c1kc0MPZm9W4BCeycrYrJw4cpGHAIL0/v9meFohI/X86X+Jb8oVM70qRL2HKdfiayyQm4jfG3p8w/Nffud/lnW/f/kTJqlNLM3veXEPNxd+S2aBH4RPPTzYlcOfMfZI2LKfi/Gn812ym5/YBalxXss2rnY8ulLBy7/sY7h/gbFEbcgcftm7ZjKGvnvqyPEq6lex8byuVx8/inL4Jh+77WISkUn75Aj7pW1G13MYmLJXC40ewmbsJf80DbuR0ETJvFXNdOvnw0KU/GcUyA5Fn6w/PeJRAARY42FkxPjT4dPVEnvGK5sNeLgs8LRCxd/PBwRIGutsZHDc8ok2L8ygt7bGz0GMVuoDFLj2cuJLDOELRU4fRM57dS4LJOH2S2iEjKlGH5lvmNwFY1dYO2Km19A/+6TXc77LikwIRnUFBaMoqlkY7Mjg6SXNZDqOeCbi059Nmn0CQLo/cHjfWLoqmpqYOD3cXiq+fo0HmxZo1a7BjiP7marqsgpnjI6d5WIWip5jsahmLVyWgNMqZbC7jXvUA85fMx3J8koGhKnKLu5izaCkOKi3VOdepMwazPN4XnbaH2+dv022QTaXL/vGTPjEQEcZUqHHx8MBapqGrq5sJrZi8TOcUmy1tHaW1+MC01QT0ZnMutx7ZlMKufdQSNkcYOX3mOj0aocD67TV7BJCxtnPCwjDCwMik6WvhGdqTAhGdzI7UFWuJcZcxMq6hND8Ht+g5DDy8h2VMOrLqc7Q4LGBljA0PqvoJd4Ubl66i8UpkzeIkZJNjdNQUIwuci5+ynxG5DX1FGTTIgliY5ItRYUFf0S2Kx91ZPDtMiAzTWX+Hkl5nFs+NxsIwyr1bt5D7pJAc5MRodzU3b+UzOpV0/FxAxGhAbmGLu7sLSu0IbV39EriftqgAe7b29uhRkLZiJRO5Z7lbPyQxeoRocciijaTIqzlxM58Jo+prqrmPfRVgRIm9oyPGiX6Gx8UH5zM4DKQ6Tt9J3xUfKGpP1mxahZtyjPHhIXJKq4mPi6Qoo5DIBXOpv3sKVcJ2kl36KGhVEKZq5+zNh7jELmN5kjfjoxoaqkvwjVuIbKgTtaM15ZeuY4icS4KvHTKlJTX3ztLjnsL8AAfGFSrqc07TaTeHBbPcUY13cfpmHqGJCwhys6K7Ioe7BXXoFd/OXjMDkWfrD89x1CtSYfU5ntB86J+2wJMCEREJsQtJZnt6HO3tLUwOdHEvK49JhFQ7aLQ6POM2sD1Zx/mMWlxVGkoqG9AgpLyNGG29SAxzpr60GZ+4cAbrimnu00pRD9MXoHjZiggFBM/dztrgDj47coMxo6UkM/94prwUbfsOLZInAyJTE7LBJCUvvualyJv4uhdfmuLrElNET4rcyWRSdEFIm4ttQvncFCFUELtyB/M9xmnRuuI6UcyXpzMYM6oQQQ0RjxCYy1Qlx1SvZ/rfj/58xMh5LAr5J9z2ZEDEiM4AgXNWsjzMhraBUfrqyskpqQcBAtEzoVOQsGIvs60LuVGlw2G8jdKmHon2KDPqsfAIJcbNQGXdGBGxntQVl9A3bjT5TNjMKOxlQGu0JG3jPkJHr3HwahVylVqyzxQB5VEk5rt89kRAZMom0tf8owiMKYIqIVtRZ+Ax34moq9hkqo8k/DzFylDYs3zbG3hoO9A5+jFZfpnTGZUYFWrpmSS/T3tO9ANxzq958qtIxHdFZp84ImI0opOpSV65hVjrPvr0SmpyMihrHUChVIJBhwZ7Vu18G6vGc1SMumBoLae2Z0zaLsaIa3AMvsYuGoZtiQhQUFRYjcZgulcpmin9RYdO5cnmPbuYzPuEi4XDEmCZZhRNM1Ckvvodkj9PBERMsPeRj6So22MRdnFdEaUX/hE+NEXMH4uUT/lC7hDIju2rGO1owz3Aj/IrB7lb2TdlG5Pfp/3/tT+n+4U0lk33Ip7rz0X6zEDEPGuaLfA9WuBJgYheryNgwS62hI9z6uwtuocnMdi4s2LlCuxVBnorM8gfCmFDkp6rDwZJCJJxO6+FeUtW4aRp4W5OHRGJMYz0DTBn2UI0tZlcuNNG2OwInGxs6Sq5TUGPA2tWzMbW0hl9RwZnH/SwKH0R1io9zQ9vUzPpx8LZvoz3tJN5/w6dYwppov+29jRA5PnNbQSVDe4uDijQMdTfx8iE/pm/Mr/rfp4YiBiVzEjyKxUAACAASURBVN3yAfGaPE5mlDI6MoGlXxQr58ejVhmouHuDYa8lJNkUk93lRbhFFfdabFmTnoS2o4KsmkmSo1zpnbRnyfxwarOvk1mlJzouAEd7NUU3rtDvFM+ypABsnLzoyD3IvV4vlqeEo1JqeHj1Fjq/JBL8bBhoq+JuTiFjuj9dCflpgMh32ei7tgs4qLJyxNXRGgyT9PcMMKF79sjAn7vekwIRCShZuLLp7X2oik5zraKLiZEx3GMXkR7rjUo+zp2L9/BeuAmbxkt02s3GquMGNbJ41qT40lHxkPIRD+I9xhl1jmd+uA1ZVy7TqHEmMsgTJxsN187ewDF5OXP8HLF1cyP//G9pd0xnQZgTCuMAV87l4Dt/IX6W0FmTw73iZgxief5PPOCTA5Hv8sh3bxcg0sbOCUdbCwzaUXp6hviWLKLvPtET7GEGIk9gJPMuZgu8KAs8KRAR+ymUTiSv+f/ZO+u4Ks/3j7/h0N2NghLSimLr7M7ZMWfM6cyZm92Fzs45nTm7C7FRMWlBRRAJQbr7cM7v9Rx0+9Y2/Y2zr/g99z8K3M/9XHHH57nuKzrR1tOGML9jJJk0wqPiKReeiBjcw4mAkDwa2BcT8FyF1q4SgrONqa+awAn/JyhbO9O5jSfBZ/1w6t6FhCsHCUnTo0FjT2xsnDEpCeepuCamqQ+JVK5PS/MEnktrYfQ6kHtZtvRtaUBYui5uejlcOHWRxELJH/qQ/L1ARGZG+TXB1n/0n6kqhYEsRfj7pHiXVkjRNLSmWeduNLZR4tr5s6h5dUYj0o9IZQ+6uUsITDHGRSWCyHIPPLWekaTbALOX17jyNBNNuwZ0b6DNZb/ntOlZj6sHD5OpYY93XSfsa7tTHneVfLMG5D28TIVrd2wL7lJk1ZCsW6fIsG1Nc+s8kpTtMMuL5LxfANkVKn+YAfnvBCKy7+J3GaR/x3+mqlT2vkBEeJ9ErIRRDUfadu6OvUoKF6/eoU7LDry8eAypZ1fcVOKIV3NBK/EaJTXbo51xFw2nVmT4HyKiQBkTl7a0NH3F1SgNOjZR48A+f7TtvPBwtMOpjiOvQq5i5FCXEP8bOLfrQfHLO5g41eXB8dNYt+mNaXkCKhZOFDy5ybX7kZVXq39wbfN3AhGZfARr5dukaH+Wb+ev6E8BRP6K9BTPKiTwgRJ4XyAiDKulp09xdgZGjh3o386AhDx91OIDOB8h4ov+9XgYkUd9u2ICninzmYuUqCJTauVHcvRyOCIbT/r1aEDwOX/q9OhEzIX9lLj3xUcplvACOxpbp5Cs6oz4ySUilRvRySGdN+oulIeeJTCrBl90sebU2XtYuTWhsYMW/meO8Ty1HJXfMYn87UDkA+X+V7q/LxAR6jvpaGuSk52Pa4sBtHbIIk1Um7Sbh4kSefK5jyaP3hhSR+UJT0pd8dCJId3QC5VHF/B7moah02f0baaHv38sbXq4cvHwBVy6D0Yr6j75tk2oUR5CuXUDoi8cBa/euCqFIbHx4enJPWTZtadTrRyOXYmlXpsOuGqkcPjUZTKKBJP7fz7Z/m4g8ld08CHPvj8QkaKsqoGWqpTsAhU++3wIDqJoJEaO3Du4ByXvnvjoppCgVkcGRIps26CX/Qgt54a8OLyf0AIpdj49aG2RwI1n2rRvIOHA2ed0H9SN+GuBWDb7DGlyEEZ2zlw+cgnPbn1QSw/DxN6JC7t+wbbzEGqVBnM1tIiW3TtjmHqPA5ceI+bjsIh8iMz/al8FEPmrElQ8r5DAB0jgfYGI8CVi69aBhnWUKMESUdo9Hqbp0rFZXYpKJFSk3CfwjQ3d60m4HqUks4hcDsqgTbP6FLyOJyI+G59mdQk5dwTLDqOwzn9MeKYZDRw1yZEaY5QVQkCKBi29bGS5NkS5D7kbr0ozD3tKJKpkx9ziRWkN6lrooGuqyo3jZ3hVJEVF7lczUioq3vqFfIBc/1rXt+/814i0t4O+LxCRoIJHk87UNixEVceK1Ch/XmvW5TNnQ0qUNEkM8SfdsCXemk+IKHXHQy2Me1kWtHExJT3pFU8yNGnjrYff+fs06zeQkqe3ydR2obZ2CRVGdpQ9Oc9zTS8aW4oo07YmJ+oUL5Q98bFSRaKmSeTD65QbumFvrIeuKJ2zZ6+TW/Fbvah/lVFVAZF3PkeCX8jf1t5GJ8n8h/7lpe8NRIQoRXVjmrT6DH0KMTQyJOzeZVScO+FlKEakqcHdq/6YNeyFVrw/xTU7oBl/jhSDFngbikl5HUMcDjQzS+RicDE9ejTh2f3H6Dp6oVuUi56NPbG3jlBRpxO1lfMQWdgQffMg5fadqa1agIaWMlcD7mNdywMTU2NEKSGcvhWORJZF9j+3qrKIVPrvvK1Z9jcp7Y/miQKI/E1KULxGIQFBAu8LRCqlpYqRuTGqkjKyMzNk2T/1jM3QUZWQk5lJmZIWuhpSistAUw3yC4rRNjRFS1RGZmYBmrralBbkoKRhhIGQkTS7CE1DfdQQU1RQSGGJGD0jY1QrSikuL6awsAxdIzM0ReVkZWQjUdXB1FCbsqJcsnOLK+OEf6f9q0WktKQYseC1qKSMqoqyDFxUFl1URlVNBWmF+J//LhZMwEL1Zx3MTbXITsugTAhfEIlQFhwxBcc3mUNmZbikiqrgTFhROQa//SykkxacCN+lihccQYX3CyUXxBVC+LlIFqZbWRlbCI8QIVJWw8jMgKKsdIrFyGiTOcuqCI7BSu9/NSNcp6lqYWwsZP8sIiMzW+YMaWhijLq0lIysXFmEhoZyGWVSNdQpIb9UioGxMaIyIQKmAm0tFQoLC1DXMUVbpYzcfDF6hjpQIaYoP5diiQpGBvpIxaUUF+dTXC7CyFjIKFtEeqbwnAEGOmoU5mZRUFT+hzr7VyBSVloiu+76TUaCbGVujKioipCIy2SOqP8oQyH1gJq2EcZ6UtLTcmXpvJVVKvUrWIiksjT8lc6oqrIx3tasEeaF7GfBCbeyGOevKQpEqjLLW4W4vDKFgajSAVvQtSzdv0iESEUbE2MNstIzZWnghVonglOyMC9UVVR43+q7lfTrYaSvTUVRLuk5+SipamNsbIByWT5p2cVo6uiiLC5CoqKFcnkexRJNjI30KC/IplCsgqZqBQXF5egaCJE3hRSKRejraSIuK6MwLwexqg5GOhqUictk2UnLlLQxMdJFWpxLak6pbA3qqEFeVhZF5X/sN/PPQET113oy/ygjmTBFKrJ5/q7ezD/JUALaRmboKBeQnl0sSw8ggEhBF4JsKyp+WxvC2nk3hkzvKsKY73T6W2mFyrXCr32FnwUHbEF/lTpTQV1DDwNdKenpeTJ/LtkalM0DFdRUVVFU31WckQoJ/E0S+DAgUun5Lov6ELzbZTldhAP77c/CFl9ZOuLtRi5ElAj5JSrzGlTmpxHqQQgHuXAm/Vb74129FSFHjSzXjOwZoeu7vAiVUQuyg+lP6kTIIJOqKu9qzdT3rod+TS98nMypyE8kIDgZJ2cbNHWsMVBL5/61h6g5NqSBgynlufHcDk3FrW5tdES6aOha4l3XjMjA60RnqaGcGUu+jj2Gktfka5pio2eOjkYhwYEhSM0c8HS0QFSRS/DDKDRsa2CuY4KZsRbpCQlo16xBRWIkt8LjsXRuiJedIUXpMTyMLaF+3Zpoigwoy37Oyzwr+g1sTl7UTU5ff46tW30sdCt49SSEmORcyivE7+Uj8g5oyqIhhBwhv9bm+E2HsorZ7/KIvIvm+TX/TyVQrTyQhcNA6a3OK0Mp3uWEqcwXJPytMuronQ6F/EDvcmK8j9/MPwIRSwtLbD2a42KlRX7KUx7GluLlYom6jjmiwjgeBEZh5dMWZ3MNcpOe8DhBQgOvmqhINdG3cMTNTkrA9TsUoUVm3Au0atZBnPkSDXNbjDRM0VJO5k5ANGaedXEw00ValELgowRsPezRVzHBSBdSU9MwtbHmTdQDguPzca7XjFomaqS9DONFvg7161jLUpQLPxeZNKZPe3uibl/ialgOXt4e6KgU8ORhCGmFYlJSkgkPD6dbt24yIPlH7VeZvdWZsJj+SaZv5V2ZnElYF5W5Yir1IRy0v60dIbJI+F1lfRVBR5VxWu+Sr/36s+wXlRaJyjVXqfd39ZX+zCLStVtX1DR1cfdpjY2+hOTnwcQU6OBRywxNfSMK4sMIjc7EtVkbrHQqSIwK4lW5IfUcrVCWqmHp4IWNZhKXbj5BW1OF2OjX1Khjz5vXidjY2aGtaoAkP5rAR2m4tGyAhaYqRekvePQ0nzr17NAVmaAlAJniMiyNdYh8fI9X+arUq98IM51yYsNDydO2xsXaHG0NKdFhUZg27ElrFxF3Lp0lLE0LHy97RCVp3L8XQamyKkFBjys/RqRSqXTw4MGYm5tjaGj4pyF7f9PerXiNQgKfjAQ+DIhUH7Z/BSKSChq070uvbq14/eA+lg2bkhkbjpVrA7IjgtBzq0v2syB0a7mR+OAx9k2b8Pp5BI7eTcgJusS9FFN6d7Pn2rkrmDfuiUG0P6/NW1FL/JA04xbYZD7mjYE3uokXuPJcipNzbVy9vMkOPkuWVWu8RNE8zLOilZOIK4EJNPW24uqtCJq2bkhaZDpOjawJvP+URt7OBN+LxLWBIw/97uHVvR1JAad5bdSY1hZSkooNcTJOZvdBf7KLxFy4cJ5+/fq9/VqsPnr5I0rfAREPNxfsm/RkYBtHHt2JpmFrd4LCX9HC24HHD17g2ag2oSEx1HGwJOhBHE1a1eFB+Gs6NanDnYvnSdf2pkNdMUcvR9Gmc3teXbmIUfPulMRcx8SjPfnhd9B1b0Ly9b1ElVvjaGdHvXpOshThVi16oBZzh3SLpriKYrkdr0ZTmyIuRRXTsUEN4uIqcHOFqxHFtHdSJyCykPoOSty8n0mbTs7cOu+Pft0O1C5No9TMEd2MAPZfiiDlTep7A5HqpM13FpEunTth27gnPeqocDeqhFY++tyKFtOljjrXI4po5qnB7Wcl1DUt5+FL+KyuJjdfiujrpc3h4zcw9GqPu2YUR4IrGNKhDtfOPqBx95ZEPA6iSeOGhN4LxdXHlTvH9lNo7k4Nq1o0qKOD38UHtOrZnpiAWxg26ozWq1u8UHbCQRzB42Jbmlkok1JqTE29RB5kWdFEK5HgPEscVV/wKNWMNp5w4vITGrZtg+hVEgZe7qQHHsYvLENWxkQBRKrTbFTQWm0l8KkDEeEKpP2A8Xzeyp4jWw/h0HMoNVTSUDa05OmJ05h26YOTdgliSQlHfjyFZ78vMJO8QcPEkicndxNNA4YPqs2JA+dx6jwUo+dvgUhFEBnGPmg/u06qVRtql90nSccLm/JslK1cKX12jhSjVlilneFOgTu96qpx8GQ0vQd9xquYWLzquhHzKIS8siJeFWvRvVEN/C+F0qJ7M4LOXMWtVweenT2AUsPhfKaXSnB0CmUFaUS8SKCopPy9LSLVaWK+AyJuLs407TuRdjVy2bUnkK5jhlKQmoydmTp+RwL5bGQPVEpBOTuS/UfD6PX1YLJSUqhtqsL5A0eROvWgl08xO08/pc+AHpVApFk3Sl8GYOzajPirfpi06E5FtD8qzi1QTX6DuXsdnl4/jYF3V3LvbCfNfgA+qlGcCdNgYGdLniRDY3ttQoJjKCrOJFXLic41ijgfVEbnlsZc9X9F2+7OnDt6Ge/PR2OeFsGz1DyKMuJ4lphFcnLKJw1EOnfqRNO+43AsvMuRgHy+HNWBp/H5eGi94eS1LAaNakhGrjalT/04G1TB8OGteJJQiKfGa/YdvotD5y+oq/qQPUGqjOvlwdVzD2nctSWRISHUr+fCzQuPaNy1BS8e38PeuzE5r7Jxdjfh+uW7eH/WlAendmHRZhya0eeIkNSni0s2LySOeKhlEhKTQmFuKhW1mlO3NIx7+Q60tHrNzWg92tYr4+DlBPoP7UN++ENeF5eTGR9FQlYZwUFBCiBSnTYQBa3VVwKfOhARnOCaduxL127tyYoIwrSOK1GhD3Ft3I6yV5Go29oTHxKIVd0WZISHYeXmRFhoCN5NmhB2dCdRFa4MH96cIL+LqDq1xVGSQImlD8RdIN2sKbpPr5Jq05ZapY/ItfRB+XkoIpeWqL04R7JpW2zSThFQ4MHndVXZd+IFfYe2IjTwFh6N2pJw/zwxGSXkaNoxvL0jl86H0LJnMx6dOINTr4GUhJ7nhao3He1KuHw7lILCfDKy8ykte/+rmeo0M98BEXdXF+q06EXv1m48DY7FxcOcm8FxdP3Mh+dPXlGjlh5BYXF4ebrwLDwBN1dDbj5Jo1N9a07tOUiZXQcGtjfh/KXHeLRoh+rraAzcGvHywRnMvFrxyv8iZi27Ux4bgJFHIxLuReDYvDlxt06g79OTvDtbSbMfhI/qE06HajGkqwXXHyXRqr4T925eI1Wo2mrfjP5OZZx5VErXlkZcvBhFu76tCb1yEVXHjrhIIrgW9privExyisQkJ7//1Ux10tk7i0jnzp2o3awXnV21CYstxc26mJuvVOjXwIwH0UU4mObyOFFEfVtNIpMk1DHPJTBVnw6Weew+eA3btkNoY5vO8TtpdGnfgDcxKTh62nP7diCNfNy5ce4RTbo150X4E1y9ahP04A0tmjtww/82Ddq24MGJnVi0m4DmszOES33o6pzG7dcGtKpRgf+dMLLz8rFo0puG4jAC8xxpaZXA5Ug1urex5OLlR7g364Lqy6s8TCimIDOZ4goVxdVMdZqIClqrtwQ+dSAiaKeBdz00zR3xrG1GeXoMd5LVGD6kC2UxkcSnJRESHI12TQ/c7Y0pTY/l/stC3J1sSY+JIr1cBUd3H0ykb3j+uhxHxxpISgtJS0+gQtMC1ewkinRs0S1JIhNTXB0skJSXkvIymlJdG7SL4kgpN6aWiTLPX+ZQ29mWtJgwRFb1cbbWRVqax7O4ZCxMDUiMz8DK3pLUmCeo2/pQ26iUqKgELJw8MNFSpiA1logXSRSXVXzSFhFPT08sLSwwc6iHg4UWufERhIodmNzHm5fhT0hMfkVEVBJW7o2oZaZBVlwET3I0qVtTh9inzynRMMLN3R3lrJcklejhbG1IYVkRKa8T0TGxIj8xHi1re8qSY5CYOeJgoUtpUREJL2PQtLCnLOUJxXqOmClnEZehgpOdNnHRMZg4N8XWUER5bgrR6aVY68CrNDF21hq8jE3Ask4jTKXJPHlVhJObE9oqSmTEhRGdUvDJW0S6deuKqroWtTwaYaUrISEqmByb1nzVzJTwsGji4p4Sm1KEQ71GWGiLiY8KI1VkSR2DMp5GxyMyrolnHTuy455RpFcDe10R2eWFpCSnY2FqxOv4NCzsrEiPfYlBHU+sdEQU5uTyKjEFcxtLUl9GoWXjgUpOHBlSM+wMiniRlIeDez2MNZXJexPD6zIdTCqyeVOuj5VOHrEpJTi5eyLKiuZlri5uztaoKEmIj3xAcr4ywQofkep9uCmorz4S+F8AIj4+PvwaNSM4yRrWoFNrb2JvnONplgR1ddXfomaURagJ3v2Cx76QCl2Ijigvl5ULVxEh+73gwCcUkJOlkRZCbKVi2d+VkbyNmhGCBFRQEkISlYQIC4ks3Xqlh3/luAhRM289e1WEyAChOrZImQqx5G2UhxChIURdCNEDlVEzSm8jbt43fLf6zMJKSn83akZJCTVrD7o1MOfOJT/elKmhrir6pygWFWUp5WKpLEpFiGYqL6+MknkX3SLoTAijFZxuhYiJyiiayrTpggO04GyrIvxeIvxeiLAQdCo4b0oRC+MKKdSFKB2ZHioz+gr/VxEiMyRS2bMV4jLZPFB9O08El15lkSrqau8fNVPddPZ7UTOCE6yRa3NaWxdxyf8+hcoaqMnmf/mvEWBCmQGxREkWVSTIXYhaESKchHVTWV9H0JkQYSasCWEdCP8KkU2VYwjv+O3vgk6FqCwVWfkCYdzK9fS2r3LlOpSVchD+lQjPVtIjPCNSliAWFqkQsaOihoa6Imqmus1FBb3VWAL/K0CkXNhw3jUh50NFhay42x9ljfxY1fq/AkQqwzbfNqkA8oTsvr+fXOtj1dd75xH5WBn4A7r+KI+IcC0qhDILgKC6NUUekeqmMQW91VoC/5NApFpr7P1TvFc3NqsqodnHxvf/KhD52PTwIfT8RyCir6+PgVCy+M9KAX7ImxR9FRJQSEC2piwsLEhLS/uk1pewkQQHB8s07O3tzT9ZRKq53gWLiL+/Pz179vzkwncvX76Mm5sblpaWnwxvAhBJSUkhMjKSjh07/mkekeo0PQWLyOnTp+nQoYPsau1TacL+ERIS8lvUzIABA8jJyUFdXf1T4VHBh0ICH5UEhIM6LCzsk9n43wk3MTFR9l9bW9uPSt5/lRixWCwLBRX09qm1qKgorK2tET4+P6WWm5sry67q6ur6KbEl40UA/IKDsQBKPqWWlJT0GxAZMWIEGzZsQE9P71PiUcGLQgIfjQRu375NixYtPhp6qoqQX375RTaUkBTxU2oCEBk1ahR79+79lNiS8TJr1iyGDh0qs4p8Su3p06cyfa1cufJTYkvGy5dffsmuXbs+OSBy6NAhWZZZWWZVAYj4+vpiamr6ySlQwZBCAh+DBG7evEmzZs1kadE/pfbuoBY2yk+pFRQUMHbsWA4cOPApsSXjZcaMGTLgWK9evU+Kt9DQUJm+1qxZ80nxJTAjAMft27ejo6PzSfG2b98+BRD5pDSqYOajloACiHzU6vk34hRApHrpS6BWAUSqn84UQKT66UxBcTWWgAKIVC/lKYBI9dKXAohUP30JFCuASPXUm4LqaioBBRCpXopTAJHqpS8FEKl++lIAkeqpMwXV1VgCCiBSvZSnACLVS18KIFL99PWnQKSkII9SqQp6uloovQ9/UikSiRQlkfKf9i98eZuLrw3p28L9T/v+66tTnz4gNFaLdt08EL0PXX/YR0pJcREiNS1eP7zNK7E1rVrU/oBRpTy/eo0Mozo087b5gOd+p6sgQ6kUZeU/yZAnqaCotBR1DS1ZCuSqaZWyUFbTkqXeVrSql4DcgYiklLz8ElQ19NBUr9RhRXkxBUXlqGnroCnkyZZDk7+zqpSignzEqKGno/GWAwn5eflIRWroaWvKgSuQJxCRikspRxW1X3VSQX5eISqaOmiqKlNWUkhxqVjGl4qqOmqqqqgKOc2rqMnPWVVCSVkF6qqqQjZ3WSstzKdUKkJPRwsqysgrLEZIVSWk0ldXVUNVQ5Wqmpl/h4+IpLyI/CIx2vp6/BpIKymjVKKCupzWmCBH+TurVq4p4QzQ1vjNob60rAxVVTW5ZUf+nasZIx5d2MD2Q0GUoUuzEZP5qq3LbwL/nYVQkhbJgQP36Dv1Kwz+ZLFkBe5gcYQt68Z0+WAgknDzML/c0Gbaou785diDimJOHN6BTauvULt+gMCy+owf5fNBS/3upg1EWbRkdL+/7n1eEP+IQ2ejGTJxCFp/QEVFVgw7ztygZ9/RWOt+ELm/31lawslftmHWZDTNa31aXtlVJKG/PIx8gUg+J1cu4HhkOiWlpszevgIvaQzL56wipqiCfJEdS1bOw8P83UH+l9n5dQD5AhEJCXeOs3TnKbLTy2k0aS7TO7kQuH0ZK269QqMsn+bDVjKup/Nf3w/+RSTyASKlRN+/zf4flxNhOZITy4aiVJ7G3nmzOPOyCJG6MdMXL6fszkZ+8n8OSiLS4oKw7LyanbM7VRmP8gAiua8juX58D+sux7F46xFa2SkRd3U703yvoqGWg/OXW5nmnci3S/ZRWqGEpCCZ0DQHTt3YjlMV5eiSNxDJen6D+at3kltShpZdDxYvHEDpkyAO716Bv7gVJzdNQ6/q8OI/zUi5ApGiNI5tWcn+kHR0xfoMWLKY9ha5BBzZz+oTdxn7wyn6uv/RqfT/30/+DYis+WEtmrkRTF54gWlbV1FHK4uQFwW4mZaxcd1mot8U4NntWyb0qM2NrScJKQrh6QsxIxeuouLsd0zbfg+fkXOY0ESP65cvEK3mzoJv+vHwyBqOP0jCzK0NMyYNRPnxLpaG2+A7qiPPru5i2/kIzJoOYFYfby7uXMbliHS0Ldowc14/jN7yF3f9Z5YeuodYpEk9h15MmOLBoXWreJyiQ68xE2nlZCQDNbmvwjl95BCPi434ZvxUSu9uZM/NVzh2/prxHd2IOLuZjefDsXRuz9TJfXh59yxant0ov7qfEzciSZPmYFx/AAu/ak9Z1CWmrDuFRKTCwKnrafvrahFz5+AP7L0dS2mmJp1HTWBAQzHr1m0nXsmB8RNH42wqbPgVPHv4iAc3j3InWpPuw5oRvu8Eqp0nMrOPA2d8f+BmcjZquk6MnTOa6E3fsODwU1qMWcLcLrps2niAdAMv5k4bTsnDi5y4eYPXBk2ZO7gpD0KjaNS6NfFndrH3ZiQVEl16Tp5Ja3spJzYv5+bzHIztuzJtRneEzDAS8WvO/XCecPET4rPMmPz9XOwLQzl25AjBpWZMGPMNxdH+qLl2wTArkutnjnHzWTHtBnYk+fRxMusNYsmo5tz8cSNnopJQElny5awZeOok8/PqVQQnl1G78TDGf9kMRUq8/7wo5QtEsnkaXoKLpyW/zOtNkOdSJujeYsM1C9av/pw9X4+guN9Cvmlf8/+/Y/zOk/IFIhUkvIjHuHYtVEK202FrDhc392BBrx8ZcXk9Vg9+4rttxazcM/HXvaKqGJQPECkh9MpVIqNucfWNPT+uGEdWwBaGrcvk2Mn5hG4cw3HlPmyc2OEtG2ksGzkZywmbGeltXFWsySV8N+vlI+4/eYn/0UN0WHSKLtaxjO/5PU3W72eofiBfTj3ItJ924/n2OyfkwCI2v3Jkx5zBqFSREVa+QETCwdlDuGn/HTtH12XD0K8xnbGQBvlhhD4P5nxwGWvXL8LkL38h/2c1yxOIFD7YQYdVSfifXELeawe9gwAAIABJREFU1S0sOm/A4nnePL73jDvHfqLOpMMMq19VX73/zN+/A5F1GygP3sfE23YcW9Dtbe8KTq+dzWOtDnzdxYCf5m2l/rwZRE6aRdGI7+hbcYMNjxxYMNGUn9ddp+/caYgv+7IkyIiNs0ZQGnGcZWfFzJ7WlcAdy0n0Hs8k+zCWhtmwvIs6X32zFfumdYl55E+vsTM4sfMUvUd+TZuGzhjoacpMdtK8x8z85ijdF08g5cAqgnR608spmA3H0vC0ySNKXJMNy+bIJsCb+/sZs+E+C1bOx77wHmNmnaZeCyeehAYxbNK3XNt6hV7zv8JeRw8zQxX2b5qHeV9f7B+uYc0NPebNbMH+Jevx+vobgn4+gOvwb/EuD2T1z1FM3bgUZ20lsp+fZd6qSMYu6M+FBUvQ7TcR0+gDXIo3wLosiEyXkWye2EtWJdTfdyqni5oyyuslk3+MYNmSr/Fbd5XBPy/BMOI8R248Iyn0LuXt5zDHO4Wt+yP5ctpw/H6Yy1ORA9opV9DosYJOqYfYmOzGD5P6YlERx8KfL/HlhNnY5Aaz9+R1cl4Gc1XUjZPTzPhi4mlGTP6GVvVqo6erIQNokuJHjG+/lk7bV2IeeZxrb5zo75PHjO2PWbx0Fk4WWhzdMg+T3r7YP/bF95o+k/rpMn3ZYb5dNo+Qradp/cNS3DMD2Xf+MRnPA3nhNJ6NPVIZPjuUafPH0tDBBh1ttQ+2clXZ7vqRDyRfIAKFr8O5cOcaZ449Z/TqjbQ0iGPppJkkW9VAXcuNed+NwUSjinb8f5C1fIEIUJ7FjSvXuHr6FCqNJrBoZCNubJvN7uA8tDWU6D1uBR1c9at83skHiFQK7uXFpSwIMGLPynEE/zyd1cltODqnCy8vLGVlkCVb5o+SWT9enl/C1Cv6HNswqcqsIcL75WERkTEmecnML7+lzZKzdFK9Qc/pZ1m+ax1uynHMmzyNz74/Rjt7ERTHMXnkBNrOP0oPF+0qW7nyBSJwf/dS1j4qp08rL4IPr8Nk1EFmdKtBxqOdTP45iQ0bqicQkcTfZvi3P9J4UDfUYu8Q8NKctTvnYkIOy0cNxmbckb8RiKxdj1LMWSbtKuOn7aOQfdOXZbB582ZqdPqe3q4aXFs/iBdNpqO64zqNd86gZuJ1tq5NZehiN45tCGD0ggnE/rKOhwatGNWlHuFnfdld0ov1/Z147beIraktmOGewsrIGnzv+pJuKwIY83kbVDQNaNquJfl3ArgdHMybAmu+WT4SC2WQRByi285CLm78iqSbhzhxzwB9jcOcS/SiTwNLdGzd6djMA3VlSLp3kuMhUsaP60Oq31L6/pzBhB4NUTOwxEP0lFkBppxe3q9y4ovzOLBtGWa9FmN1dy+3S+rzzfD6PNw1mij9Ltx6ls7muV+jTTY/zP6GJhMP0dRSiYSLa5gS4smJOR24t3UzL41cefZwE3mmnWlkp4eZSxPa1RW+PMVc8d1MdqP+9LS8y4BfCji9cAiH5i7AdtQIHvtuR9y8PoTdIsNhFLM6V7DncAzjp3Rh4sgvMa3flzpmmtSs3xql67uJcx/AkOa1IC2MxfuvMnLM1wSvX809HVtcRS84/6IOezcO5skpP+6HhZKFE+PmD8ZEKKFdGIzvmLuMPTAR/WdnWXk9kS4udtyNlTDmq+6oVhRwcOsSTHouxub+Qe6V+fBVxxz6rX3Azyumc2v5HES9vyRl1y4S63hg9iaQIEkXdsxvzp3DfjwOiUBcoyUTxnVEq+rPuirbqP6bA8kbiOTF3uOXKxG8eZ1Ejcb96eKWxol998BIi2dRr+kyaTad67yzMVadJOQOREpTOXPiLAlv0kjNq8k3czvweONOErTNyYyOQM2zO1OGtUOziuedPIHIs7OLWRZoIgMiQbunsSalbSUQubiM5Y/M2LZgNKqSXNZNGYuo42ImdXGsOoXJE4gUPWfGmBm0FYCIynV6zjzH8p3rcFN5xdzJ39Jy5gk61BIRd201s49rsG3zRAyq8CpD3kCEkkyunT9JbLYSYad2Yjv+KN93rcnrwB3MPJBcbYGIMLniH5/i8uN08hMe8DC9Jpu3z8dUlMqyUSOw/TuByOrVP2Cslcfi6bMRO3TE1byE18q1qV8axKEIZVo3UCfg0htGrx/LnbE/03zfAmol+LHxh3S++aEJO6Ytw3rgFOokXiZYpwXjP29Meuhp5q67RdNOPjy7dh330UvpIbrAvCAb1g22Y/m0XZh0a469Xg3quxkRHBRMenI0F64+Z8q6XTQwB7Ij+G7sSoy7dkP6+DrZDv0YXj+bnSfjaPGZG7Z1GuLtZC77Ikq8c5SDD8uZOHUIqskPWTDvJC49m2JjXBufWvnMnrgF+55dcLKqQ5uWzhzbNAezvr7UvOfLoqNZ9OrrgP+pSL5eMYXnO9YTadUId3EwQZl1mbtsGGbKkB99mW9nH6FR3/Y8P+GHw5gpeLy+xYUUNZq42uHcsDnOFoIZS4zf0rWkNxxAH+s7fL4/j0srv2TvjPnUGtaf45v34dO1AxGXd4LrLBb212T5vG24D5qA2oOzhGva4F3TGq/PWpKwbwXRrgMZ1bYOpIYw9+fLfDN6JMfXLqOwdmuMMs5xJbY+O5d15MGDCDITI/C794bv1m3BwwikpSFM7rAEm9H9UA69gaTBV/SxfsWJMCUmTeiHRkU+ezfMx7TPSmzv/sytYh/Gdsmlt+9d9q2dxY2Fc9Ds3p+7+37G8rMO5Dzex0uVoawZW5vbQTG8ibrLvde6LPJdQA35+A5W6Ub83xhMrkCkNIPoTG2crDQJ+2kqKyLq0svuIddUv2TnBB9OzOzAFfuFbP+maZWzLl8gUkZ8UiY1bSyhMJA+HXfxzcq2rPkhgiOnVqAduZceswLY9Msualexa5M8gUj85RUsuG3CnqWjeXN9PaN3STh9cCoPtkzmtEp3fMe0I+Xhj0xaHsOao77UrCIfinfKl5tFhARmDZ9Eu+WnaWvynDHdF9B9z2G6qdxh7NSDTNyyDTe1eOb1H0PNBcf4qorN/XIHIu8EWBjMyL5bGfzjBtrZapMV/DPf/pzEtk3zqDr7zj8vVXlezfzjmy4uGst5/cFs/rYlyuTh+/Vgakw+w0C3KkSM//DC380jUpb5gnNnb5Il1qVJtx64W0q4dvYML1OLqdOyFy2c9YgOfIFpIzd0it4Q/bwUlwa2RNw4TnhxLdq66VEkMsbBRrjTlPL8/gUCIlIwcfKh+2d1ITOWiBwt6tW2JDM6gFO3nqNu4EDbZrbcvXaDnFJlLOt3ols961/JTY26zrm7sdi4N8PDxhRrW13uXTrOk6Ri7Oq1o20De9k1TlFGIvFZEhydasocbBNCLuH/OAldcze69WhKVsglLj9OQs/Sg66dG5EZG4aqjQdaWa+Ji3lKUGwiph6t6NHQAXJesPfETcqUNWnbZyi1/qEMz7PAU9x+loezWxOcnaww1yriwplzJOeK8GrTnYa1K3l/E/WcUiNbrLUyCHwlpqVnTV6FRqDjXg9x1AXOP0hGrWYdWtZ2x662Fo/8TxKNB/2b6XH2lD9ZxRo07dkbi/x4cnVsqWWuCyXZPIl7g72zC6LUEE5eeEyRqRU+NevhYJXD6Qt3Ka4QYdukKx3dBCQH4qIQVgw8hc1Ie0QSG3p93h619Hhe5Sjj6GiLSCrm1YsnqFt7opUZR7rYiNpW5dx9lkHDui6kPQlDuVZdtJNvceJGNFLrWrSs5YWx5ktO+YchVdbAvW0vGtvJ5x6xyk/P/8KAcgUiJa9YMmUu8eUaZL8pY9CKVbQse8SUZTvQNDIltUid7xavoblD1etH3kDkxi8/sOfsC5TLMtBrPpZlY+qxffp4HpYbIcpJoU73uXw3rAlVfeskHyBSiP/GH/jp4gWeZKjTuucgvh/fneur5nMpVQmR1JoJq2bSxELMj1+PJKbJAlaN8Kryayd5AJGU8AusW7uXaw9DMPdow8jvF1Mv5SBzfwxFTVqG+4hFTO3lTILfD3y7q4AdRxbILN5V2eQNRJIen2Tl9oukFeXSqOdcJg9w5eG+TWw5cYaQV8U06tSH6dNn4GZaxYzJO2qm5BWbF60jNP01FfqtWDB/HAY5d1m7ZAf+9++j7dSMwZMWMKpVrapUl2wsRUKzKhfpxztgRUksp7dH0/HbzlTxh+PHy/RHRplcgYgQJpmXQWZBGWpaBpgYVHq4F2ankltcgYa+KUba8vGiky8QAWl5EekZOYiV1DC1MJH5SkjLcnmTUQiqGpibGlVZ+Oc/Thn5ABEJBZmZ5ItBTSSlTKqCqakRKuIiUtJyZHoylOmpgsK8ItR1davMkfMfeZMHEBGX5JOZVYBIXY2KslI0Dc3R0xCRnZpMMZpYmRvKSCgvKaAMDbQ1qr6KrLyBSHlxHhnZBaCmhaWJEB8qpSgni9ySCtRUlCirUMLI2AT1qmdNvuG70nKy0jIpqZCib26JtkgI/S8iMz0XJTV1pOISVHVNMNSuYtOcAoh8ZKeUgpxPXgLyBiL/LQHKG4j8t/iSDxD5b3Hzz++VBxD5GDiTNxD5b/L4d13N/N08Kiwif7fEFe/7n5aAAohUL/UrgEj10pdArQKIVD+dKYBI9dOZguJqLAEFEKleylMAkeqlLwUQqX76Eij+9zwia9ZgbFx1SXOqp1gUVCskIB8J3Lp1i+bNmyMSycf7XD5U//mowkYitGHDhv1552rUo6ioiDFjxrB///5qRPX7kTpz5kyGDBmCl5fX+z1QTXqFh4fL9LV69epqQvH7k/nFF1+wY8cOtLTkk+H0/Smp2p6CviQSCUpSqVQ6fPhwWZIbBRCpWiErRlNI4J0EBLOxu7s7Kipy8GT7L4r56NGjsrf379//v0hF1b+6sLCQ7777TpZH6VNrixcv5vPPP5fNx0+pRUZGcvz4cRYsWPApsSXjZcKECaxatQptbXkFCP93RHbs2LHfgMjAgQNlxdY0NKq+FsV/hz3FWxUS+Lgk4OTkRGxsLBUVFR8XYX+RmpiYGNkIDg4Of3Gkj+txsVhMYGAgLVu2/LgIqwJqHj16RK1atT65D8+srCzZGvPx+bCaYVUgUrkPERAQQNOmTT+5D5l3+4fMIjJy5Eg2btyIjo4iuFPuM0rxgv9JCdy5c0d2NfOptUOHDslYGjRo0CfFmmAuFvbFPXv2fFJ8CczMnj0bwdTv4uLySfH27NkzhCiuFStWfFJ8CcwItxa7d+/+8+rs1Yzzw4cP/2YRGTFiBL6+vpiamlYzNhTkKiRQPSSgcFatHnp6R6XCWbV66UugVhE1U/10poiaqX46U1BcjSWgACLVS3kKIFK99KUAItVPXwLFCiBSPfWmoLqaSkABRKqX4hRApHrpSwFEqp++FECkeupMQXU1loACiFQv5SmASPXSlwKIVD99KYBI9dSZgupqLAEFEKleylMAkeqlLwUQqX76+hMgIiEjOYkiiQYWVmaovUchQalETGmJGDUtjT8tQFXw3J+j8SaM6OD9wVUlk0Nvcf+5Nj0GNJBV163KVprzlNM/x9NxSieEckYf0ipK88kskmBqqC/jqSzrKYfPJdB9aEcM3yt/VTInV92j4cw+2AgD/IcW7L+bjJr96eAsn8imivJSyiVKqKur/aFeJKUFZBSKMTE0QPl3aP0Q2cn6SsrJyM5BV18oGFVVg34wFXJ9QF5ARFqaS0axCsb62r/pQ1xEVl4J2npGsgJchbnpZOYWo2lohqlu1Yboy6/WTAVZWTlo6hqhqfrbnCjKSadczQB9LVWoKCLpdQZSVU0sLU2rdE/4O4BIeXE2b9LzUdExwNLot/LexbnplKjoy6XImDDJ5V9rpoyUpDeUC0X9rK3QfHeGlOWRUSjFQF8flfc4Vz50Qf4dzqpFOalk5JVhaG6Nrroy5cVCsb8cyiqkaBiYYaZXtevrnQzkXmvm7VoSaRpgaaonVL0jOzODgpJypGraWJkZy0Vn/+4jsno1psb63Di6nP1+Cagoq+PWdwzjO3v96QIvTgll1+47DJwzAZM/mT1Z93awJNyWtWO6fDAQeXXjMEdu6TB1YTdZFc6qbBU5D1g6PoixB8dh/oED58YEcCCsiK/7dJLRlR4ewmttS+rWtnjPkeJZ3fcXuh6dhevvLNCLO6aQ6DmPMU2M3nPMD+uWEHCcC6/0GDuswx/qpSD+PnsfpDGyTw803wtkvQcdhSnsPXWe5l1GUtuoqgZ9j/f+jV2qHohIiHt4jeOHtnM80ZZje9dTQ8h1JC3h4rbpTPsxgIUHH9PDJJzF328kS02VN/n6zPVdio9N1WVnlAcQKc2N4fL+X9h8/CzdF11i4meV0Xz5MTfp168vuoMOcGxmC/x9F7LjWT6a+W9w672QaYPrUlX1QeUNRMoL49n23UKCxWrkZZbyxUxfevuYUZL0kIF9ulLeaQvnF/X/4D3yfaa0fIFIKU8ObGDuxeeYSlLRqj+epTM6o1uRw855w1h9W8zPhy7Q7Pe+uN6Hgd/pI28gkhJ8ltkbjqCqJqVMuwVLV35F9JYRLLuphLONDnV6TWZSxzp/gYPff1SuQCQvgZ1rVuD3ugKdXOg4dxHd9IMZM2IpGnXqomHflCWThmKiWfUfif+e4n3tWjQyHjNp2R3m/7SImipFvEjMx0Y1lRWrNhGXUYBLx2/5bqg7l5bt4VH5E2KiSxi2dCMafrOYuv0e9b+cw6TGapw+c5Yk/YYsG9eXGz8v5XRIKkZOLZj9/Wi0Q3ezJNwG31HtCTmzhe1+URg36sPCgY05sWUB16My0bbswLylg6lMOC/h6ZnNLDr2CIlIi8aeg5gw0YndK5YTkqZNjzHf0tnTUmaJSQq+yfkT13iUFoe6XRd8vx/Ey9O7OHD3PhWOfVg1wIUNa1YRmpiLXbNhzBnbCUnoGcb6HqPEWBO7vMZM3t6Su9ti6Ta1E4l+F4jTcqN9/XJWzF/F8zQpHccuZJB7MUsXriImA7qMX0K/mskciahgUAcf3tzcx5Tdt9BSU2XwzE00N3jGvlUnCSt9gdSoOXNmjcXm7SeC+PVDvlu8mVQtNTQjazLXfw45pzez9fJTTBr1ZsGwDr9apC7v+o6UunPpbx6G7+IDpCpJqNl0MFMHNyXCbyc/nQmmsLQGU9Z/Rz1jAZUXEnDcnwdBJwmOt6H3IGcCDl7EcdhKJnVRY8e3qwgrLUfXshHjp/fGb2pfdoZW0Hf6Dwy2i2PlzqtIHJqxduoQIg9v4dDjELS8vmReRwNOhBfQv6M31zau4dTT1yhhxhfz59BQO54NS5cTmSahTsuv+XZkM9nBUJAazuE1pwmriCFP2ZNFC6agEn6en8+c57VBExaN7k7ww9t4tu1OZuB1blw7yoMYXboMbUjYL2fQ6TaTuUNqcWT+Cm6n56Om68jY+ROxzQ5izaofic9XoWn/yXzV1U0uG3dV7CxVD0SkJEc95GlMBAdPhzBnwxZq60L2i/Ms3n6JvNeJdJx/BJ/Yn1h3y5KNa/qy++tRSAcvZlQr66pgSTaGPIBIeUESj0NiuXNwNWr9dzK5jSWQy4EV07gRW4S6ywC2jndmSq9tjLq0Act7PzJ/Lyzb8fUHWzN/TxDyBiJZEcf5fskrNh2dzr3V07hj0J+5o+tx4ocJXIwuQ9mmNdvnfYk8YLlcgYj0Ncv7LsJz7Q666V5l3MgAvj+9BOXA7Sw98YziN28YvvwXWtesepOIfIGIhP2zhhDoPI9tw13ZPnw0ulOXYnJhPHdtv2dyV1eMDasO4P/rvJQnECm4v52Oa9K4eXw+eXd+ZN4xbWZ+o8Wa9QF8s3AuzhbGf2qM+P9uKP8ORNZtoDx4LxPv1uLYvK5vxxVzZPUsYqwGMLG7EVunLMR++kziZi6GCYsZUHGFJX4mLJ5dm/3rrjJowTRyTi7B92kNdsz+gtS7u1h+TR/fOT24s2kWwbVGMt35KcvCbVnaXsqQ0VtwalaPmEf+9J40l3Pbj9Nr7Lf0+KwOaqJK9CXNusukiZf4esNMkvYu5pa0I51q3mHt8Rzq2ebypNyO7WsWYqoKT8+vw/c4rNr0JTeXz6GszxyMLs/ngslgVg1rzr39y7la3po5Xzixb84ctPp8ReaRkziOm4Pbm19Yuk+FJVvqs29cCJMOjOHpj1t4pu+NWeF1HombMXmgN+qaavhvWUaEXgcm9vVCTVOHiqdHmXtbnbWDajF++kGGLpqLXfIlFu99yuiv67N88iUW7f+eW8vXIBr4LWNb1QJJIfsWLiS3wUgGOr1g+rRgZm5rwdKx26gtyOThBXouu8Ug90rbz+VdM0nymMuo+lL8Du8h6EU85x8UsWnHdPw3r6bUrCeTJnfEWPXd1lXA7tHjeNNxBh0Ld/DtFRN+nNuavb73mLD7e/Kv7ePU/VeE3w+m/tR19JUGcPSZHuMGuzBn7BxEzt7kh5zEbfpxavrP5a7zeBb180El7hKz/bJY/O1wyp9f48eT98l8fp9Xbt+yqUcKw78LY/bq6TR1MEf0dq/JfnGaKRMC+O7wAtIP+xJs3osWpRf5IdKK7bOGolOWzKode+kxcQGJP0zmulFfvqp1jxHbE9i+bjTHFp5iwM9L0As+yf4rT3kVch/dzxcz0uoW3+8oYOn6yXiY6VbdVdH/d1X9wXNVD0QqX1YUe46xiy+xYPNWamtlsnmOL+ZDR5CydSZGY44xtFYKvpMnEiTSx8y+AytmDkOnCu815QFEKjkrY/vEXhT32s2UtmZEHt3Kz8XODFG9wrbExvz43efc2zOfdZeiEekYMX7eWprbVZ1ZXN5ABHE+++eM5Vy6EtqGbixZOouKG7tZl2jKSPMQ1ofWZNfCL+UCrOUKRIDYG7tZsOkU5XoG9Jm0lv5O+cxf8DNtv+6J30pfOi46SqsaVb/I5AtEIOTQGpb6JdDKx53nl3ZjP/ko3fBjw/EgcuJf4zBkAXOG+aBe9awhTyAiTX7M2Im+WLVugWZiCBEFDiyZ04cTa9YQnZVHtrIXSzdMx0m3quyNvwnoP1hE1iN6dZEJm7PYtms8usImV/CGndu3Yd1xJn09tPH/YTDxn81EeetVGu+cjm3CdXasT2PwQheObbzN1wsmEPvLeh4atGRUF2/Cz65mV0FXNgx2JeH8QnZmt2aaaxIrI2swyy2OXmseM2Nkd9Q19fFo4ElpeCg3bvkTHKPDlM1TqakKkieH6b49l/Obx5BwdT8nH5lgrH2CK5nNGNaiJjoW9jRwtUdVGaLO7+HiM1umT29LyO4xBDpOw+XhIXI7jqe3uyFHdiwl020C45obc2/n14Rot+NxQCQzNi3CJf8uC6c9Y/gGV/aND+W7/d8Qsn090fr1KE64SGnTKUxqIVy1FLJx7mxUus5hXBMzmUQLI46x6J4GqzrpM3B3LIcWjkC5IIblq9bQuPMgwk9lMGl1H66vXEemTzcGtHUEcSrzp6/Aa5wvfZxSWDXkNJ9N0mHO+nCmj+yGmqY+rp7eWOpVnhqCRSTVey6tsk/iey6Dnh1t+eXgPUb7LsOjNJ47d2/jd/YJPdcspY2tcN+cx4EJ27D9fjKO0VuY+sSLw5M82D57Gw2/7MTh5WdoOrQ1kedPYtR9Jt00H3Eu3opxHTXpNX4D/QZ/gYWuBvYenkRuX41o0Cy61Nah9Nl55l8tYMnIZmycsgHNbh0weuFHQEl7ts7+jMgbd7h+4TJpps34fsbn6ChDxnM/tmxIZ97WL0i9vII9eQ1oVx5DhGFTRnb2gtyXrN55kG7jviNx7RaKOw6lnbofX5xX5eTsHuydvRSnkf25vPQgjkM6kHPrFG9qj2DxF7UJDriD/+GriFr0Y+rQFnysLibyAiI5z04zacUVlvy0hdyj09gc4sGMSfXYMX0SVl/t5XOTRxw/l0jNOmbcvXaX5uMW07du1SUulB8QKWDrhP6U99vHBNdopo7bRqf585BcWcG+N03Y9F0bLm7Zh5KrD7lh10gxb8Wccb1k860qmryBSH5yAD9tvoFVA08ib17BoGEz0i5douGUuegHbWLrEzu2LJ2Ahb5mVbDzT2PIFYhU5HB600ZSjN3RSA3lidgMt/IQnmoMYEwvJZZNX0OH2Qfo19C0yteqvIGIAB6Dbl8nMbeC27vXYj7uMDM72VTKNv0yQ/odYNrp/Xh/qJPhe2hYnkBEeH1adACBT7LIjr6GX4w5O36a+9a6WMqWYZ+T9/kGZvWq+jIO/wZEVq9eg4luKWvmfE+iuge1TCooMvOhjVok2669oZ6LiPBQNaatH8G1r3fTbO98aiX6semHDMatbcbWSbPQ7DqZpgWBhOo0Z1zvRmQ99WPeslPY+bgQHxRJm6kraC8+w7xgG9YPdeaHaesp8nbD3tCJtk0suXXtBumZydwPz2Cm7xa8hP0y7zkLvplPsXdTNGIikXj0Y2TDYjbsuoOrtyMO9TvQ2rum7Gom2n8rizaE0KCLPZH30hm5YiEFB5aT2XEKg7wteOH/E8uPPKWupxERQfmMWzqB51sX4a/kgrtGIpGvnfDd3I4tX0yn2Lst+YGB1Br2PR1VbrH8VAyN6rlQr2NfdEP24Ov/msZ1nanfeSDeZdeYfUOJtWOas2fWIh4a1KFmXgj51kMZ3VHKwU2pfLd1KFcXrSSzSW+GdnAGSrm5aSE/RqnQxFmJwOtSlh4axflp68mr74adfi269GmL8VsDh+Aj8qb+IlrnHWXBqTiau6px9FwMSzespOTpVZ4l5XDvzm26TN7MgEYCYMplz9frsZo1A5fo9UwM8+L0tLpsnLmNpiO6sHPDXrwb1uXq5bO0G72VATZRzNl4gVZDv6LU/wRPDKyobWhN50GdeLRiDgyaR28XA0qjzvC9fwG+w5uyZNEq1J3rkxZxlnKLsSwaZMCpGxHkxEfwQlyLxQunYakBOXEXmTJsD06DG5FyP4oWkxfhEHWEezotGdfLB3IyPuQ1AAAgAElEQVRiWb5tLz0nzyVh1VryO3xJJ82LDDwl4uKSz9k5fSluowZybOM27L0bEnL7JLU+W8ywBpn4PYwjJeoheVbtWThtMHpVdBC9x97wQV3kBUSKYs8zdrEfq/ZuJvPUVnZcjaRCUsij61cxbDODLnqPibL/lh/H1ufw1Pbcdl7KljGNPoj2P+osPyAiWER6Uj7gMBM94lg2cxvJKiJSIm8RWebBjCEeHLpZxolji1AP3UWfBQ/Y/MuP1KqimmDyBiJPDn7P9Ef18Fs/gOCdY1j4WIemomISlSD9eSAhWWZ877uJUe2EvaJqmzyBiDTlDr1G7Gbe2d00KLvPF4NmUtOjHbl5aYiLU7l98yF1Bqzkx6WDMKritSp3IPJODWkBDB1+hOGrZ1BTWwlHu5pk3N/M6DVv2HhoKbZV7cAIcrWI/Da7pByZPpL7jt8wtYUIXdf6GJQnMGPgeNxn7uLLRpUf3lXZfjehmaQgmYBbj8gVa+PZoiX2RhKC7wSQmFmCff3WeNpokhiZhIGLHZqlWSQllFPT2YyXITeILrbEp7Yupcp6WAuet4LfxtNAgqLTMbRzp7lXbaR5ycQVqONgZUz+6zBuPH6Fqo4NPl7mhD0KoqBMCRPXZjRzrPQQEVpOQgi3QxIwc6iHg5kexqbaRD64TsybEiydfGjgYiUDIk/O7uf83UJcW1hi7vR/7J11QFTZ+/9fdHdLKBiIYne3u9Yaa3e3IipdEoKU3d3dnWt3iwqiKApSgqI0w8z8foNufXc/H2sGxc+cf9xl7jn3ed7Pvee+7nNPNKBBJXMynschNLTGtDitVMiDaxd4kpyFZbXG1LUzQZj5jOPn7qFmVZkqxvqY2pjxJv42F6MSsLCuSllLC0yNRFy/cJakN2LsajenWhkFrp0/R/JbMRXqtsDBoICnr0WUtzKFd885dOYOIlUdmrRtjUFhBi8SiyhbSdLuCwS6xpgZfviWmJ/OubOXyNGxxtHMDNPyZRAk3uW3m/GoaFnQqGV99D+k0TOSnlCgY0cZrQLuXjhJfI4qFlZVqF5Oh5i7l3meUYiSWWV+bmj/4XteESmPElEta41WbiKx2dpUs9YmMS4RowrleX3vBDee5aJjU5laZctioFfE9YsXyDesRcOyeZw8fZdCBT0atGuKSko8ItNymGgqI8pJ5+lrAXbWFuQm3uK3mwkomttQx7I8moovOHM9DhTVqNSgFQ6m75OUrx4dZ1HAXWoNrYSuYWVa1LEnN+UFb5UNsDTWgaI8nr9MwdiqLAUvEikyNMdIMYMH6QpUtzUh6ckzdMpXoPDxeS5Ev0bdsgJ1bcpRlPWAK/eTUVDVpWaT5tjoyuKLunRuO+mDiJA7u5cSuWE/9+MzsKvXChf/cBpKhlOQy2LXsZQdu55W+SeY6DubQnV9stWs8Q/0p0YZ6b1lywJE8jNuEeoUzulHUYhMHOg82gfXbtWLAxGzZwZr0poSOrIeS9xGcSJFFYXcLJoOCWbCL1VRldJ4OlmDSGHKAzynO5GMOdlCFcZ4zKVjdb1iH58fD2f+wwpETukunYvv/7QiSxBBmM2BOe4sv/4GncJ0rNu7EjCuzfvPFaJ4/KcE08lnOXWll5T7wztZg0jC1e0ELNhPhkhEp2HBDKgrGTvozeM3KmQJtBnl7cMv1aQ3/uqvYZNpRiT/KXM8Q7mZloJ2xZ4ETB/I8x3u+B99ib5QhGWrPniO+gW9v8xek9aF+UOurJp87wox6ca0ai39FJK0hP9fbCc75SHnz+bxc586MvnmXRo0lT6IgLAwn/wiMSrKSkh2i1VV1/xjip1YLAIFxWK9RYI8cgtEqGpqfdJ0/M/RUxYgIhYLyc/JR0FVVeIkKKmhrvqeyMVicfG/CgoSzwTkZheAshqa6tJ9DZU1iBQ7IcwnJ68IJTUt1P/ayYvFiADFYh+lX2QKIsXmisjLyUOkoISW5t/H7YhFIlB8f11Ku8gaRERFheTlF6Lwl+utSFBAQYEARVVNND5lrYsvdFqmICIWkZ+XR5FIAU1tzfdLcIhF5ObmIlJQRvv/xPALXfjXaj8kiEhTIHlbcgWkqYAsQESa9n1pW7IAkS+1RZr1SgREpGnwZ7QlexD5DGOkeKisQUSKpn52UzIFkc+2RnoV5CAiPS3lLckV+KgCchD5qETf1QFyEPmuwvFJxshB5JNk+q4OkoPIdxUOuTE/ugJyECldEZaDSOmKl8RaOYiUvpj9A0Rmz56NgYFB6fNEbrFcgVKgwLlz52jWrNmHsQ2lwOBPNHHjxo3FR0pSxz9Syc/PZ/To0cXblP9oxc3NrThe1apV+6Fcu3//fnG8wsLCfii/JM4MHjyY5cuXo64uvbVyvgeRNm3ahEgkQkEsFouHDBlSfNMZGspm+fDvwWG5DXIFvqUCsbGxlC9fHiWl73dmz5fos3fv3uJq3bp1+5Lq320dyUC9GTNm/JAPtfDwcDp37oyDg8N3q/+XGBYTE8OBAweK99L50Yqrq2vx9aipKbvVW7+FZvv27fsTRPr164e2tjYaGtKb1vctnJKfU67A96qAjY0NiYmJxTfdj1Sio6OL3fnRHmoCgYDTp0/Tvn37Hylcxb5cvHiRSpUqYWIigzm031Ct9PR0JDDStGnTb2iFbE59/PhxWrVqhYqKdGeHycbaT29VEi/JTLjijMjw4cNZuHDhD0dbny6H/Ei5ArJV4MKFCz9kB7lt27Zi4fr06SNbAUu4dUnnOGzYMNauXVvCZ5b96Tw9PZFkwe3tpb9Ymuyt/89nkGQd16xZQ0hIyLc0QybnHjp0aLFv76et/zhl+/btCIXC9yAiueEk39V+NEL+ccIl96S0KyAfrFq6IigfrFq64iWxVj5YtfTFTD5rpvTFTG5xKVZADiKlK3hyECld8ZKDSOmLl8RiOYiUzrjJrS6lCshBpHQFTg4ipStechApffGSg0jpjJnc6lKsgBxESlfw5CBSuuIlB5HSFy85iJTOmMmtLsUKyEGkdAVPDiKlK15yECl98foPIBKOibEuyfEJKBtZYaL7fufUwqwMklILMC9fBvXPGLCbE32YVTG6TOze9P0mOjIuooJY1gfdpkNgH8w+ci5hXibx6dnYWFqh8sG4/Df32Lwgju6+3ZEv6ybjYP0PNi8rEBFkJhKfpYqtlSnKkvsz7xX3Hr1ERceMyuUtijcXe/3yMS9e5WJazp4y+tJdEEl2e83k8+xZEvrmZTHQkKy9UkR8bDSZeUrYVnF4vxNoQQb3ohNQ0jLBoaKlVPsZWYLI25Q43iiaUM5Ul6KsVO7HJRffEQpKKmiqG2FX0Zw3z2NJzMynTIWqmGpJd+0Zme01U/Cax8k5WFlZo6GYT3xcHJk5gmLfVNV0MbexQVchk+jHiagaWGBv87Ge+vM6ClkOVk1+/hj0bLDQf/9cfJcaz9PktxhZV8DaSAtEOcQ8fEy+UBkr+6oYf87D8hPclNVeM4LMl8RnqfzZfwjeER39FKGGPpUrlkMZMelJcSSmZaNlVpaKFtJ9Ov5jjEh4xGyMNDOY1KQNGUNXsXlyWxQQcXDhcMZ7ZrM3fSe1VT9BsQ+HvLu+lhk3DAkf9wvSvY3+gw2Fd5k56DcGbXPG5iNm5qdEseVyPD07d0Hnw7Ts/PTLhDvfYfSGcR8FmU9XQX6kXIH3CkgfREQ8OrOHLds3cCjJkh2bF1Eu/xFhgaHcFxuinpRJgyk+tNe4gcfsA5ibqpOcWQ73iClUM5AejMgCRPJfP2Dnsg2sPXSUToEncG6ly6WNkYSdTKSCWhbvrHoSNrkaG4JCuFygh25qBlVHejKxXUWp7eoqGxDJ5fKurWzctoLHlsM4Mmc0eY9PE7jsEEIFBfITb3EszYGtMxszO+ggFtZCnig0YG74VMppSe9OkgWIpEWfYfuGTWy4+JyANUf5yfoVG5et4E58JooIOHXsFIPCFqF8eBlXC00pfJXIzy5zGdbISmqOyQRERKkcXr6etTvXot9zBcvHNiYz/hTuTktQt9HnSYY+gQt9UNm3mKBLKdgovuS1YQ9Cg/pjJMUHn/RBRExscf+xnoNJZdi+YTG2Opls857Ktuc66Oc9pvzgSMbUyiTUewWY6RH3rACnWbNoUV5XajH7FxCJRE/5Dcv9ZnAp3Q7XRX448pQFQYGcj7Jhxj4fFI+vInz/LdTsWxAxtBHzwsK4FRWPTQ8vZnXQwM1vNmm5GvzqMosOyqfwv6JH6Oim7AgI5kRCBgpKFgz196B64S2CApeQlKNMvW5OjO9VqxhW0h6eYe38/TwimTz1eoQFT+bdsVUsPnoOUYUuhA5uwPLImdxIyMLA/idmeA1B++FBRgdvIt9QDeOUunjt6sJvvtfoEtSXzNMHuZ5uTY/O2oS5BxCVVkSLwd6Mridk3dkX9Pq1I4KLmxg95wBCQxXK5bfEY11rtowL4b5QhJZ5fZzdB1N0dxezVxzjbb4evdw86FqzjNQCIW/of0MB6YOImIz4GJ7G3WDJpit4L1qE+d1FtJuTxcVt7ry5tIKArYpUM7vKVfPJLBvhyMZxo8ju6cvYNtZSE10WIFKU94rYJ4kcW+qLYq/VODUTMLHPRBrO3M1A+3S8ugbSdGwNwle94MjOGYjubmTKnExC10xE/zOytv9NBNmAiIDE6Bhiru9gc4w5S4LH8/79+n05OncaNw1bo399F2lt3PHvVpbwEd0xm7SLwTWlt9ikLEAkJz2e+MR41s2ZR0vv7XSs+OfCW0XxRxgXcp2h3UwIXpfNrq0uPNvmyYIn1Znn1RdpLdElExAR5/D4fjy39s3iquloZo9uxrGwiWwWdmWdRzu2evQkpaUrypvXYjQtjH5lrzF55Bkmbwqgwme8uH/shpQFiGQ8f8SzuOss3ngZzwWLsUvdS+exZ1l0fA5GN9bgsiWJAU0s2XVehXlz+rNq7BiUB8xgSDPpPf/+HUQU01g+bze6pu9IqOjMIMUN7HpuzevTT+ji25T5TmEY1qpF2o0DNPI5y+RGsMzXBeOfplF4cT2vqg5kQqfKKCoqknVrA0E3DZg1ujMpN3azZO8tUh7eQPHnGbjVvsvEoBcELPWkrvmfqJ9weS3+C9II2ziV+/NceFBtFI6PVrJN8Wfmj2nH1a0z2ZbWhMhJjdgTMJHnNXvCmZPYjvChrcoJpnjH47vtZ7YMPMXwrU5k7FnLuWQbKpnc5FRKXfzGN0dZURHR01N47HvOjNHtmeU0hxY+IVRL2YTnwlxmb5xI3MEl7L4Sz51rj+jmF4Fl7Gq2XLQmeNk4rKRIuR+7+OS//zgKSB9E3muT82Q/4wKP4rd4MeVz7zN5gheKDjVRT44mWasuY1vbMHvDQao4OJJ4ZQe2Y7fi3b2i1ISVBYi8N66AJZO6k999Dc6tddg3y5tNz8Q4lNEh9tI5+gUs4fpCT97YVUfn1ROeFZZj9pKZlJHSU002IPLesycHA/G/YMTKWX+CSFHGNUaOCmfy7MXsC3PGbuQchtQ2YotvdxKbLMTlJ+nBoyxApNgxwRNchk+lle+uv4CIgK0u3bjVYAGjWY3r/TrsntGdl2cW4HtSyILAKWhKCR5lAiIf7pRTEQPZrzOGeWOasdJrMPF1PAjq4cD5RUM5oO+Eq2MiLt4RpKiaM9R7AX1qmUrtHpM0JH0QeW9ebtwBxgYcZsayJRhcX0i/rSJ2L5qM+PFRpi44ioefB0f9RrM3TYxdnX5EuvZDQ0rxkpz/P4BIKksi99N6ZGvWBa5AQdmOIQGd2O60l3YuVQmfcwYnp2GYaGliYWNN6vmd7BU64tW5CuEurpj0ncHQOu/3q3l3cwNBt00J61UG1wkbaTa9H7kn13FT81fCxtfj+f2b7F60ntQKHfGb+kuxcy8ubWP1PkVmhPbi4aapHDUeSIP4k7yo3ot+jWw5tTGICzoD8Otqy+11TpxXbkrcxRv09A+lme4NvIdcZsTG5mzod4QJO9xJ2rKAM5lVsFA8zT2TwQT0qFRsW9HT3/A5lIBvr9qM9dqCy+JgHDNP4+0exwgfGyICbzLYqT2n1q3CvJs7wxro8OjOZdaGbcV6rBvj21eVWgpYqlervLHvVgFZgUhmzF4mhxzHb+FiyuvAu5dRRD3LIuXWTnY+sGTpYideP7xO0rsCjs4LRHPgcjx+KS81nWQHItksntibgu6rcG5jAfnp3L33iNyCFFYGLKfbqmO0Vn3InSdvyHh4iE0X1Viwyg9TZem4JksQidkfwMxLxn8BETFX1kxjZWJrlng1xX/0RMqNjmRkfWM2uHflVduVTG1rLh3H/j+8ygxEch/hMsblbyBS8OwEo7wO4Lp0PipHvXG9U4N9wb14cTKCgNNqLJg5CWnlemQJIsfDB3JI9z2IrPUeSnS1aYT2qcbpuYM5aTyAmsnnybRri1XWNXbeKsR9lhcVpUVYMgSRt4/2MSn4aDGImNxaSs/VeexY6YzCowO4LT5Dz861uHLpLY2blefwps04jAxhWCNLqV2L/wFEUpgfsovewV7sH1qDQ2VDOBxUBdeuK+iz0YknIeH8pqKHnWFFenYug0svDww7/YRD3Z9pk3uGmYdiqWxnR6uB46mfewjfa4bM7l0JT7+ZYFqeuJiLODTxYWi9VDYcvU9WahxF5drj69QffWV4eWMLnq4HsGptTWJ0HiNn+qNwaD6PHfszrEVFUm/vxydiL2Z2JryIL2JCkAvZu8JZdF+BalZiEp6XIXjdAHaNGsc1bUe0Up5h1moCQ2vG4x62n3IO9tTtOJQuZeLx2hmL9+R+nApyYVOqIVUNcnmVXRUP12oE+i3Eprwt56/eY/iUSMrlneL47VRePo3Goct0JnavUzLjXqQWbnlD31oB2YHIHsYHHiVw6bJiEHlf3rFs9FhetPRkZn/H4r/kvTjO8FG7mbR+Do3NpNX1gyxBZOG4HhT8uo5pbS3+CN+LQ6FM2qLGyo1TeL9TSg4bJo/ldg1nIkbUltqAVZmCyD4//C+YsC58IpLsfdGrq4z+NZAemw7S2bqATS6juOcwmdA+xkwf4U3byHX8bCm9VKwsQWTqCGfaBOynU0UJEQrY4TWYU7pDWer2E+/ubmCIdxRLdofxcNEUjmp0JmRMW6n1pbIEkWOhfTmgO56F45pzeYUrS5/UYe3MDsyeOBnTX3pxZMlORq1dQyu1qwzs4cPg5UdoX056MZNVRuTto72MCzhMwLLlVCg4y4A+q5m6ex16pyOYc0uPRhpR/KbRl9VOjdnk3I7LlWeycEx9qXWn/7KgWTjGhjpkvHqLvrkphRmvyFHUwcRAkZTnr9GzMUc1+yXXo56Dij729pa8SnzC68wClE3LU9dOh5ioKF7ngJVDDaw1CkjJUcDCSJfclGjuPn2DiokV9iamiAoSeBD3CpQ1KO9YE7MP5Bh/YScbt72m5WBHDMwqUdXGmJz0VAo1DDDQev/BLflZFM+SszAsW5nKloZQ+Jrbt2MQGVhR3kAXHRN9BG8SuBOTgL65HeZ6eugbqhAffYekNwJMbKtSwUSZ1Mx8TIwNUcxL4+bdJyiblMVWTxsdYz0y4m7wOFWAjoUtFU31eZPyiGepOShqGVPdsRKa0ru+pBZQeUPftwLSBxEht3cuJnLzUeLTsjCr0pDpU4ZwbcVcrqSkYdVoND5jO5ETtQufiJ28VlKl5+hA+jW3kWo2TxYgkpd+i5BJoVx5+RyxnhUdRk6nScEV5u65ikCvHG6eXtSzyGCeezBXktIwrTOIgEk90PvrgIuvvBxkAyLZHAoLZtXZK6TlKFOxcQcCfJ3JPxHB7ItmRM4ahGRv1by0a4R6LOTR21wcu7sxfUC9v40l+UrXZJIRSbq9l5BZ64l6mYy2WQX6u0XSv0Y6niPm08p/Du3KayAW5XByaRBLzsSjb16P6UETqPJhdubX+iSpLxsQSWLpJD8ORj8kS9GIWp2GMXN4bTYEzOTMi3Qs6w8ncHJb7m6aSdihx6gLs7Dv6onbwCYUT/aSUpE+iIi4s2sxkZuO8EzSf1Sux7SAmRjdXIzP2uuoaJVlfJgvtfJu4+ETQppQC6FJNWb6ulLRWHqDX77LlVUzEx7y4IkKTVpJ7xu2lK4DeTNyBb5KAemDiMQcsWTS5we73v+3ZLM2yb9/3RureHdLGW2WJQsQKfZMzB8+fPDsw9/+/ED9b75+VZD+Ulk2IPJ3xz4Wl79GV1p+SdqRVUbkz5h9zPKP/f5l3soGRP5vzP5yXf7lGn1vsRix5N77MvP/ay3pg8i/9x+/+/Fnv/LhLzLqQ75LEJFB/ORNyhX4LhSQDYh8e9dkBSLf2jOZgci3dkyGIPKtXZMZiHxrx2Q4RuRbuyYHkW8dAfn5/6cUkINI6Qq3HERKV7wk1spBpPTFTA4ipS9mcotLsQJyECldwZODSOmKlxxESl+8JBb/A0Tmzp2Lnp5e6fRGbrVcge9cgXPnztG8efPv3MrPN2/Tpk3FlQYMGPD5lb/jGgKBgBEjRhR3lD9acXd3Z9CgQVStWvWHcu3hw4fFs7hCQ0N/KL8kzgwePJhVq1ahoiKlhXK+E4U2b96MSCRCQSwWiyVO9u7dG319/e/EPLkZcgV+LAWSkpIwMzNDSUmKQ+m/A4mOHDlSbEWHDh2+A2ukZ0Jubi4RERH4+vpKr9HvpKXFixfTtm1bKlV6v67Sj1IeP37M8ePHmTBhwo/i0h9+BAQEMH36dDQ1JfOqfpxy9OjRP0Gkf//+WFpa/nBO/jjhkntS2hUwMjLi9evXH2a1lHZv/rT/7t27xf9To0aNH8cpyWafhYUcOnSI7t27/1B+SZw5ceIE1apVw9xceoukfQ8ipaSkEBUVRbt27b4Hc6Rqw549e+jUqROqqtKbOitVA7+wsXv37hX3icUZkeHDh7Nw4UI5iHyhmPJqcgU+psCFCxdo2rTpxw4rdb9v27at2OY+ffqUOts/ZvDQoUNZu3btxw4rdb97eXkVp/rt7e1Lne3/zeDY2NjieAUHB/9Qfkmc+VGvxe3bt/+ZERk2bBhhYWGYmLxfq1Be5ArIFZCuAvLBqtLVU9atyQerylph6bcvnzUjfU1l3aJ81oysFZa3L1fgLwrIQaR0XQ5yECld8ZJYKweR0hczOYiUvpjJLS7FCshBpHQFTw4ipStechApffGSWCwHkdIZN7nVpVQBOYiUrsDJQaR0xUsOIqUvXnIQKZ0xk1tdihWQg0jpCp4cREpXvOQgUvri9d9BpPAtN69e57VAj5oNa2PyCVvNCguzSUvNwsjaonhb6/9W3t7ZzpJYc9x6N//qzYHEqfeYe+AGffoPp4xMpleLeZ2YgIKxJQbq/339h7T4u2SolsOhjPQWhctNe8KjdxrUqmApk6tMLCogNTENfRtrVLJTufsiE0cHe17+tpD9wp9xaleO2Jh76FhWw0L3UxfSSWW98y5qzxyNo6ZkK3AZF+Fjljmfo+P8EVjL+FRf03xJgYgoJ4VLV+4j1DamfoOaaHyN0Z9Qt+T2miniyc2rPMssoFLtZpQ1+NTr8ROc+JdDShJEclKfcDUqHi2L8tSraovil5n8ybVktendPwwQZ3P7/FUyhKrUatwMIynujvxvzpbkGJHUx3eIep6BeaVaONoYfrL2X3qgbDa9+6c1otwULl++j0DbmAb1a6Ihix38/nLaf3yaCQ8Px9hAg80L3biSbIqFWiHKtbrg3K0ByqIiCgQi1NT+ghmiIgpFiqgqK/Lu6QUWLD1L/yB3bFUlD2wRhQIRqiqSB5GIwgIBSmpqSH55c2UFQVFWRIzqINkrlMKCwj9+QyykoLAIBUUlVFSUP4CKmKJCAUKxGCUVNZT/cpeKk67hs+kCo8dNxUpdgEAoQkFRGVWVD9BQbLcQRUVllFWU/gY+QkEhiiqqKIiFFIkVUVZUQCwSIhAUIVZQRE1VBcS5bPHwQHWQL92rGqGIkMJCISqqqn+0VVQkKD7nk2t7eKbViJ8dzRAUChChgKraX44TFCIUgbKqCkp/2wlVSEGB8G/HioUCilAiK+48J5P16N2iZnHoREWFiJVVUUKEoAhUJGKIJTb9xebiI8UICgsRiRVRUVVB8T9cTIJ3j5jns4q2wcFUyXnCnpsJdPmpHYkHA9gk7Il/Nzt+O7YXs5rdcDBRokgosV9ZMuebIoEAkVihWIvf2xeLJDFIYtngTTRZMZ0aalAkEqOopIqK8gcjhAIKikQoKqm8t//3Ii6iUCBGVaL7hyIQFKKkovqPjllUJEAg4n2MhA8I7XeUHpsnURbl4uvxz/oClJSVEQn+/fr50k7hS+qVDIiksdJpCmeF9hhlXkf9pxkEDaqLLHGwpEAk5vBsPJfFUM9BwJXXVZkzdzp2Mnn5eB/dkgIRwdv7+I3yJadCdV7H3qel8xxGNJEtUpcMiORzZr478y4rUVPnMXGWw5jn2x0DGT7YSgpE0mP2M336ZuxqW3MjOpvpsyNpbi3Di7HENr17xaopUzhdVAljSf/R3o+gwfVk2n/8A0QiZs9BOeEUTvMTmbvSCckaq5lZ2QhfXMYzbA1ZgjxMqg0hyLUVuybM5KJaGplxGfzstQy728FMW3KJ2oM9Gev4jmWbDkKlnwkc0Z7tc/y5mFSAqoE9HkEe2MRtJOCuFWHDmnJ8VQRbryeiad+UgKHtWRvpw/2kArTL/IRf8ACMiruEVNa5z+Li6xxEimYM8najhZX2+8dt0nX8tlxinNNEXmxdwOpzDyl6J6ThhBkMqVVAsJc/zzPBvEpvPN26oAMUFUQTMXEJT4pSKFIph4NJPpei83AKn0OVdyeJWHSYd0X5WLQeyagG+UzvN4WU8p0J8B3Os4NLOB+XTfn2g5n8c1nmO0/jprIFgycF45i6kQvavRnkkMws5/k8UypCxawRHi79eXl6Fct33qRAZMowf0/aVJAQdBHnFi3iQEwMLzNSMak2lGDXn9jnPZIxUToAACAASURBVJGdSXk07e3NmLLRrHhalim/mLPAaT7Ruc94k2NOHUcNrlyOp5fvYjqa3CM0cBNpFKBdpTv+Y9tydmskO87GIxTa4rLQnRoGkleRd+zy2oD52KE0Mopnhf8tyjV5ib/7Jkw6T2HR2Krsu5LM4L7dST0cVAwifl2t2b95FWWaj0Xh6jwid14kJceaiMXjuRA8l/tFApT0a+LkOwabtCu4+i4mXUuJwvtWBJ/z4klkJPufpFCUr0E3nwDaat7Hy3c+bwrVcWw/HqdBDZBgR8GbpywJm8X9VAVq9xlNb7scwtzWkmqQSZ5KbQJCXamsJ4FgIamXtuM0fx+KondUbOeL+whzIjv6k1hNkZQn2fRyWUQX82gCfCN4aVKLqVOHEr1wLhfe5CJWsWKYzzQam2t9CUt8VZ2SABHBw+10drnF6kOz0LuzAacVjwmZG4CpDJMHJQIiwnQChkxCe/RspjbXI2xET6ym7KV/tY/lX788ZCUFIk/3BTP+gDFHV44mauM0lic3ZZ5Ld5lmRUoCRMSvbzGw33yGbVlLW417OI0Kof/czTQwlh2JlAyIiDg4cwJ7NPqxampzdvv0ILpuKF5dK375xfYJNUsiIyKI3k7naTdZfTgUvbsbcVr2iOB5gZjJsP/4J4jMmYfg5jomXbZjh3enD9IUsCbUh7xaExnf3pgVU0agNNiVzOCFGPpG0KPwCG6rRMwIrcW22ScZNMOJhE3+LE+rwULnbjw6PJuIqKqscPuJy0unsketO141nhN8z5qAZtl0GTYX+3rVib9/hf5eQfw2dyNNR05lcMeqf8tePDq5kmVHokl8cB/rASFEDqr9FxC5yKjxUzBNOcfMZft49/Ihd/QHcNC3DEMGbKHfDE96Nrb98y357SVc+u1i/LYQ9rv8TF6XJfxacIaDbyszvWcFVi1ZQEx8AsefWnDgSDAPgmagOjyIqtHhdPW7StN6JsQkvcPHz5N985bQL2wRNfUVuLHFk1NG43Brb8bJDREcuf2S67dScV4YjuDUAk7EViVw0Qj+XMuwiIN+7kRV6IfHIEfWTB1NGac5xIVPRmfMEgZV0yH9wmJCY6sSPtwSz44R/LJhCfFzOnO6rA8+VRNZdVaM29T2HFgZwZXYJE5FKbJ6sye/RYSQod8ZD+9f0P3D80zWjl6MteckWps9YdbIKwze2I1DnstoHTKDCvEncd0dh+eUMaT/ASKWrJ4TgHmnmXSspMqjkyGsv14FN48u3NsWyZ5rL7h7O4HBIeFoXVxHQsXhTGlTwPQ+a+i/Kwyre7uYteUSb5/eI7+ZF5EdXzJiynVcF/vRws7gD8tubXZj3MoXNHJQ4XGeHh5D27BywQPmbpjK7qm+KA2cxJDGNiBIxt8rktqD/ehStYDgMZOo4uzCfa91tF89j0qPtzDrWDpDOlRk7vrrBEX6YKIM948sZfXJWOKjHlJ5ZATBvR0/4daX7iElASJpZ+YzeAfsXjQZcexRnBccxjN4PuUkBC6jUiIgkv2cyZO9aD5tIT2rarPWsztZ7VcyqaWZjLwquYzI5VXOzHvVnq3uHYg/Oouga4Ys8R1dDOiyKiUBIsJnJ+jhc5hZy+bgoJSA77TJNJ26k/blZbfFQcmASBErvYcRX9uDoB5VOL94GPs0RhExrLGswlXcbkmAyKuzCxi0Xfy+/3h8DOf5B/EIXoCtDPuPf82IqKWcZWxgFGGbvCmjAImJT9i7cQ36raczsL4BewIGkN3Ng4I5R2i0wgWrF6dYPu8V/f0qs2P+eUbNmMTTzXO5ptecEZ1q8+BABItTWrBoVD1itnmxTdSFKfZxBEdZ41Urif5zHxPhPxRdVU0MTY1QfJ3GuX1rWL83Fbets6mqCeKXpxnrcp4xocOI3RxBbJnB+A6q8yeIbL3C5JG9WOsSgfmwMdTKPED4SSOWRgxBnJbIiQ3L2H1LGf/VfpRVk7x9X2OO813GrR3GumBnjLrMpG3mIfY+18Ti7SNuqNZleJN8/COu4LvMgztB/hhMmIXNFX9cLtgSMak1Gpo6aBY8Zc3Sk/zq74KVAtzc5s1Z0wkM0TiJ28Z8fFyasSZ8Po4j/OnpqE1CzAUi3RZT2S2MsS0k9CzgkP9MXtYdwOhOFVjn1ReDYYvIXRtJuWkhNDSA9ItLCX9chdChloT3P8CAzVO4vHAKj6u44mT5gJXHknE0z2F/rBnOfS0IDdnOwJkhNNIVEH3zGLP9ttJh6Qp6VJI89N+yckQAlp6hdNA9zzSn+zhv6MZ+z9V0DvXD5vkpPPY8xW3yqL+ByNp5Mynzy0waCi4SfCwBz0kDULi9DafFaXj7dmTnvNmU7zaBzNOryG3hzqTmhQT0WkX3BZ3ZMHUH7YPHo3BqCftet2K+SzveJceyI2IuN1TqMGvmCPSU4OyqaaxKakrgsPqoa+mS//g0O/cqMC24C4d8Iijs0IvujctCQQKegcvpOMafptawwm0A5iO8eeizje5bAij/5AiBe+7TvWU9zl1NYtjk/mjEH2eM13WcZg3m1towku1H4967mkw7jX9rvCRAJPPiUnqvymXH6qkoxuxh2vzz+ETMRpZZ4xIBkbwEpo7xpPb0uQysrs1y5+6Iem5ibJM/YVbaAS2pjMitda4EPW3Cbv+uPN7vR8QdWxb5DpVpOrwkQESUcIZfp+7Bb+08aio9wWuiK218dtK6rOxGwJQMiAhZ7z2KqKpTCO9XnVOz+3PSZBohH55J0r4Of2+vJEDk7aWl9Fr5of94tI/pc8/gFTkHGxl+dfrn9N3wCEwMFNk0x5cjdwUY6Kpg3qwvvSziCVh+EgPDIrIVGhEwqwcHxqyh8QoPbBNPsGR+BmPDm7No/GhSa4+lt+FTHmo1YvQv9chOvE6Q91wydQzIzlRgZEAwdV/vIuCOJWGDa7HWw5fTQjVszOoy5Fd7tq/bxKvcPNJE5gT4zaC8AYgzYvHy8yNbxZzYxDg6dg9gcv/3YyaKP81svczEkYM5vSqAI7GSsQtxaBj0Z+ZYM+Yt3U9uwVveajsS4DUVK633IBI55Rbj1o1gQ5AT+p1n0u7tEfa+MKSW8UuW7LiKjk4Oj1/asGbbTBJXuBB4Sw/3Ue05s2IJL7UMqVCjMwM7WLB5wX56+Ltjo/QBRIwnMNr2Ec4BC9E2MuHO4yy8fQMpfLCJ43cySM1Ip8sof/o1syv+NHMs2IetjzPRVnuNwKALM2Z05bhfEOWnh9LE+O8gEtZvL/22TOPa/EnEOLgyxSqalcdf0aK+NvOX7ULXUIV7cRrMjZxG1OGV3IjP5XnGOya6R9LaQfKhrYgHG3yZsjONapUUyHheg8htw9jnPIjThr8S3secRUefMX3SyL+DyPwQbLt4krxoIAuiNKnbqCEDfqrGptWLUdQ15e6TdKb6zKP62wNMXXQSKwcbsp9oMn3ZSI6G+fEwT4/UV4+pWc+VYU1SmLvpMkV5GajZd8RnYl/0VSDr2TUC/eaSZ2RG1WZ9aWf3ml1b8pke2p1D3mEIOvahhwREKOTBjoX47H2IpdYbxBYDmOFdi4Ud3EhtYEV2dBy1BoUzoMJTNp58xWjnQWi9isHNz49CtTLEJDylR79gxvxa8ruOlgSI8Poiw/osYfj6Fej+FsnCWBvmzRiMpuyy4cW7nUrKkCFDZNUHA3msnzqK6GpO+P6sgLPTMgYtXUETGY4RLCkQybi1jrEB0cxe58vliKk8dByOX5/6Xz2Q/78FoyRAhMIEfPpMpqz7Sn5VPsHkBQ8JWhZQ/DIoq1IyIAI31nsx/3ZFlsxozxwnV8pOmcugmsaycqvEMiK8ucTw3osYun4l+qdnsyDGinn+Q2Taf/zndURE+SQ8fU6uUJUytuXQUVUg7eUz3mQXYWxjh5GGItmvs1Ez0EFJWEBOthAdfU3evnpBer4mZYw1ECmooKX+/vttbmYSCalZaBlZYGWsi7gwh3cCJfS01BHmpfP0RQYKqrqUMdMiNSmZQqEC2ua2WOr9mZwseJNAfFou6oZmWGhroarx4TdhIe/yCtHS1kapMJOn8akItfQpo2uAqnIOzxPSEIoV0beyw0zrfUpQLCok+60ALQNNcrPeoqiui5oonzyRMtrqCiTHP+OdgjrGesYYGmgiLsjkaUImptY2qOQlk5CajZqOMWXM9SjMzkNdV6d4EK4g7x0FilpoqynxNvkJKVmgY2SOmY4qb9ITycgSoKhpRHlr4w/ffwvY7z2PN3Wb0NDBFDPbiuirisl9+w5lHT1UFUFUmENWkTJ6mkpkvc5H01CbwuxMilR00FYSkJMvRltbnfSEJ2QUKmNgYIaxtiKpKYm8yxOipGdOBfO/zuIp5HlcPCItA0zUtIo1yMtM4uUbRWysDIoHzWprayLKzyIPDXTUlcjNzkJJXRvBuxTS3uQgUFDH2sYa8eunJL4pQtvYAlMdLVRURaS8eEYW2pTR10NdVxOyU4l7mYmyvjGWOrqIi17zPDkTFFUxK2uL/l8+8b979ZxkiY/65pgbqlOQK0JbT4P8d1mI1TXRKB4ELSlFvIyPJ7sQLGwroKsiJCcjh3d5aWQXaVCunCXKgnxyCkRoaWsWd+j5r1/w/FUe6obmWOhooaouy+Gb/94flQiIIOLJyVX4rziDsoEDk4PdqGUoyyQ/JQQiIHhzhzDP+Tx8XUjzETMY1b6CTMdRlBSIiMV5nFsdzuKTjzCr1B43r4FY/nGty+bZViIgAmTFHsXTZx3pYkMGBYTQsfKfH4pl4VlJgYhQkMTm4FCOxCRTqfU43Ea2kvnskpLIiEgmlsSdWsWM5ZL+ozKTZ7pTy0i2/Yd8QTNZ3Amf1aaI5zfuIbSqiN03GDz5WabKD/5qBUoGRL7azM9uoGQyIp9t1ldXKCkQ+WpDv6CBkgKRLzDtq6qUFIh8lZFfWLlkQOQLjfuKanIQ+Qrx5FXlCnyuAnIQ+VzFvu3xchD5tvp/ydnlIPIlqn3bOnIQ+bb6y8/+P6aAHERKV8DlIFK64iWxVg4ipS9mchApfTGTW1yKFZCDSOkKnhxESle85CBS+uIlsfhvIDJ8+HDmz5+Ptvb7hcLkRa6AXAHpKnD+/HmaNWsm3Ua/g9a2bNlSbEW/fv2+A2ukZ4JQKETSL/4+BkZ6LX/7ljw8PBg8eDAODg7f3hgpWhATE8PatWuZNWuWFFv9PpqSzEpbvXo1SkqyW4flW3i6detWRCKRZLVusXjQoEG0adMGXV3Zjmr+Fo7KzylX4HtQICcnB01NTRT+trz/92DZ19kgyfRISsuWLb+uoe+sdn5+PsuWLcPJyek7s+zrzZG8hUqg2Nb2z4Uev77Vb99CfHw8Z8+elfFU8m/j57x58xgzZgzq6urfxgAZnVXSf4jF4vcgMmDAABwdHeUZERmJLW9WroCqqioCgaD4pvuRyrVr14rdqV+//o/kFoWFhUje1iSZgx+t7Nu3jzp16mBlZfVDufby5UuuX79Ot27dfii/JM5I4LFv375I+pEfqUj6jz9ARJKCXLhwYfEbm7zIFZArIH0FLly4QNOmTaXf8DduUfKwlhRJJ/kjFUnnOGzYsOJU/49WPD09iwGrcuXKP5Rrjx49Ko5XSEjID+WXxJmhQ4eyZs2aHy6jum3btj8/zUhuuLCwMExMTH64AModkivwPSggH6z6PUTh022QD1b9dK2+lyPls2a+l0h8uh3yWTOfrpX8SLkCX62AHES+WsISbUAOIiUqt1ROJgcRqchYoo3IQaRE5Zaf7H9dATmIlK4rQA4ipSteEmvlIFL6YiYHkdIXM7nFpVgBOYiUruDJQaR0xUsOIqUvXhKL/yuI5Lx9Tb5IBQMDnU/bWEosokgoQklZ+aO7RubEnWF/giF9W1b/6LH/V9qUB5e59USTn7rWKN5o7ktK6p19XBDU5td6VuTmZKGkpoOa8u/bk77jt+Wnse7bgYq6/2l0spiYEydI06tM8/o2HzXhyaXtPNZrR4eqstuy/KNG/IcDBLlPObz+KS3GtkWyP+8/ijCXcyf3o1+jJ9XNv3yjOGGRAAUlFRQ/cxdYsViEUChGSVnps6+Vf3Pn5Z2L3E/Sp13Hqn+7rkXpMey8nshPbdqiJ6NB6XIQ+dKr9NvUk4PIt9H9a84qz4h8jXrfpu4/QSQ8DBNjQ67sj2T5jnsI0abBkEmMbluVjz2C8tOiWL/uMr1cRvOxx+3rS8sIiLJmzpiOn/1weXFmK5tPazHNvwtfuifg4/3+rM7vTkhve/ZsXopZo+E0ttX5EIUslg2cTZUIF5qZ/+cZRJcWzee+UTNG96310ehdWj+dCxbOuLaz/OixJX5A3m0Chp5j5DYnyvzbyQVvWDkvEIsus+hk/6VP6AL2zwrDdLQPDT9z2/bs51fZtO8xAycPREsK4jw5spG9d0xx9mj/N5AVPjuN+44opk2ajLmGFE70L03IQUQ2usqqVTmIyEpZ2bUrBxHZaSurlv8BIhGRs9HIvIuT/zFcl4ZQUeMt9+KysNfPYU7kQh6nZlG9kzOTe1Ti1Lzt3Mq/Q0xsIcMCIuGAG9OWXqbuMC8mNdLm+JEDxKnXYMb43lzZHMrOay8xqdIKN+eBKN9cRdA9K8JG/MTDY8tZfDAK0yZ98OpZl4PLAjkW9Qptiza4+/Xh9+dW3PEVBG69QpGSJnXtezDR2ZGNESHcTNGm6xgn2lQ2eg81BamsnhPGhcdvadLHmU626Sydu5MMBQWq/TyckZ1qEn8kmHX5v+Dfw56rv+1Hw/FXqusmsCA4nDvZAoR39JhywJXMjavYdf8FKJkz2MOVemYKnF8fxurzcRS+0aTDoDEM7OpYHJ+n57ezbNt5csUqNBk4id6NbP94476y2ZOrllOYWCOZSM8VJCiBde1uTBzcipQrO1iy+SyZ+SYM9ZtGExu94vbEKbfwnLWEtCwdBnh7YPbwICuP3qJIqEnHiW78XEXIgZBd3BM9IC5JmzHugTiKLjE7bAevFKFyqyGM61qLqGMrWXXwNrmFtkyJdMbxw+u+4MlppszaQJahJmYJVfHYMo6Hm2ex7XIiDl3GM7ZdlffZC0EmaxfPwqp7EI4ZR5i/6jhZKFGvxzgGtrL/I8ORcHkrszZfRLNaB0KHt+fslnB2XIpHRa8hg/oYEDrMh6w6/fCd1pXko1v5LVVM9xHD4dRDHMZ1RufFLU6fL6LrgOocWBzEnpvJVGvbF6uEXYRtu0fLce50NVBBvUZD6lYo4OCCWzSY1IoHyxdz4Ek8Dp3G0eDtZVaduINQqE0XJ1fa2Rv8AbrRh5YQuvsGRWJNGtbpy7iRdqyOCOXeawN6T5xGE9W7+Gy/x+Sx4zCTg8hn9Tny3Xc/S67v4mD57rvfRRg+y4j/md13I+bMQ3BrHZMu2LLDt/MHkYrYHenFHd2OjOtswHKPOVT3ciV6ihcFI73oJTxF5KVyzJhiwdq5p+jtPY38w7OYeceEhR5Dybm9lZmHFPFz7cTFJYHEVRvHlPL3CLprxcwOKgwfuxi7xjWJu36cruPd2LN8N91HjqN9Q3t0tNSKHyTit9eYPn43PYOdSNoQzFWNrvxS4Tpzd6RT0+otD4rKsWCWN8bKcHvPXDbeNmXyuFbo6Rqip5DJgR3biIl/yp5bCqzYPAed87NYndsZ/x7lWTvbE/NuIRhdmcue5OqM/UUT/7FbGLZ7MY4pF1iz/yoZjy7zqMJ4lvcvwmfGPSYG9uOwry+iLi5M71a1WCfh6zi27tjHy/ho9rwox671XpT58O1IAiKXLSbj3EqXc7s2cOVxIqcuJDItwodne+YSW9AUJ+dOWOhooiJ5+ouy2eA3g4zqvejTtBy6xiYop99n/Y5jvH52hyMFrTm8uCneLXxpvCCCyi8Pse2qBq5uXbmweyNRT+PZd13A0iUT2RkZgapdD4YPboapjiZKxXCRyjznYPT7OFEnZz8h65TxC7DEw3kfdZrbcvfObSZH7KFJGYU/QMSiy0zam7xkx/ZdxMc/ZneMIZs3BGKnroD4zR0mjQtFp0YtXt06QJOR/lzbuo26nYfR/eeaaCu9Za2bPwYjAuhgEM14p4X0C5xH84q5LOm3hY67vDC+u49V6wrpPkzMomVpTPL6FWMtXXJiT7Ji5yOGu4/nVvB8RN2H0LNRLiE9dtN39yi2DBqMUr8QxrS0R/3NQ9btPMGbp7c4Lm7HwfnDkeS0hOkXmeZ0mIGzJhK7PIiH5r1oY3KOpYezcDRJ45FmfeYPbcCcvdeZKAeRz+ocJQfLQeSzJfvmFeQg8s1D8NkG/O+AyOy5KMYdYNKKPFYsG4XkxVCQ/4rFixZh87Mb3atqcHJOP+KauKC89BQNV7hg8+I3lsxJZWBAVXbMO8cov4nEbZ7LNf0WjOhYi3v7w1id15W5fexJPOLPklfNcamaxKwHNrhXeUqXWReZ0KcdKhr61G/ZiJzLlzh3/QrPM8yZEDa6+GEuitpClxXZHJo/ioTTm9l9xQA9je0celmb3g3KoG3lQJv6VVBVFHFgngeXrEYQ8mul4kA/3LOCpZfe0KyODtv2xTNjeSg6F/8EkY0L/Cnzszuv9gYRX2s6bm11WTZsLrWD+3IndBmvatXGLOkC18Wd8WgSy7RzFdjp04HLi+bxwLQlI3vVAAo5t2Qe+9I1aWCXzbbjIhas8qDMh+9ZEhC5ZuXMYIOr+My/SvN29hzff4lu3oE0VU3k9JkrXL78lDZurrSvYASFibhMi6TltFA6lZN8DsliT2AE13XLUV0jjt13y7FyYXOW9NvP4K3TsXhxmuCdl2hRsQo7foumSUMTdu2JYfqiIGxe3uX0pWvcuPaKnqGeNDDRgLf3GDp9C87zQ6ihcIuZ4+/QvG8SnuuymdStLqr65jRu3ARTrQ8gsiSUst1mYHhxOWseCmlcRczWQ28JX+5LeU1FCh/tp5PnNvr37IauhgbVm7dENfomv125THSsCmMXj+OGXwA2rrOol32d+csv0X+GE2Y8I7zXJrrv8Mbo7j6WbRHStMlj1jxvzqqJjYrj9+bRb6zd+4IpbkPZ5xYIvSfQrc4bgvvuoe/WYZx3i8TRJ5g62m/ZOSOC28YVqKb8iL0P7Fi5YCSSnZMKbq2jxwYFDs0ZTNzh9RyNMUOlaCPnMhvRrbYZumWr09wklaA9UUySg8hnd5ByEPlsyb55BTmIfPMQfLYB/zMgEh4eibFWFkGunuRYtaSyaSFpavY0EN5m/U0BzWqpcum3TMbNHcO5Matput4PuxdHmT87nXGRjVg61R+zns5USz7FLe1mTOjRgPR7+/GOOEmdNrWJPXuB2uNm0lnhID43rZgzwI5Z05ah3a4htrrlaFjTmGtXrvEqJY7j554ydfYK6pgCmffxGBuMdtufULhzgSz7Xgyt+45l26Jp2NSBslWbUN/Bojh78vjwEvy3RNOqbV0q1W2Dwv1trL+nROtKOazaHse8ravQOBfA8pxuhPSuWJwRMe0aiu2d+cw8mkHbZuYc3RDLtLUTORC2CMOGLcm8vZkE9SHMGWWIy5QVOHZtw7ODp7AeMh3nTtVBnMvOeTO5VFCeGjoP2fybCmu2hfyREbm4fjpXbVwZoH6cqRse0b2FNes2HGVcwDwsc+4Sk5DOhUN7cRgQwvgOkk2ocjkU4sWuN+a0qGpL/XZNOLM8khTT+phlneRYTDU2r+lMYOvpaPTvhlbseQrtB9LGJJrlF3L4uTqs2BLFzIWhCJ9d4VlSOif2H+AnlxX0qWcK4gzWubhzRa8+dTSfcOZuGYIjmrHcYwt2HRpgZVaZZs0ci0EUyRiR+YHYdg9C8Uwku16a0tA8gfUHs1i6dS52GgpQ8IKFLgvJqVeHSvqWNG5ox4Mbl0hKTuLo0cuMjVxO1loXfjPuzPAm2hzYdo0BQa5YKrxi7fjxXLfpjN3rMzws6sSM0Wr4+uyjXudmVKjchAZl3hIWtBj7PtOwf7aGeTcMaV8jm11bxMw/O51TU4KoMmM2jbVTmecXTKZNE4wyDnPqaR02rJxUDCKijDu4jg/DpP1P5F87j7DeQPqWT2LloXgaNbTHtkYLaqo9xGPrHfkYkc/uHuUZkS+Q7JtXkYPINw/BZxvwPwMiv6+sKnjzlCOHz/O6SJsGP3fEwUzEuSOHeZqah33TzjSqoMOTa3EY16mMVl4qcU8KqVTTkugL+4nKLUtLB13ylAyxLSMZtirmyY3jXLyfglHFOnRo4oj49TOi32pQzdacN3GXOHA+FlX98rRsaMnlM+d4V6iEWa22/FzN4o9gvXp0niNX4rCs0ogqZYywsNTm2sn9RCfmYVOjJS1qlX0/JkOYw5VTB3mUVIBd3XY0qaTBucP7eS7Qopx1dRrUrYgw/RHPhRZUsdTixZOHqJhXw0L9LWePHuCF0IRaZStStqYd4mcX2XfuMZSxpZFNFSrYmxB3/RAXYt5SsUoDKtgaY2r4fkyH8O1zjh09wys1QypbOlK7ri0qH2aIvH5xnwyNilQ0UeDm8W1EvVLC3LYWTRwsiL1zkvsvclAyrUS3to3Q/n0EbnYCB46cJiNHjfqdelBJ4Qn7jlwjx9CcmpaOVK2WRVi3zVhNqIxinhEdu/6EgTCT80cO8DRPHeuytWjooM/NSyd4mlaIinVNereqwe+Tg4oyYtl16DIqZR2pbW6Clb0NyXeO8dudZHQtHGnXvi7aEvtFAuLjYtCwrIaZOInjh0+SrKRHRStH6tSxQ634Ww/kJt1h14m7oGZBq5ZVuH/pNKlZYnQdmtK9vh1v469x4MorGjavjcK7HMpUrlAMOoVp0Ww/ehUDO0fs9a2o4GjK/fP7uBn3FguHprSpX457Z/byWFSF3i3MObz3EO/0LHHQKkvFxtakRT1C174ahqqQnxLFwRO3yDWyoJZlVarUsPxjQGrKw9Mcv/4c6ypNqGxthIW5OpeP7Sc2ufD9dVJBneiEN5S3s0P9WF1uOAAAIABJREFUS6djfaRrkelg1Vd38QxeTHJmIZI99XLzLJjsO4ConYu5EpeFRd3ueE7o/j6mUi6yzYjkcWxNBFvPPQUFRUSCAmp2nExT/Wss2n4TRXU9RntH0tBS+kErqcGq17Z6s/iWFr6eHtjpi4g+tpyQrVfR0KmM80w3Kv8+jl6KcSsJEMl+fhn/4NlUHbKAoY3NKUy+TejshTxNV6b1EBcGtawgRY/eNyXrwaqPTq5k1qaLIHntFeVjYN8Xr0EG+AWsJqewiMZD/BnR2u7TZpp+pvcyBZFXd/EKXkzSH/2HOa6zxhC7ZxnH7iajU7kNvk4DMVaXfgciX0fkMy+E7+pwYSL7Ft2jxeSO/z7t9rsyVm6MRAGZgoiwgIw37xCKxLy9f5jJSy4ydWIfsvONaFJNiM+gQJpErmRwTelv4SBbEBGTm5VJdp4ARdE75k2fgFp3VxwKC6nbpg5Rq7zZkN6KdZH9kPaepCUBIrmxBxgdsIqkTCVC1+3CNno93gey8PAcgpGiAmraWn+80EjzLpI9iGSxIWQqSw9cpeXU7czspkf4lGDKDJlK18rGKKlpoKH6sbmYn++xrEFEkPeON1n5KCgKOBrmzDnb7jS6ex3FQVPoanKLqVMu4LonAge1z7f9YzVkCiLCQjLevC3uP949OILT8kuM7V6HC1fVcfP+iXWTp6M+ZCbj2n58uYqP+fF/f5eDyOcqJj9ersBXKCBTEPmLXVsD+nDXxp2Qob9PLU/G81cXKnnPZmgtybdO6RbZgsiftqZfW8qo5a9YvcwHgw8JkIebZjDjhj3r55RCECl6x5JwP1QrNyRq/0GGzl5N6lJXFl1KxMREE9XqPVgwuSvKxale6RZZg8iz35YzN0qZuukneVzDD/+GT+nZeS56zawQCC0Y5+JOY1vJh1PpFlmDyO/WFqVcYtjUlbjNn8erzSHsTreiReVXPEpviNPEn9CWQcxkCiJ/CcO2wL7cs/PGpcEbPN3X0nTYT0SffkCvqe5ULyP9KYVyEJHuPSBvTa7Af1WgJECk6PUFRg9bxuiVG2j4Iflxe5cfsy/pMzvYGRMZvKmVCIiICljrOZTn1dzwG1CzWOfCtBu4Tg+jpfsKulV5/4lUmkW2GRER9/dGsCO+CT6TjJg2Iojxs1dy1msIUfUn49tJj8BRE6jucZCRDaX/bUaWIJKTcoGIgPP0W+BBXEgvrtWIwN3gAK3CUtm4xolHa6ez4VVr1s0a/MVrQf2nOJcUiFzZ5M6KB9VYHDyA1GtHWLNxA3f+X3tnHVdV1v3/NyDdCtgdmNjd3d0YKHYgiqR0KtKCXdjd3d2oGBgoiqgIyiggDZf7+1105pnnmXmecWbuvcPle87rxV+cs/Zan3X2Oe+7z957vVOl19R5WPRrXrRaT9qHPEBE9OUa0yevZPqarTRTe8mBFREcfPwB3RqdsbWZSm3JN3ApHwKISFlQwZygwP9SQPYgIuLM4qkc1JxExPzOKFHIi/MbCTgaj427N3Wl/64uClceIJIed5g5dqewjwyjkV4p8j/FsnSxN0YD3JjRrbZMbjzZgkg6Ky2Gsi+jCpXVPnH9dgxtJ7rTJuMGH5rPw3NMA1bO6U3aoHU49q4s9fhkCSKxJwKY63OSinUq8/reBb5UGILXpBrsOJDBmp3OfD29GJsT6mwMsZH6C1suIJL/HPtRTrReuo3hJq+ZbunJqBW76KFzizHDPZiy5gg9q0j/s5PsQUTE2SVT2a9hwYr5XTgdMZs9WSNZa9+VLdY9uW3mQ/iU1lK/FxUYRPJJePgKQzNTfv6tkJ4YT2KaBqb1yv3p3Vp/T9mUVy9IVSpNrepl/qvweZnJvIjJpHarGkifE4t+8xH76AW6lWtR3uA/f8qKSXwZTY5hQ2qU+bN7zOYSF/OBcrUqo60u/Ul+Ur9TS4hBWYNIZsJ5xo8IYdquHfSrrkPChTA6jg6iv7UDLctrUNqsO4NbVJO6mrIHkQwiZ5tzsbI16526o5IZx9R+vbij1weroS0Q61dheL+ulNaU7ni4bEFETH5OLlnZmWQn32GhXRgWy/bR4NN2HMIf0LmxNofvifEKX0zTMtKNS3IDyBJECkX5ZGdmkZOfyz7PsTxs6EPg+Eoss5vP5yrdyH54lnKjfXAa9G0PJmkesgeRAm6tmIf7jfrs2jIX/Zx3+M11Jtm0NY14ztmnOngE+1DXQPqTOmUNIllvLzB+eBBTdu2kf3UdHu8JxfVoPP061OHmmVO0n70cyy6VpJmuIltSBZE7x1fwwrA/5m2r/g1Hc7i8fT9VR5tT9X+8H/PjT2C7Ix1fp9FFyzMlx6uTW9h7zxibRX3+cDv6/3Tw2cWNXBW1Ymr3f3WMuxtXcEPcjLmWbf47iCRexNf5JdYbp/6yA+zfCP43l2Z9eMqu/ffpO3Us5dT/88Yu5PCKBSQ382Ram9+tEvM/XMnj3ApX3je3ZmLr393YXZphCLa+KyBrEMn+KY7o2Byat2mAmhJ8eX2Piw8SKMjNoaBQjFGDjvQ0k/6DRPYgksmjq/fRa9iWqgYqkJXMuSt3SM/IJjevALFBFfp2bYeBlGf0yxZEftUt8tN49DiOyvWbYaCey8OL54hJ+kq9dn1pUkVPJv1HliDya4c/PI8iXa8upuV1SEt4yOnrMWhWqEPPTs2RwVdCma+aARHx926SYdSIht9zk530kJOXYsgRq2LWdSANysoiMpA1iGR/jiP6+b+eHxRkcufCMV6miDCo2ZzererIZDXQb0AkICAAQ11lnl6J4dnnZ6SpVGfksB4UxN3i+IWHZCtp0LLPMOqqveNhigqt6tciJf4eL0TVqCV6SoJGYxqXy+fJjfs8ehVHxWZd0X4bxVNxRYb374h2VgIHDp4uWso6ZlhHMp/EkfDpCXeff6T1QHOqZV5n4YzFlB5ph5NFFxLvnuR6zEfKm3ViQLt630UQcS1iAbdrzmFBX1M+v7zG3nOPSE35jI52e2bNb8HVI3t4/lmP7kMHUzYrkRdPn3LnVTyVm/akd7PqJD86z9GbLylQqsjgSf3RSLjFE1FN2tU24v2jsxy9HkdKXDJVWg6gXysxJ0/fI0tJnabdB9KiuiGFPz1l475LZKhkkxFlzLyV43l3eS/XYjNo1GsUrSsXcHnfbp79VEjlBt3o1aFW0TLSN48ukFOuPaZGIm7ff0jlWs0pr1eK7NQkXt59yoPEWLSqtGFI58YkRscgKl+FSsZiXtx4R+X29RHH32L7qftoGNZm4PBu3NroQHITVyyaq3D9+F6efNKi48ChmJYRcefsIe6+/EzlZj3o36omn55c4ui15+SJy9F/4kDKxG5j1j4tVnkOk/pqA5k8OUuAUVmDyD8lkexB5J+JTG4g8g+EJy8QkXdosh8RkXdE/2pP1iDyT0X221ozgSHoiO8xvW84LRzHkn3zCvptp2HespC9B8/zU3IcV3NbsMLSCNvwJyxbYc0lTycyh7phFrOEMyYLsKoTheW4rbQb14Gr+7dTo/sYcmPi6LrACvW7ezkeV4h6+mOqjZxP5fNbWPZaH8s2Bey5WwVvtyasneeP8XhbBhjGEb4zlq4963P3xGVaznZndCtJ0bivbJm7FB3LeQw1+0rQ9ECUu3cm6dQ+SrWey7hmb1mx7RHldL+SW6sjQ40/szDwDpaTG3H06EecQy3YEx6BarkWNK7XgE69WvHpqAdbRGPw7JGP95zVmPRrz+Nde6k63p1ZHZTYv/csn5JfcTmtLutCRnPByZeHVdtQOvE0D1I64+NclSCv/ZSvoUNingZjupoSvOEmgwZ0ol79VjRvUKEIom5E2rA1ZwyBI9XwXXqYSa7O1NJR4ePDnZiP38Xwhb2IOhTNiBB38ldvImfABEa1y8F36H7G7B3DqVlL+NK2Mw3LV6Vrz9Zc3+jATy3d6Jh5iCVbH1CxdC4Z5ZowrI4aa/Y/p0fXGtw4HsWAuVO4eWgDeXpNaNawAR16tMYg4yaes24wY6cNlaQ/ivhP3dPFul0BRIp1en7jnAAiipUvibcCiChezn4HRILRyH9MiMsL7NZZUnBnPcse6zCimhZhu4+irpXH7dfV2LdvAYfn2qEzbDBPrydh42rJix3OXC1vxdRK0YQuS8N5WR/sbB0YZLeCshdXcI3KPDwRRmIpMypq5lBrkCXVrl/mazdzxnQsxH/kNobvmc0dZ3+aevmQdmAxxzTH49W/Mi/22rA+YyBLJnUFPrN6eigVbG0ZUHCMQevyOBJswZsz2zn6yAiN/LVE3jakZWV1dBr1pL9BGtffVmPB/PZsmuZHNU9LREd3cfG1mPqNmtB9TDfSjvuygzHML30GixPl2e89mOjNq4hSa0XfWoksXncYdW0Rt+Krsje4G/P9LhOyehFlP1xmqV8izTvfwWbVB3qZlUVsbMqMsa05FLgXNdN6NGnTiU4tqxSBSEb8JQLC79K2mw4PP7fAfkKzorvm/b1DbNiWj2vQCI67LCV/5ACUD56isP9YBrfIJXjiUQYsKo/98hT2hE//PtO8kONrHUlv6YL2ySn43dSnbXUttGu3p4HaK97XsmRhl7I83jqb/dpj6ZoezZknudRt3JhuI3pgUnAPb4sTjNvhQi3pz6tSvN4gB48FEJGDyFJsQgARKYopJ1MCiMhJaCk2819GRO5jNWY75hFOpB9ZznOTbhi/v05S3dGYV3/APP8HhG8PhNsrmetwgvYLHLEf0o6bW+y4UsGGmZWjCQn9gsOKbtjZeDJ8YSgG58O5q9+E/KjLqHUaxcAmFdErrckx52Dy+01gVMc8Fg/bw4j9M7i+0AWDaW7UiN1O+HUDnGZ15GSIH8qDXJnRrTqQzR5bV/KH2TG2WgwW8w4zw38Bbzb689B4KL3LP+Lip4bMHd0MbV1DXhzZxPk3NVmwsCXrJy+lqvNsWpRRIiX+Pkvt/ekSepi2rwNZnz8W13qPmeR5Fwe/aVxd6k1uF0sqfThBbPlhTKoXyzy/u4Qvn0zY3GCa2bpS5Ukkq69UwW66Gmt3i7Cz74eBph7qyjmkZqZyc0sEO2PUCVjuTUXJZ8PCdLYu9+fUpfdMXLaOnt+L0byLOsDGrQUsCh3JUYfFMGYEmqeXcVF7KJOaJ+Dk8hL/HX3xn72DEV521DfQplz50pxcZcOX1p40erGW3e/rsWBia7R0DHh2OIgNMZVxsGzGgaX+GJh7MaS+Bp/fPSbQ1osWvnuxrPgIa/sYnLfMQfo7S0jxLi1BpgQQUaxkCiCiWPkSRkQUL18Sj393RESz8Dn+k3eQ1SwPkXoT7Oymo5d4jaCwrbzTMKBhtW5Mmd4L7dw3hC7eREvLBbSvqsvrW/t5qd+dTqXfcfZcFr3HmrJv71Ga9hiF1rPzvNYzo43eO7xC1vAxQ4+Rdgsp++wxeaYtaF67gJOr79JiRh8+HQsj5IIYZ4ex3N+7ghPRSVRsMQibKf1/2STmzQlvVqT2wn9sa6L2BrD6zEvqtuxPx+YNaFFPm7UBvtx7V0CbkXPobpLNi4/6dO9RjetbL1C6XWUu7VxD9LsC1Ot3wXfWcDJjjnGjoDmDm5lwfqMXO2//hFmLvnTo1Iya2u9ZFrSON6r61K/alWmz+pB2fRtukZep3LQLnWrUpn3vxpxd6c7B6J+o1WYMA0w/Eb7pPCqaurQfa8XoVlWQFNWVHE/2OuFy3pjNK2x+mWj75U00N26L6DOyOY8OnKCgcTuaGsbj6rmC7Iq1aKLWmEHWvXh3OIywo08wqNASG+epfL65h7Sqg2ln8pkNIX7cis+j6YBZzOxXlW3LlnL5WQrVOo7DZnB9tiz3IyohH9U6HfCePZqsy/74v+9KmIX0l2MpZneQvdcCiMheY2m2IICINNWUjy1hREQ+Okuzld8HEVEsa/zjmRE0+lvRs+J4pN/H2/sRMwMmIv0Nq2UZcA5nl4XyoclwJnSSzd4HP+Z9Joe9QtE0n03PWpJ6QMIhDwUEEJGHytJrQwAR6WkpL0sCiMhLaem181+W7xpRWChGWVn6a9el57qkKqyIQlUVmSwnkqqf/2ZMTEF+ISqqKlLZ6+Sv+ylGVAAqP1fA++uGhCv/hAICiPwJsYrBqQKIFIMk/EkXBBD5k4IVg9Oluo9IMYhHcEFQoFgrIIBIsU7Pb5wTQESx8iXxVgARxcvZb0AkODgYQ0NhqF7xUil4rAgKXLp0iU6dOqGkVLLWS2/ZsqVI/gkTJihCGn7Yx5ycHKZNm8bP8f3whQpwooODA+PGjcPMzEwBvP1xFx89elSUr6VLl/74RQpypqR/rV27Fg0NadeZ/mcF2Lp1K4WFhSiJxWKxhYUFs2fPpnTp0v+sV0LrggIlVIFnz55Ru3ZtVFRK1rb6Bw4cKMrY0KFDS1TmsrKycHNzIzAwsETFJQnG39+fgQMHUr9+/RIV29OnTzl06BCOjo4lKi5JMLa2tnh5eaGlJYuSev+cXAcPHvwXiIwdOxZNTc2iP+EQFBAUkL4C1apVIyEhoajTlaRDAliSo27duiUpLPLz85GMYvXo0aNExSUJ5vr169SpUwcjI6MSFVtKSgqxsbG0a9euRMUlCebs2bN07twZVdU/W1useEvx/PlzxGLxtxERS0tLIiIiShxtFe8UCN79X1Lg6tWrdOjQocSFvHPnzqKYxowZU6JikzwcJ0+eTGRkZImKSxLMokWLmDhxYomDR8lLTZKvxYsXl7icTZo0iY0bN5a4T7u7du3614iIpMNJvqsZGyvWgtgSd7cJAZVYBYTJqoqVWmGyqmLlS+KtMFlV8XImrJpRvJwJHiuwAgKIKFbyBBBRrHwJIKJ4+ZJ4LICIYuZN8FpBFRBARLESJ4CIYuVLABHFy5cAIoqZM8FrBVZAABHFSp4AIoqVLwFEFC9fAogoZs4ErxVYAQFEFCt5AogoVr4EEFG8fP0hiKQnfyBXpwzG2mq/G136pwQyShlTwVBY7quY6Re8lrcCcgMRUQYvnscj0jSgdvVKyHrXkk2bNhVJKdmLSNZHSsJLkr7mU7FmXQw1ZLsxnDxBpCAzhdj4ZDRLl6d6ednv5WRnZ4e5uTlNmzaVccryeRv7grRCVWqa1kZTtimT62TVjE9vif/4ldIVq1PBQPbvwfHjx7Nq1Sp0dHRkmzNRBi+fv6FAU18uz4//Pkck/SkLLWaQaOrApiX9+T0UeXxhC7G6nRnWoopsRRGsCwqUEAXkAyKp7HG3ZfsLDfRyX2E6MQiHwfVkCiPyApGEa+uw9T1PxQrZvNPrS6jfdCrKcJNJeYFIQVYcgXMdiSllQvZPXxjlEsqopiYyvevlAyJ53N3ig8fOBKpqv0XUzpml1t3QlSGMyGvVTFrCBZzmLUe5vC5v0o3wCPameVkZ3oyAfEAklb3utmx7oY5e7mtMJwThMES2z4//CiIvT21mz4MEUhMzsQxYDKf3cODSDR6+e4dRE3OWLhzC+2ubuKc7gJGN1djt78LemFSMjRpjsWAoSjei+FytHb3bqLLD7RTtPceQsm85EaefoN+4L74W3dgT4calZ1/QNOqGe+AkZNvtZNqnBeOCAj+kgDxARPTyIANnXyTidChlbq9n/uZEAkJdMSr1Qy7+pZPkAiKFX/CfPBuR+RIW9TbAy8Kcuo6HGFVPdoHJC0QSTgYybasqx7da82CDNZFpPQhdMFCmBT3lAiJpj5g8cgnDNm1joPYdZs0KY2rEVprLsIqIfEBEzOmAeWzNG8Bm595sdxhKQqdgHPtX/0v950cvkgeIiOIOMXDWecJPh2F0ZwPzI9+yNMwdY9l1s99bNROAsZEOu1cHY9hhKvl31vOx2gjqvdrGzveNWerUne121ujNXkvNaFdOGloxzegcDhvzCAgYzda5C1GzmEeN2+f4UL8f4/toEDx2F918GuE7K4JqbZvyJuoMg2y8Ob9qJ92nzmds7wYy7XA/mmThPEEBWSsgDxD5eHEZE3fD/hXzEMeeYMGyEyxasoxqMhzNlQuIZL5h3lxnOtlFMKK+Dhsdh5LRdz1WnWX3E0ZeIHJz/QJCPvZil1NfXp9YjO8dI1a6TUOW+2fKA0REr88wzOU4S9aGUE85AVcbazou3EuvmrL7WCgfEClgnbMl8c2d8BlWjyvLJ3FIezqBk2S7m6s8QOTTpXAm7BJ/e368OMmCsGM4LQmnugyfH78ZEQkIDMFQ+Tnje84ko2Z9Sn18QWGn2cyrmEmsbgdmjW3MiaVjSOm9mWYvvTllOJsxeVuxudeEnYt6csp3CV86D6D0rWMkNTRnYm8xPua76WFTDq/QaBytR6OjoUN109qI4+O4dGYfJ6/mYLPRC1PZjmrJ+h0j2BcU+EMF5AEin68sZ8zmfPatnQ/PD7Ew7AIuAaFU0f5D9/7yCXIBkawE5s9yprVtGGMb6bDOdgh5g7cwu2OZv+z3H10oLxCJ2mjLkrdd2Os2gLijXvjfrcQKd0tk+CMUuYDIm/MMtz+M14ZQzFRe4TxvIV0X7aVHNcUHkUiXqTxtZIv/6IZcCB3HSUNr/C1a/dEt9bf+Lw8Q+XJ1BWM25bFX8vyIPcLC0LM4B4RRVYbPj99W3w0N5/0JT0I/9Wf17A4oZT7H0X4DJhW1iHmaSvXayrxKLMeiQCcyTzhyqvQ85td/xYJ5Iei3NOPDpTi6uHrROecgC1c+pWlzbaKOqRJ41prLDv7ElKtA9TL1GNKnNqcPH+Zj6hcevcnCyXcZZrL7YfO3ki9cLCggLQXkASIkX2DsuC04HNqA3rkg/G7oEuo7HR1laUXxWztyAREyWTN7Kold3fDoV4r5U7wZHLaJrmVlN+FAXiDy8cYaZgR+IHK3O9cDZnO1gjk+Ezsgu8iQC4iQ84qFw21pEbSDkaXOMtXrAi6rAqklw5pt8hkRgetr7Fj9uhWbfPoSMmsaulNDmdqqrOw6mbzmiHy8gLn5JuwORWJwPhjfa1qE+M1EV4bPj9+OiAQEoipKJUezMmX1JFNURXyOf8PlXUd4p1ORRg1NqNSgJTWNNMn6kshXFaOi85Lj7vM86StxR66j2nEI4/tXJ+beXVJVdKmiXZaytUwQf37F7UdvUdY0pn4dY+KePiEzTwn9Go1pUllfpgkUjAsKFAcF5AIi5HF/Twh+O6JR1a7MdF83ulSR4bgqIB8QgYy3l/BetIaEzFwaj3bGZnTT351IL61cywtECgtSORriRWTUBwzLt8Xeeyamur+/WlFascljRAQK+XhnJw4+B8lEi0FOSzBvU06mn+LlBSJ5GS9Y7erPtcTPlG82EbeFgzAsJcO3tbxAhDyi94bguz0aNa1KTPV1p2tV2T4/fnhn1YRbN0jRrUWz+v+7Ds3rq9dJM65NE1OhXo20HhiCnZKjgHxA5Jte4kIRKKvI9Ff1z5mRF4h8jwxRIagoy3K84FtL8gKRn3UsFIlQVpHdZ4tf9yT5gMj3FsWFiFBGRfYpk+vyXUl0IlEhKiqyBZCf8yaPTzM/tyXP58cPg0jJeRUIkQgK/HMKyBNE5BmlfEFEfpHJG0TkF5mcPs3IM6DvbclrROQfCE1Oy3flH5kAIvLXXGjx/7ACAogoVvIFEFGsfEm8FUBE8XImgIji5UzwWIEVEEBEsZIngIhi5UsAEcXLl8Tj34BIaGgo+vrCxFHFTKfgdXFX4PLly3Tq1Km4u/mn/du2bVvRNePGjfvT1xbnC/Ly8pg6dWrRg7KkHY6OjkVD/Q0bNixRocXExBTly9/fv0TFJQlm4sSJrFu3DjU12U5klrdw27dvp7CwECWxWCyWBCmpPWBgYCBvP4T2BAX+Tyjw7t07KlSogLKyfCa3yUvU48ePFzXVr18/eTUpl3ays7OLXmgeHh5yaU+ejURERNCrVy/q1Kkjz2Zl3taLFy84efIkVlZWMm9L3g1I7kMHBwc0NWVf10aesZ04ceJfICKBkLJly6KlJcNF3vKMTmhLUKCYKWBsbExKSgpisbiYefb33Hn48GGRATMzs79nqJhdLRkRkTwkBw8eXMw8+/vunDt3jgYNGlCuXLm/b6wYWUhOTubx48d07969GHklHVcOHTpE3759S9yIyKNHj4qeiUUjIpaWlkgoWQAR6dw0ghVBgf9U4OrVq3To0KHECbNr166imEaPHl3iYps0aRKRkZElLi5nZ+eioX5TU9MSFVtsbGxRvvz8/EpUXJJgSuq9uHv37n+NiEyePJmlS5ci+dUmHIICggLSV0CYrCp9TWVpUZisKkt1ZWNbWDUjG11laVVYNSNLdQXbggL/oYAAIop1Swggolj5kngrgIji5UwAEcXLmeCxAisggIhiJU8AEcXKlwAiipcvicf/ASKWBAb5kpuUzMuUDNQ11RDl5iJWKUPjNvXR+c/teQvzSUxKQrt0RfQ1fmcVQOor7P2XMnz2MlpXLlnLjRQz3YLX/7QCMgORwnzinz2koLQptcppk/TyEa+SUilQ1qBWg6YY5MQT9fxDUfgqquroG1SiTr2KUqvTIsudVTM/PCE2TYsGptUQpyUS8/Q1GfkiNCvUpWUVNe5Fx5CRIwIlFTTVDaneqDZGmqpSSbVMQSQ3laexcehXMaOCvirZKfHce/oWrXLVaVq7EklxD4h9n1YUh6qaFsblq1Ojahmp1WmR5Rbvn+LukqRcmYbVTVAii8c37/GlUI1GrVphkJ3IteiXiMSSlKmipWmCaZOaUivKKKsRkbTEJzx8mYK+SV3M6pqQ9v45D+KSv/cpDQzLVKNWFbgf9Yx8ZQ3qNW9FGXWp3Ia/GJHJFu85P3H3wROyRYY0bt0Q3YLPRN1/QlZeIUrKKmioGVHHrCqprx/yJiUPk+r1qFtJuhWv/wNEphAc6k7sydOciHnAya3nqNxvKE0qN2aK/SjKKUn21RehpKJS1BnEWe+xc/ek/cSlDGlogJISSGolSP5fxCwpTxm7wIapHgfpXvNbRiTXS2op/JrF57zlAAAgAElEQVRpimwqKaMsh9oR0r0tBGuCAn9OAVmBSOKt7QwaP4Pasw6xw6Yl/mO7EVNxOPXK69FjpAXVPl9g+cEoUFImOfoQtzTGcXmHDdIqZSUzEMl4je2MERxMrsPxIzvI3T8fp30ZdGhVE/0mA5jVQZdV67aTlJqHUmYSW48+JOzIKfrV0v1zifkvZ8sORERc2ebFFNdwxi9/jFvnr7hOcSKlYl3SXr9koF0Ipl9Oc/jWm6KXwaOzkSj1XsEO596UkkpkstviXZR4m2EjBpLUwJYraxdwZ5UjS8/m0lA3jkRTKwLHl2HVhuPkFyqR+/4u2x8acuHKJmpI6beqLECkUPSB9c5BvNHQ4UXMK6YtXkbtlPNsPPmw6N317u4BnhuPY147uBaXgfjlBdIaORDh2g9tKeVLYkb6IJLPvf2R7Lj5hry3T1EZtIDg/mWJWLOLlIwCSH/LttNv8Fg8i8fnr6OuncON+yK8N4XQykh6S4h/+2nGPwBjEyMgEddhzrRbtpG+lUD09R1r/d24GJeNKLM8s8KdUDsXxIyg/RjV6YjD4kDqfzqN/4qDvM38yjifnYytlsgE64VMcT9AJ5NkIjwcuPFWhFhckwUrFtG08D3BXp48SBFh1mcO8/obs8DKiVF+W+hRTZrpk+KdIJgSFPgbCsgERHLjCfL141N6Ptk1RxNm1ZalFoNQGRJEP7PK1Kv569LkGYTPn4fGcE+mdaz8NyL590tlAyIiru1wY//zUqS++YDt8jXk7pnD8ucNmTmyM3Ub10f7VwOxb84tw/u0JkF+09CXUt04WYFIVuJlvJftQ5TyjrKjwhgv3o7FLj1ObpjJwy02rEnuRITtkG8i5z3HdlowfX2X0b2S9H5iy2RERJTJ7jA7oj5rk5JfgZX2fZg2bjHjt26ml2Y0VjP8mRi+g5aG30I7HbGQixqD8JvaWWr3oixARCzO5muGJnq6sHLeYN53DcBn6M/7r3whcO5Cyk70oF81fcqY6MPLAwyafY2Q44HUlBY5ygRECklLzUHfQIu08/4M26XOkdXz+XkDj+fHAgi5XQ7vBQNQ1zBET+Mr3sOmUnphCHPaV5Bazv77HJH8FzgM96JN4FqG1lHl8nJ3Ir80YoPLaN6cD2fROhGrtkwh0GMRrccvpZ+piAfX3lCrbT3i9vgR+tCMVa6NmDbLmhk+u+CAE2uzOrLedijRB/xYfbs2c7t/wHtzHis32VNGBcQZSew/cobGfUZTy1BKeCw1qQRDggJ/XwHpg0gOlyJCuG46iH4fVrMmbSDLrbpzY+9qzj/9xIvbD2ky1xfr3qZFo5Ap9zYzPSiaFRuDKSfFLiYLEEmPvYjnxifMmt2EULf1WEWsx/jdZbbuu0zS68e81etFUJAlJkVp+YLfuOEYWB1kdhu9v5+o7xZkAiKFKWx2CUV50hx0ts7hZeeV9EkKxOdtN3Y69iX+5BJ8bpdmpdt0JB+YojfbsOR5U3b6TpBaXBJDsgCR1yc3sfyVMXObJ+K5P5uwWc2xcNuD38oQ6qm8xW3hPDrY7KVXTRUK06OZPtGdCcv30bmi9N7WsgARiV5vbu5m2a5DPE+pQ0iYK7VLf6PgD9dXMXvtO9av86H0dwC+v9GGoFcdWOM97JeXujSSJ/0RESDtOYEhq7lwO55RtkFYdKv+3dVPuI8ZQzX7Q0xu9m3sNPf9BWbM38WMiBDalpXliMjPy3d/BpGgtQytLWa9lR1f+lpj2682eT/dwtthF5ZLPYkMXUQr8yX0rynmwpYgws48RzU1CXXT2axZ2oJZM6yZ7b2R+FArwh9kU8VYA3FBNuWbTMB7QTeOhnmw4/Z7Bkzzw6Jv7aKOJxyCAiVVAWmDyJfYQ1jP20w/2zmkHA/mVE4XQr2sqGn07Zdz/Gl/nLYos3KzHQZKuWxxmc7L+gvxMDf7t8+jf1dv6YNIOmumD+dp3fkMqB5L0PITjHFfy8SOVb+7+oL53RbQbf0RBlVXIulyBNbbcolYsRBjKY2GSBqSBYg8P+aD65Y0ps/qx9kVi/iptTtjNE+z6mNX9rgP5MURDwLvV2O52yRUct7gMtuJhnNCGdv8G3JJ65A2iIhzYnEcNQOTcU5USz7Cqqti3Kd3J2jDZTzWhtBY5SXOVvZ0c9lL96pK3Im0ZcWbTqx2G4zaf84//BtBygpE8tMSeRL/E3cPbuR1haF4TuuIMpmstZ/BpzbOOA2rV9SnXl/egNOGKBwCw2hqJN03mkxARJzNi6exfIm/xdrdKTisW0StUvD2bCC2BzRYtWwuhipQ+DUBv0ULUOvujN2QZlJ9fvyPEZFYFg5yo13oRoabqnNjnSfL46uy1n0Cr8+FE3TaiIiAQXjPt8J00jImVIqm3/Bd+F1eQe6KOYQ+6cDGkHZMnTKbOf77KNjtwRn9PnhN6lL0TU0yn+Tn4+ODzTgHPcYl2Jbze3bQauRMGnx/kP6N+1G4VFCg2CkgbRDJ+hTDrg1H+VBQQNy1PTxQ6sDC8d2p1aoVTaqYcGCxBec1JhJu34esJ9uZOOsM3ic2YiblzZOlDyIZXNm6g2vvPpGdEsvBk/fpaenJkDYGNGjZnvwHW5juE43/9mWYqnzE23w8apNX4jCgplRzLgsQSXp8kb3HbpKWn8Odo1tIazgX72FqhG/4QNgmN64HzCPadBJeY1sTs88dp92abNzpRBkpvqwlIkkbRBAlcSBiO88ys0mJvcyJx+DiZcfjDaups2gdI1TOMCv4Pj6rfan8NYqpw1wZtPkwQ6pL92UtCxARpb/g9EMxfTvU4YiHJXsZwgaPQaTd34DFwtsEHF9FXQ0xD46uwGvrXeZ4BdKlpj4oqyDNqY/SB5FMrt14TK36rTBI3M2wmRdYfGoVjcTvcRlpgbFNJPO7VSIr8R6e9u6o97HDZVwHVApBRUV6ZSr+O4gUvGW50wYaWjnSuYo6opx3rHL04OrHLFTKtsTFczZ19VQ4u9qNsFPvme0XhsZlT5ZfTMakag2aVOjJhJl1CPAPYsAUfxobpLA9wJ0Tz9IBLXrNcKGv7i0WBB6iUEmDHtNdmNRYhL2jH0Ocl9OpspSflFJ9PAnGBAX+mgLSBpFfexF7NJBjhX1Y0PQzU1xXkJ2njFat7vg4WlBOS8yl5W5cUB+E29S2Ult58XP70geRX0WWEcPSsKNMnmfN+ZU27ItOpVDJhMlO9vRvWIH0+NN4LL7JrEAXautK7+EoqxGRX+fs3GpHkprZM66lNmdX+bD64kuMa/bA0XUSVTTS2ezgSk5vJ6Z3q/jXbrj/cZXUQeRXbX19cpDQczk4W40h8+kR7F238hkDzD2WMrihPnFnVxJ+UQdfnwlSncwpcUEWICIuSCLCwZ4bHwpQ1amLjb8DjQ3hTLALt4zH4jyhGUq5yQTaz+TwM6huok2+dhVmOSyiY3VpTQmXxWTVAqIORBC+/TY5BUr0mOuBZffapD0/gldoDAuCHaiqqUTsiSAsvI5QtVYVlEUF1Bm6EI+RzaV2Twr7iEhNSsGQoMAfKyBLEPnj1mV3hkxBRHZu/6FlWYyI/GGjcjpBliAipxB+txlZgMg/Gc+v25b+iEjxiEwAkeKRB8GL/yMKCCCiWIkWQESx8iWrEZHiooIAIsUlE4IfggIKrIAAIoqVPAFEFCtfAogoXr4kHv/biIhQfVcxkyh4rTgKlNTquzt37ixKwpgxYxQnGT/gqaQ0uaQYaEmsvrto0SIsLCxKZPXdjRs3snjx4h/IsGKdIqm+K4lN6derPRQrhN/1VlJ9t2hjU7FYLB47diza2tpoakpvfXAJ0EgIQVBAagpUrVqVt2/fFpW8LknHs2fPisKpW7duSQqL/Px8JKNYPXv2LFFxSYK5du0aderUKXHV1lNSUnj+/Dnt27cvcTk7c+YMXbp0QVVVuiuN/mmhJM8PCfQXgYiEjmfOnImh4fdt7/5p74T2BQVKmAKxsbHUrFkTFRUpbnZRDDT6+cEoeXGXpCMrKwsPDw+WLl1aksIqikVdXZ2CgoKiX6Il6ZC81A4fPoy9vX1JCqsoFg0NDXIl9d/E4hIV26FDh4p+nBWBiGQIMjg4WACREpViIZjipMDly5fp2LFjiRtaLU4aS9OXnJwcpk+fXvQNWzgUQ4FHjx6xZcuWEgmPipGBP+/ltm3b/h1EJORvbGz85y0JVwgKCAr8oQIldbLqHwauoCeU5MmqCpqSP3S7JC/f/cPgFfQEYfmugiZOcFsxFRBARLHyJoCIYuVL4q0AIoqXMwFEFC9ngscKrIAAIoqVPAFEFCtfAogoXr4kHv8GRAICgiijl0+krzu3PldhtqcjZqWVeXV5C8dfV2GmRWf+s05iYdYbVnqEYDzCllGtKv0jSjw5sZYDj4ywsm/D5umBaI2cjmVP0//py/v7+wkKfsKU1U400PrRyYNiCkWFoKyMcrFfQpXObr9AclqPZ2L3n0tW/yPpERr9roDCgIi4gPxCZVR/VU8iKzMDJTVNNFW/9xVRHhnZ+WjqaPPb3iMmKzMTZXUtNEopk/LkDIHL9mHUejxWkzugThqnVx+h4vAxNDCSXuVVad9oigQiYlE+IqVSlPqluImIjIxs1LV0UP2+870oL5vsfDE62r9TQkNcQEZmLura2qgqwfNz6wndc58Oo60Z17U25L9m39p7tJk2nIrFeNGGIo2IFBTko6yi+q96NAW5ZOQUoKWj/UsZhrysTPKUSqGj+a2Q5a8PcX4OmbmFaOtooUQBlzcvZvv1bMztbOlUszRZ729z9Ewm/SZ1RXobzUu7l/0OiASHLiPpdCA2R/XoW/0yD8o5EDFckxmWC+nsuBHL9lV/W3Uv+wF9KrSk5rLbLJ/QRPpe/oDFk55DWHi4Jmfvzmf9YBd0LG2ZP7jR/7wy/sZmXN0eYHPAn6Y6P/gwLIhjdtvxmAbuwbrzPwNdPyDH91M+MLtRGzIsNrLZttuPXyacKTMFij+IiEh4cIc9kYs5mdeZ/cts0FX5yuEAF9bd+FS0bNDCI5QeJq/wsQ4gIT8bcdW+BHhMo8J3mBeLUtnl48T2R6moquuzwNWLJ2fCUa7YhYy4y7QY64R+zHJOvq/DzAkD0JW89YrpoRggksWTS+dZu2oxX1q6EWnTm4KseJY7uHHlYw7o1cFtqQuVkk6w0H4b+aVSKdPdCZ9Z3dH9TpC56c8IsfXmflouYpPWBNgOJnTTLga2asixh4nYz55I1G5PkspPZkKfBlKtlivt1CsCiBTmp3D36CGC1q2l4cztuAysQcaHa3gsWEaSOAvl2sMJ9hhH6pkV2AVfQU0jnebTVrJgUM1fKtSnxZ/F2XYNqUoZaDSfid8IXRZse4ZDCyVWJ1Qh3KI565Z7U7GHF32alv6dHwvSVv6v2/vNiEhwaDjvj3hhe6Uu4+ue5oJoIM3id5LQ0hd/C7N/ayn90VFswg6haWzAvU0baBt0icCxDbm03pNtdz6gplWLeZ621NH9+bICbu5czvoLT6jYrA8T2uiyfN9zFjrNofDeNlYf/4lpNoM5s2E7KkZleHz9DvptBtO81H0OXnlDr+mLGdlKzI6gzWTra/LwdjRGbUfiMLkXl5aMwfFoVY5d9eBmcDD5bcxpqR7FtqtfKZ/1hGuvsugzeiwJZzfzqlQDHFznUyb5OitW3Wag63xM1VPY4u3G1Q+FmNTujt3CkXy9tZe9d76innKfqPdiJrkFoHPDh6GTQindcRDTF7gzpRMEWwcQp6JMxUaDWDBnAN/CFXH34CrOJRugk3CZe5nGjBjYkWsH9pBXsyeOVqMxLJXH2dXe7L7/CQ29utj4zKfsp2us2/4A3VJJXItJpOtkT8zbV+Dadne2XPlExa6TWTTIiGC/rTQYa00fk3j8PSNpOd+HTuoxuAVF8vlrPm3HOzO5szYLWnUiY9wq1lp3/ut3iXCl1BQo/iCSz9OLp3jwIprj0XmEhHuhE7uLIVbXWXk0jIx9zqyKr0N31ccczOnCJteuBEwdiY7lZma1K1Ok05eoDYxxe8GWw4t5vWE+u780pVz+U0q3GIbo9VlMKjfkxsXXWC2xptIP8r/UEvAnDSkGiKRz4+gFnkQf4bZqb1Y7jOTpPl8WHtbj8Ka5HHAdR1yjKaid3EDGME/cehYyd4Ijg4L30+v7b6moyEX4RNXmYMQENtqZ88XMnLgHdzEf0Y3jt5/Sw1iDw28NCLYfJtXy738yHT90ukKASO57zh6P4tGF9aR38sdzRB32uc3kpP5Y1tq0xMdyIjWm2HPVO5Qea7YxJO8YEzxO47FuObWLtvnKJnL+dO43tCJscjWcJ8+m4fCxHLyaiN8IY8LvqzAg9yVXK/XBY3jTH9LtnzzpNyASGBiMnko87lN8iTesQo3SKdxPqsq8UW0QqVeiS8/GFA3q5SVg238oL9s649XxDX2GeGC5/QYj83cxyS+eyFOBvAi0YG3mEPYum46kKGZK9EY6D47EZU8YxsnJFH44wzD/Z1y/d5SC3VMZ4vWGA9f9cWnVi1ITQ7BvncCoscGMWb+d5veWseRSHU7cnodz5WY86buIiPHlWTjRiQmHoql33pqFBytx4qo9Xg2bkDtrGzPLHaCD+Tk2XFrDMz9LVrwyJXL9LNYOmkyNkKMsrHubHh3XszzpDMneE1mV0J7N4eNYazmA7PGrmaB8gD6TduJ/YR/vPCZx0nAG28OaMafpGKq7b2LRsGqEjR/N/XKTCXSph1u/URjZHmDV1LZAPrsdBjJtcykOn3Ji/bgh3Kg8kTX2TXAc4M7ki1do+TyMacu+sOWoH/d9zdmjOYUIS2V61ZvJiF1HaHg3CI9jFTi+fyAD+sxgqPdBxlVPQ6sCjO06kz4rzrOozm1amk7A4swdGn+JQ8/MjMQtc3E9W5MTF10IatuONHMBRP7JTvbrtos/iHzzNuXOOqw3JBCx0ou0w97MuVyNo4ET+HRrA1574zDK/YhmfyccetfghP8ortdwx3tkg6JrH21fhNvTFhzwHsbbc8H4XdNkfp8KBAXuoGLrXqhmRVGhwVhKq6TRqEs/qutLt2KuNHOtGCDyLeL7m+ax/EMn1jmO4HjQTA5oTWTtrHY82GZLZFw5sl69YLBbMP1qKBMxfwTa43YwuaVe0bU7vSy5Wd2K0AlNubFqGgc1zDE3iMZv53069O5C8stHNG83BMn2N+27daaMmjRVlq4tRQCRnyPe4zKEh00W4z2iMovnzkBrxBKsu1Tm0OJx3FNpTszTnwhY50u1jMfY2/kwzGMnbStI3r/JLJpjQ60ZoVi2KMN252Gk9Aik9qPlbLohpuegGrx8kk6Xds0o0KtEj3ZmqBffgcffzhH59fLdvJiDDPc4Rd9Ompy8m4bakzf0XbGDKS2MKYg7Qdsh0xm27BFOHRIZWbMTdQOOUu22M/OPFzCpawPSXt8iSrUDp/aEUVkdboaNYsQJE+4cjqC8GiSfX0z9uVFcubUP0QErRvnGs/2cJ67dzKnhupegPsn0qGPNnOiHtHnkxAC3Z2y9EkJQ8+FUXLwPv8GqTOzYENUZV5iUEsCC/RU5cdWBJS3bkjdtA1OND9J13iuuJ+zlrc8IXC+ZcfasG+EDK/Kw8xYCur1lSL/NhN8JY92EwVwobErfhibE3TmG+tBg3Go9Yqx7AheebuBV4ACsLzTg0O4ZODbsTb3V53Fp+orW3czpH/wAt56GLJtixlq1hTxaaQkUsM9lGNbn6vH0hj9bx7ThmLENB8O7ML15Pao6ncDovC3Ol1UZ38mUz3HXeVJ6ENvsmzCuVxiBTy7R4L4nfeyus/H0JvbN7cnhT7Xo32MiTlZlGdJhLr2XncS+1l06NbZg5PFYxmmcwW/tBZJeXuX2T004dn0Z6zu15ctYAUSk+6j769YUBUTeX1+D/ZZ3RSCSesiLuVdrcDRgPCm3N+K+OxajvE9o919UBCInA0ZxpYorvqO/fQp9sM0Rj9hWHPAcxvsLIbieVWalrzWSL9zRB9dxJEUNw7jLvMYADdVW2HqNorhuoahIIHJ7gxVrPnYuApGjgTM4pGPB2pnteLjDlnXPTMhNiGOwaxD9apQiwmYYGqN3MLW1flHOdnhN5nb1eYRMaMqtNdPYXmhO2MyuQA6HV67klY42mdHR/FSgSuUmY5k7uc0vnwj+em+QzZWKAyIF7HQeQUzTbyDiN3cG2iOXYN25Mof9x3GrsAnPX6QSsMaXaplPsLfzYIj7btpX/AYijnNsMJ0RwuQWRuxwHcLbDiux710RCpNYEbAd9XIFvHyUTNaXPDpY2DOyU2XZCC4Fq/911Uxuyi1mT3ajjf1qtE9acb25M12venKvzTJ8R9VGnHKd7t3G0crrKkvaP6F57REMWHuaajecWPKkA8e3zsOwlBqamuqoq6kXTca5s3oC3cNziIraQ7m0JOJvraPn9CuceHaMz2vNsViRzbErnjh3HUt1l90E9EqiV30bZt+9T+uHixjiFce2a8GENOpBztx1bJxkwLDmfWizPorOUU4sOFCRk9ccWdyiDXnTNjLN5ABdrOK4+noPCT4jcL9qxulznoT3q8jT7ltZ2jWBwX0iCY9ezsbRg0hu788q285oqakXbXMfs3sRo7ySOfd8E68W98P2mhmHds1lUZPWVA25jnfvbAa17k9Nx7OEjDLGtosp74ZsY+f8LkUjIvuchzHvrCkxt5awZWQ7TpjYsD+8IzOamVHT4xRGp61Z8a4/RzZMR7+UGlqaGnx9sYPOndYREnOZ+vfdGLgoirADayirooLhqz00sVhNwNZwdk+xplnwCWyrnaFpaxesd+/iYeB4dGcfpecLH+bvVubg7ZWs79iGL2NXs26+8GlGCv3lb5tQFBD5ci8S641vWR3uisqjzQx1jmXbYR8+7vNlTVwlWuRHc91gJMvmtGH57FFoWK5lqEkCb8WVqZy4h4nBn9mzx4lnkY5sTm1L4PzBfLwfSdg2mLOwyf8fWTzMGHsL9rrvZMwyByoW019rigQiD7cuYHlyN1YvHMijHe543qjN3mXjOeIzldi6o8g9vBn9WWHMaZOJ/Xh7+gbsoEZ6FAXGjfhpvxvL3rRjq88QdjqO420XD+z61CZqrw+nPnRiXJskdkcpM6aVAbvOfcbKfhQaf7s3yMaA4oAIHPAYxqNmwbgNqsZ2R0vumVoROLkhwTMtqDRuOmd9NzBu92Y6p55imvtJHCP8yXn1gHK1TTlgN4d3Xd3wGFYWn8mW1Fu0neE1CtgX4MLXFnMwS9rG3cojaR1/jhulOzBj4D8zf/NHsvxbEAkIwNhIl50uszhVZjgbF/Tn9fkgZvieRqRaGbfVoXSuqgPidE4G2mO19x292tQm5vo52jnuwMYsBbuRrmS2bUAZVDDrbsm0Ec2KVtrkpjzGebodTzTLYFqnB/MmNiHIYgrPjMyoa5jOpafabN21AI++FlRz2Ipfz2QGNHFg+o2btHrkzki/V0Re8Ce8WVcul2tAY+00XmW1Yu+ppbwKm4TTsaocubCQgHadyZuyhslGh+ll84rzz7bxdok53tcbcvSEKyuH1OBZ1434dUpgxMBIljw7TsWbkVjN3Ub5rg1Qx4DBc62pGLucMe4fOPFwHa8DhuBwrT5H93tz2r4ffne0mePkTcsv+7EOuU49Mx2Sk6rjvd6dJmW1i0DkgPsYFp6vw70r3uww78Ipk3nsDO7A3NbNqOB+lbm1XrNwpBcFHRpiQCla9J/FoPoP6d1+Lf73z1Iv2oth7tGEbPfi0oplvE3+QJRKC3aGzuOe13Tcb2TTrU11oi7cxnLlevIjndmbpkft7PfcSjVjz1kPIrt34cvoCFbO7fgj94NwjowVKP4gkseNLctZse8QUa+yaNd/BA62lsSscGHny0JU87QZ7+dOO41o/OzW8blUPqJy/VmyeCL3AoezXn0Ou+c0ZNMiJ058VEEl35CpfovoavgJN99VdJ7rTfeyaYQ7zuFMvCqdBjhiPblJsf11rRgg8oV9vgFsO3uM2Jxy9B5pgcOEZmxz9yU6RwVRqQY4h1hhELMTl6XnUVHJwqCzFd6zO7NsTieyBm1jUcvP+NsF8FqsRJ5WKzyWzKRaahTWEaeZ7+pO1Yyb2Dv68iqzPONnezCiS4ViO1dEEUCkMDeOFbYBHLp5jlTDpgyeZM3s1tn4um7iq2ouVB3OEq8hvNu5FJ+d8Wgo5dB8pg9WXUoxedJERvuepE3BSdxc95KnloNqvQn4LhpEzo2deF5Ix99pOoX3tzJjyS7yVBuwyMeFltWL77qZ/zIiYkRGajpqevqoFX2+FfH5w0fytQwpq/9rDi7gY9JHRKV0KaOtRL6yJtrqKuRnfOHjlwwkZb00dctQxkCytOj7kZ9BYnIq6vpGlNHVoCA3jU8pWegYGqIsFqGuqU7210xUNHTQVC3ka1oWGvr6lCrI4mtOITq6CUw0NcfIPhTHfqboGBmjq1aK/OwMsvNV0NXTIDs9HdS1UVfKIz2rED0DHQol/y9QQVdXk5yvqYhUtdFSLSTjay6aenpFy9syf0rmS1YeYlTQNzZGW6WAjKxCdPW1EeV8/WZfVwsKcvj06SeUtY0w0lPjS/IHMvLE6JtUQO9XH+LysjPIyldGX0+L3Ix08pU10NEqRVZaGkqa+mipKZP39TOfUjMpRAktPSMMdZX5mpaDlr4eKqJsvmYVoKuvS35qMh8zROgbl//WhjiHj8mfUVI3QFe9sChetYIsPqZ8oZSWLmqqamhra5D7NR2xmjbaGsV8VqCMAaC4mC/+ICIm83MKX7ILUFNVJl+khJGJCepK2SQmplBKpwwmBt+Wfuakp/ApLZcy5SuglfmARbZ7GeS7iDYmWogLMkn88Bl1fWOM9DRAlEtqNhjofFuCmJeVRsqXLAwrlEezmI6GSPxUDBARkZr8kUzJcmulQvJVNChvbIg4O40PKenoGJXHQPNb/5ZMbbEAAAJeSURBVE//lEhargrlK5Wl8OURbAJfYRduRVVJrjO/kPQ5E30TyTNGBXF+Fun56uh/Xw2VkfqJ9FwlTMoa/WYLh+LSvyR+KAKIIM4l5f0n8lXVUS7MAw0Dyhpqk536iZSMfIzKV0CzaEVTISnv35OjokOlcoa8ObeC4AsmeHuOQE8FMj8n8zmrEJOK5YvmgOTnZJCjpI1u0XtIzOePH8hT1aWc4S8rRopTqn7xRQE3NHvKpEYTKeeyniWj/30VT7FUWHBKUOBXChR/EPlr6SpMe0d0cgFN6lT7Zf+Dv2apeF2lGCDy1zTLTnrKs1wTmlb9ttqppBwKASJ/UeyfXt/no3Z96pn8dk+Rv2iyWFymgCAiIjM9C2UNLTTVfnQTsmKhteCEoEBRSXlJefKSVsa7pKa2JINISc1ZSQaRkpozBQSRkpoKIa7/CwoIIKJYWRZARLHypTCfZhRPVpl6/G8gMmnSJCIiItDRKb6TWmSqhmBcUEDGCly9epUOHTrIuBXBvLQUKCwsRPJclDwohUMxFHj27BmRkZEsWbJEMRwWvGTnzp1I+pqSWCwWW1hYUFBQgLp6yfr+JORZUKC4KFCnTh3i4uIQiUTFxSXBj/+hgOR5ePfuXVq3bi3opCAKpKam8ubNGxo3bqwgHgtuxsfHF4lQBCJZWVl8/foVsVgsKCMoICggAwXu379Po0aNKFVKWMUkA3llYlLywyw3N1cmtgWj0ldAWVm5qH/l5eVJ37hgUSYK/Pw8LAIRmbQgGBUUEBT4RYFLly4VfZpRkeyVLRyCAoICggKCAr8o8P8AXmmAY0EvhMYAAAAASUVORK5CYII="/>
        <xdr:cNvSpPr>
          <a:spLocks noChangeAspect="1" noChangeArrowheads="1"/>
        </xdr:cNvSpPr>
      </xdr:nvSpPr>
      <xdr:spPr bwMode="auto">
        <a:xfrm>
          <a:off x="762000" y="13569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83608</xdr:rowOff>
    </xdr:from>
    <xdr:to>
      <xdr:col>1</xdr:col>
      <xdr:colOff>129118</xdr:colOff>
      <xdr:row>3</xdr:row>
      <xdr:rowOff>28977</xdr:rowOff>
    </xdr:to>
    <xdr:pic>
      <xdr:nvPicPr>
        <xdr:cNvPr id="7" name="Imagen 6">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236008"/>
          <a:ext cx="891118" cy="845256"/>
        </a:xfrm>
        <a:prstGeom prst="rect">
          <a:avLst/>
        </a:prstGeom>
      </xdr:spPr>
    </xdr:pic>
    <xdr:clientData/>
  </xdr:twoCellAnchor>
  <xdr:twoCellAnchor editAs="oneCell">
    <xdr:from>
      <xdr:col>3</xdr:col>
      <xdr:colOff>0</xdr:colOff>
      <xdr:row>38</xdr:row>
      <xdr:rowOff>0</xdr:rowOff>
    </xdr:from>
    <xdr:to>
      <xdr:col>3</xdr:col>
      <xdr:colOff>9525</xdr:colOff>
      <xdr:row>38</xdr:row>
      <xdr:rowOff>9525</xdr:rowOff>
    </xdr:to>
    <xdr:pic>
      <xdr:nvPicPr>
        <xdr:cNvPr id="9" name="Imagen 8">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38050" y="10591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1</xdr:row>
      <xdr:rowOff>83608</xdr:rowOff>
    </xdr:from>
    <xdr:to>
      <xdr:col>6</xdr:col>
      <xdr:colOff>156332</xdr:colOff>
      <xdr:row>3</xdr:row>
      <xdr:rowOff>160514</xdr:rowOff>
    </xdr:to>
    <xdr:pic>
      <xdr:nvPicPr>
        <xdr:cNvPr id="6" name="Imagen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250" y="236008"/>
          <a:ext cx="891118" cy="845256"/>
        </a:xfrm>
        <a:prstGeom prst="rect">
          <a:avLst/>
        </a:prstGeom>
      </xdr:spPr>
    </xdr:pic>
    <xdr:clientData/>
  </xdr:twoCellAnchor>
  <xdr:twoCellAnchor>
    <xdr:from>
      <xdr:col>2</xdr:col>
      <xdr:colOff>0</xdr:colOff>
      <xdr:row>47</xdr:row>
      <xdr:rowOff>1</xdr:rowOff>
    </xdr:from>
    <xdr:to>
      <xdr:col>26</xdr:col>
      <xdr:colOff>209550</xdr:colOff>
      <xdr:row>59</xdr:row>
      <xdr:rowOff>152401</xdr:rowOff>
    </xdr:to>
    <xdr:graphicFrame macro="">
      <xdr:nvGraphicFramePr>
        <xdr:cNvPr id="8" name="Gráfico 7">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32</xdr:col>
      <xdr:colOff>0</xdr:colOff>
      <xdr:row>38</xdr:row>
      <xdr:rowOff>0</xdr:rowOff>
    </xdr:from>
    <xdr:to>
      <xdr:col>32</xdr:col>
      <xdr:colOff>9525</xdr:colOff>
      <xdr:row>38</xdr:row>
      <xdr:rowOff>9525</xdr:rowOff>
    </xdr:to>
    <xdr:pic>
      <xdr:nvPicPr>
        <xdr:cNvPr id="11" name="Imagen 10">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17450" y="10591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238124</xdr:colOff>
      <xdr:row>25</xdr:row>
      <xdr:rowOff>85725</xdr:rowOff>
    </xdr:from>
    <xdr:ext cx="5429251" cy="53022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6000000}"/>
                </a:ext>
              </a:extLst>
            </xdr:cNvPr>
            <xdr:cNvSpPr txBox="1"/>
          </xdr:nvSpPr>
          <xdr:spPr>
            <a:xfrm>
              <a:off x="4276724" y="7096125"/>
              <a:ext cx="5429251"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CO" sz="1800" b="0" i="1">
                              <a:latin typeface="Cambria Math" panose="02040503050406030204" pitchFamily="18" charset="0"/>
                            </a:rPr>
                            <m:t>𝑒𝑛𝑡𝑟𝑒𝑔𝑎𝑑𝑜𝑠</m:t>
                          </m:r>
                          <m:r>
                            <a:rPr lang="es-CO" sz="1800" b="0" i="1">
                              <a:latin typeface="Cambria Math" panose="02040503050406030204" pitchFamily="18" charset="0"/>
                            </a:rPr>
                            <m:t> </m:t>
                          </m:r>
                          <m:r>
                            <a:rPr lang="es-CO" sz="1800" b="0" i="1">
                              <a:latin typeface="Cambria Math" panose="02040503050406030204" pitchFamily="18" charset="0"/>
                            </a:rPr>
                            <m:t>𝑜𝑝𝑜𝑟𝑡𝑢𝑛𝑎𝑚𝑒𝑛𝑡𝑒</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b="0" i="1">
                              <a:latin typeface="Cambria Math" panose="02040503050406030204" pitchFamily="18" charset="0"/>
                            </a:rPr>
                            <m:t>𝑒𝑛𝑣𝑖𝑎𝑑𝑜𝑠</m:t>
                          </m:r>
                        </m:den>
                      </m:f>
                    </m:e>
                  </m:d>
                </m:oMath>
              </a14:m>
              <a:r>
                <a:rPr lang="es-CO" sz="1800">
                  <a:latin typeface="+mn-lt"/>
                </a:rPr>
                <a:t>*100%</a:t>
              </a:r>
            </a:p>
          </xdr:txBody>
        </xdr:sp>
      </mc:Choice>
      <mc:Fallback xmlns="">
        <xdr:sp macro="" textlink="">
          <xdr:nvSpPr>
            <xdr:cNvPr id="12" name="CuadroTexto 11">
              <a:extLst>
                <a:ext uri="{FF2B5EF4-FFF2-40B4-BE49-F238E27FC236}">
                  <a16:creationId xmlns:a16="http://schemas.microsoft.com/office/drawing/2014/main" id="{00000000-0008-0000-0100-000006000000}"/>
                </a:ext>
              </a:extLst>
            </xdr:cNvPr>
            <xdr:cNvSpPr txBox="1"/>
          </xdr:nvSpPr>
          <xdr:spPr>
            <a:xfrm>
              <a:off x="4276724" y="7096125"/>
              <a:ext cx="5429251"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 𝑒𝑛𝑡𝑟𝑒𝑔𝑎𝑑𝑜𝑠 𝑜𝑝𝑜𝑟𝑡𝑢𝑛𝑎𝑚𝑒𝑛𝑡𝑒)/(</a:t>
              </a:r>
              <a:r>
                <a:rPr lang="es-CO" sz="1800" i="0">
                  <a:latin typeface="Cambria Math" panose="02040503050406030204" pitchFamily="18" charset="0"/>
                </a:rPr>
                <a:t>𝑁𝑢𝑚𝑒𝑟𝑜 𝑡𝑜𝑡𝑎𝑙 𝑑𝑒 𝑒𝑛𝑠𝑎𝑦𝑜𝑠 </a:t>
              </a:r>
              <a:r>
                <a:rPr lang="es-CO" sz="1800" b="0" i="0">
                  <a:latin typeface="Cambria Math" panose="02040503050406030204" pitchFamily="18" charset="0"/>
                </a:rPr>
                <a:t>𝑒𝑛𝑣𝑖𝑎𝑑𝑜𝑠))</a:t>
              </a:r>
              <a:r>
                <a:rPr lang="es-CO" sz="1800">
                  <a:latin typeface="+mn-lt"/>
                </a:rPr>
                <a:t>*100%</a:t>
              </a:r>
            </a:p>
          </xdr:txBody>
        </xdr:sp>
      </mc:Fallback>
    </mc:AlternateContent>
    <xdr:clientData/>
  </xdr:oneCellAnchor>
  <xdr:twoCellAnchor editAs="oneCell">
    <xdr:from>
      <xdr:col>10</xdr:col>
      <xdr:colOff>76201</xdr:colOff>
      <xdr:row>38</xdr:row>
      <xdr:rowOff>581025</xdr:rowOff>
    </xdr:from>
    <xdr:to>
      <xdr:col>27</xdr:col>
      <xdr:colOff>13969</xdr:colOff>
      <xdr:row>38</xdr:row>
      <xdr:rowOff>2667441</xdr:rowOff>
    </xdr:to>
    <xdr:pic>
      <xdr:nvPicPr>
        <xdr:cNvPr id="13" name="Imagen 12"/>
        <xdr:cNvPicPr>
          <a:picLocks noChangeAspect="1"/>
        </xdr:cNvPicPr>
      </xdr:nvPicPr>
      <xdr:blipFill>
        <a:blip xmlns:r="http://schemas.openxmlformats.org/officeDocument/2006/relationships" r:embed="rId5"/>
        <a:stretch>
          <a:fillRect/>
        </a:stretch>
      </xdr:blipFill>
      <xdr:spPr>
        <a:xfrm>
          <a:off x="5391151" y="11172825"/>
          <a:ext cx="5432332" cy="208641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114300</xdr:colOff>
      <xdr:row>0</xdr:row>
      <xdr:rowOff>0</xdr:rowOff>
    </xdr:from>
    <xdr:ext cx="942975" cy="9239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4300" y="0"/>
          <a:ext cx="942975" cy="923925"/>
        </a:xfrm>
        <a:prstGeom prst="rect">
          <a:avLst/>
        </a:prstGeom>
        <a:noFill/>
      </xdr:spPr>
    </xdr:pic>
    <xdr:clientData fLocksWithSheet="0"/>
  </xdr:oneCellAnchor>
  <xdr:twoCellAnchor editAs="oneCell">
    <xdr:from>
      <xdr:col>7</xdr:col>
      <xdr:colOff>217714</xdr:colOff>
      <xdr:row>44</xdr:row>
      <xdr:rowOff>95249</xdr:rowOff>
    </xdr:from>
    <xdr:to>
      <xdr:col>20</xdr:col>
      <xdr:colOff>158338</xdr:colOff>
      <xdr:row>50</xdr:row>
      <xdr:rowOff>1169039</xdr:rowOff>
    </xdr:to>
    <xdr:pic>
      <xdr:nvPicPr>
        <xdr:cNvPr id="3" name="Imagen 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2630714" y="13093699"/>
          <a:ext cx="4240481" cy="2189575"/>
        </a:xfrm>
        <a:prstGeom prst="rect">
          <a:avLst/>
        </a:prstGeom>
        <a:ln w="3175">
          <a:solidFill>
            <a:schemeClr val="tx1"/>
          </a:solid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0</xdr:col>
      <xdr:colOff>304800</xdr:colOff>
      <xdr:row>60</xdr:row>
      <xdr:rowOff>111578</xdr:rowOff>
    </xdr:to>
    <xdr:sp macro="" textlink="">
      <xdr:nvSpPr>
        <xdr:cNvPr id="262145" name="AutoShape 1" descr="data:image/png;base64,iVBORw0KGgoAAAANSUhEUgAABBMAAADaCAYAAAD0bgoyAAAAAXNSR0IArs4c6QAAIABJREFUeF7t3U9oZWleN/BH6UUmbqQYcJHwjlAwEaFr12RosSeDi6EjLjSUizADYsfMJn+swaEMDE1oBG1GCCa6iRURe4yLItbKhHchZFoQChdCAq9GFJyXlCBkut0YZtGM8jty4pNT56bOrTq37sm9n7OZJP275z7n81zunPqe58+PJQcBAgQIECBAgAABAgQIECBAoA+BH4va73//+//1wx/+sI+XKSVAgAABAgQIECBAgAABAgTGUeBHP/rR94ow4ezs7L+++MUvjqOBayZAgAABAgQIECBAgAABAgT6EPinf/qnJEzoA0wp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gZcKE/7wD/8w/eAHP0gPHz5MExMTxVs+efIkPX78uPj57bffTisrK8XP//Iv/5J+93d/N11eXqbPf/7zaXNzM925c+daM5vU9HldygkQIECAAAECBAi8VoHynvYb3/hGeuutt67eO+6d//Zv/7b4/f79++mXf/mXi597/T1vdF1Nfu/84MGDq/fa29tLc3Nz6e7du6/1ur0ZAQLjKdBXmPDJJ58UYcCXvvSldH5+ntbW1oowIb7Qdnd3i3BhcnIyffjhh2l+fj69+eabVz/HF2oEDs+ePbsKGoL8hz/84QtrxrNrXDUBAgQIECBAgMBtEYj73JOTk/S5z30ufeUrX7n6B/7f/d3fpcPDw+I+OR6uxX3y8vJyivvqur/nQUCv18b7TE9PFw/ojo+P03vvvVfcZ8dRBhW3xU07CRC4vQJ9hQnlZUZ4cHBwcBUmVL+8yt/v3bt3ra76ujhf9W91NbeXV8sJECBAgAABAgTGSSBGEszOzl6FCb1+f/r06Y11YdbrtfFQLw8TYjRCfm8+Tt6ulQCB4QkMLEyIEQjvvvvuc2FCOYKhnOpQFyZUa4bH0+yd/+Zv/ia9//77RfFP/MRPpN///d9PP/MzP5MuLi6KURj//u//nn7qp36q+D+EmOqRH3lN/tpm76yKAAECBAgQIECgSwJNwoSpqalitG41dIi/5yML6s4VNfHALqYRx/Gbv/mbxeiExcXF56YSd8lFWwgQGD2BgYQJMSQr0tZqmBDDuXZ2dtLq6urVl101TKir6TJ7DFf74IMP0q/92q8VAUIEC9/73vfSN7/5zfTbv/3bxby4n//5n08fffRR+v73v5++/e1vX7uc3/md30lf+MIX0te//vXitbHuxO/93u8V00UcBAgQIECAAAECt0vgRWFCOYK3GibUTVOonquuJv4WoxTi3jvWZcjXLrtdclpLgMBtExhImPC6pznE0/0IIYZxxJoPf/zHf5x+6Zd+Kf30T/90+vu///v0b//2b+nnfu7nir//xm/8RvrJn/zJ9K//+q/pz/7sz4qpIfF7HP/xH/9xrab6+zCux3sSIECAAAECBAik4sFXdURpE5cXhQnlf3+VaQ7l4o7xUC5GJZTTHJaWltKjR4/SwsKCRRibdJYaAgReSaCVMCFfgDFaUy4sE8OwysUY40svvjyrw7eqCzDW1bzSFb6GF//jP/5j+q3f+q30n//5n+kXfuEXitEHMWIhH5kQgUeMYIjpEOX/MVX/Fr/H4jzf+ta3ilEODgIECBAgQIAAgdslUA0T8kUUYzRCOZ037p/LBRjzv+e7nvV6bdTEPXQEBzG94dNPP72aWvznf/7ndnS4XR8ZrSVwawX6ChPK3RziH73lUW5vk28NmW95k29dMzMzc7WdZB4a9Kq5LaoxPeGP/uiP0q/+6q8W0zgiNIipDflaCnEt1XUTqmFCdcrEbbl+7SRAgAABAgQIjLtAfi8cFvmW6Pn2jvlWjnV/zx/SRWhw02uray6Y5jDun0LXT+D1CvQVJrTVtEhSt7e3R2IIVoxK+M53vlOMwIj/04jf//RP/7QYgZCve1D397qRCdXRC22ZOw8BAgQIECBAgED3Bcq1x2IRbwcBAgS6LDCUMCG+JGNLm1HYB7caJtQtolhOeYipHrHQYn7kCzD2WqSxyx8gbSNAgAABAgQIEGhHIJ+6kE93aOfszkKAAIF2BYYSJrR7CcM/W4QAf/Inf1I0JN/eMYKCv/7rvy7+/uu//utXQUIeGjTZPnL4V6gFBAgQIECAAAECBAgQIEDgfwWECUP4NETI8OUvf7lYV8FBgAABAgQIECBAgAABAgRum4Aw4TX3WEyLiJV7v/nNb77md/Z2BAgQIECAAAECBAgQIECgHYHWwoQmuznkq9rmzc93c+hV087lOgsBAgQIECBAgACB9gXyXc+q97P5jgz5rmd5K+pqYp2xra2tYlHvjY2NdPfu3WtbQlpXof1+dEYCBJoLtBIm5HvgxmKDsbPB8vJympqaKn6en59PsfhgBA6xj26+Om0sNPOimuaXo5IAAQIECBAgQIDA6xW46X62131yBAPl0avm+Pg4zc3NpQgqysXLI3TIt4R8vVfq3QgQIPC/Aq2ECRESxFHuzhBfchEk3Lt3Lx0cHKS1tbU0MTGRYgRC/nu8pvq3uhodRoAAAQIECBAgQKCrAvGP/Z2dnbS6uppitEDcz+7u7qaHDx+m/f39a//4rwsDqn8rfz85ObkWJkxPT6enT59eezDXVRPtIkBg9AVaCRPyNDVCgzJcqAsTyi/WclhWXZhQrRn9bnCFBAgQIECAAAECt1WgOjIhDxfqwoR46JZvkV4XJkRNhAcxzSGmTayvr6ejo6O0tLRUPKRzECBAYNgCrYQJ5Rfo2dnZ1fXEfLBqmFBNbaO4GibU1QwbyfsTIECAAAECBAgQuEmgXN+grCnXTaiGCdURvVFfDRPqavb29ooRDjHKN+65e629oJcIECDwugRaCROqjS2/EGP0gWkOr6srvQ8BAgQIECBAgEAXBPKHZY8ePXrpaQ6x5lgcEVTEmgnlNIfFxcVr0yq6cM3aQIDA+Am0HibEl91HH32UNjc3i5Vn88UVy7UU8mFd1WFhdTUv6paLi4tiYRoHAQIECBAgQIAAgTYE4qFYjC7o9yjvbWOEbtzz5tOBYyHyuum8N9XEPW6MbojpDaenp8WaCfFzhBQRKtjRod8eUk+AQFsCrYQJN23tmP+3mZmZYiGamOeVhwa9atq6yDbO87VH/6+N07zyOb679LOvfA4nIECAAAECBAgQaFfgpu0f8//24MGDYpezfJHGCATqaiKY2N7eTgsLC1fbQsaDOtMc2u07ZyNA4OUEWgkT+n3r6hdjv68fRr0wYRjq3pMAAQIECBAgMJoCMRrBzgyj2beuisC4CAwlTCjnfeXTHboOLkzoeg9pHwECBAgQIEDgdgjEgzXTFG5HX2klAQK9BYYSJtzGDhEm3MZe02YCBAgQIECAAAECBAgQGISAMKGhqjChIZQyAgQIECBAgAABAgQIEBh5AWFCwy4WJjSEUkaAAAECBAgQIECAAAECIy8gTGjYxcKEhlDKCBAgQIAAAQIECBAgQGDkBVoLE/LtbPItIG/aNrLUbVIz7J4QJgy7B7w/AQIECBAgQKC7Avn9bLSy3AIyfr5p28jyiupqYtHyra2tNDk5mTY2Nq62h7R4Y3c/B1pGYJwEWgkT4svz4OAgra2tpYmJieILc3Z2Nr355psp9sKdn58v9tN98uRJevbsWVpZWbkyjtVsX1TThQ4RJnShF7SBAAECBAgQINBNgfL+N+5583vj09PTdHh4mB4+fJguLy+L+97l5eUiGCiPCA3qao6Pj9Pc3Fz65JNP0vn5eYqd0PL36aaEVhEgMC4CAwkT9vb2ii++OPKQoRo6xH+v/q2upgudIUzoQi9oAwECBAgQIECgmwLVMCGCgPfee++5f/zXhQHVv5W/n5ycXAsTpqen09OnT689mOumhlYRIDAOAq2ECQEVow4eP35cmJXDuuqCgt3d3SKZvXPnTlHbpKYLHSFM6EIvaAMBAgQIECBAoJsCMXpgc3MzXVxcpHzKb11QMDU1VYwyKI9eNREexDSHz3/+82l9fT0dHR2lpaWlYiSwgwABAsMWaC1MiC/B8oiTxpfpp59+em1kQnzJ7uzspNXV1Z5hQl3NsJHi/YUJXegFbSBAgAABAgQIdFMgHpD9wR/8QfrFX/zF4gFb/G/dtIR4ABfHTWFCXU2M/I1pxDHq9+zsLN2/f//aObqpolUECIyyQCthQnUthPIL8N69e69lmkMkwBFCDPL44OPPBnn6xud+/503GtcqJECAAAECBAgQeDmBGEUbIwKaHHEfmq+FkD8c29/fL0KAWEshjn6mOZSviTUVYs2EcprD4uLicw/omrRTDQECBNoUGEiYEF+SMXzr3Xffvba4Yvn3PImtLsBYV9PmBb/suYxMeFk5ryNAgAABAgQIjLZANUyIUQrl1N74uVxcMRYir075DZl8AcZqTZw7AomY3hCLOcaaCfGzHR1G+zPl6gjcBoFWwoQyEIghV3H02hqyOn+snC+Wb6WT13QJUJjQpd7QFgIECBAgQIBAtwTKbRzLVvXaGjJfWywPFvKtIcuauMfe3t5OCwsLV9tCxggI0xy61fdaQ2BcBVoJE/rFq34x9vv6YdQLE4ah7j0JECBAgAABAqMpEOGDnRlGs29dFYFxERhKmFDO+8qnO3QdXJjQ9R7SPgIECBAgQIDA7RCIB2umKdyOvtJKAgR6CwwlTLiNHSJMuI29ps0ECBAgQIAAAQIECBAgMAgBYUJDVWFCQyhlBAgQIECAAAECBAgQIDDyAsKEhl0sTGgIpYwAAQIECBAgQIAAAQIERl6glTDhyZMn6fHjx9ew7t+/n2JNhHynhtird3NzM8W+vfnRpGbYPSFMGHYPeH8CBAgQIECAQDcFYvvGuMe9uLi4amB+35vv1FDeI1evpK6m3CFicnIybWxsXO3oYL2Fbn4OtIrAuAm0EibkaPlODbH1Y2xfMz8/n956660UoUPsnbuysnL1knJbyZtqutApwoQu9II2ECBAgAABAgS6L5Dv1BA/Hx4epocPH6bLy8vi3nh5ebkIBsqjV83x8XGam5tLEVacn58XD+oidJidnS3urR0ECBAYpkDrYUKMMjg4OEhra2tFcFD+PDExUYxSyH+PC6/+ra5mmEDlewsTutAL2kCAAAECBAgQ6L5A/g/+6j/+68KAXjUnJyfXwoTp6WnbSXa/+7WQwNgItB4m5F+GdUHB7u5ukcyWUx2a1HShN4QJXegFbSBAgAABAgQIdFugem9bFxTE6N18i/ReNREebG1tpZgysb6+no6OjtLS0lKKh3QOAgQIDFug1TAhhmDt7Oyk1dXVIiyofplW/3tcfJOaYSPF+wsTutAL2kCAAAECBAgQ6LZATOuNowwLqkFB9b9HbZOavb29YnpDjPI9OztLvdZe6LaO1hEgMEoCrYYJ1S/HJlMYmtR0AVyY0IVe0AYCBAgQIECAQHcF6h6cvco0h3JdhFhTIdZMKKc5LC4uXnuA110RLSNAYJQFWgsT4suzuqBMdXHF+DKtDutqUvOiDoiVc+P9B3l88PFngzx943O//84bjWsVEiBAgAABAgQIvJxAjLKN6QX9HHWLjeeLK8Z6YtUpv3H+m2riHnd/f7+Y3nB6elqsmRA/29Ghn55RS4DAIARaCxPyL8F8Hle+7ePMzEyxXkL89zxY6FUziAt+2XMamfCycl5HgAABAgQIEBh9geoDsvyK820fHzx4UOzEEPe/ebBQV5Pvkha7P5TvYZrD6H+eXCGB2yDQWpjQz8VWvxj7ee2waoUJw5L3vgQIECBAgACB0RPIt48cvatzRQQIjIPAUMKEct5Xvopt17GFCV3vIe0jQIAAAQIECNwOgXiwZprC7egrrSRAoLfAUMKE29ghwoTb2GvaTIAAAQIECBAgQIAAAQKDEBAmNFQVJjSEUkaAAAECBAgQIECAAAECIy8gTGjYxcKEhlDKCBAgQIAAAQIECBAgQGDkBYQJDbtYmNAQShkBAgQIECBAgAABAgQIjLxAa2FC7IG7ubmZLi4u0uTkZNrY2EixhU2+7WPs1Rs1sW9vfjSpGXZPCBOG3QPenwABAgQIECDQbYEnT56kx48fF418++2308rKSvFzvu3j/fv3U90i5HU1sWj51tbWtXtrizd2+zOgdQTGSaCVMKHXvrrVv8cX7LNnz66+WAO6SU0XOkSY0IVe0AYCBAgQIECAQDcF4h/+h4eH6eHDh2liYuKqkfnfLy8v04cffpiWl5eLh27l0avm+Pg4zc3NpXhod35+XoQQETrMzs6mt956q5sQWkWAwNgItBImxMiCg4ODtLa2du3Ls/r3uromNV3oDWFCF3pBGwgQIECAAAEC3RTo9Y/86t/r6nrVnJycXAsTpqen09OnT689mOumhlYRIDAOAq2ECeUQrBKsnM7w6aefXgsZIjjY3d0tEttyqkNdmFCt6UJHCBO60AvaQIAAAQIECBDonkA50vbs7OyqceV0hrqgYGpq6tpUh141ER7ENIe4t15fX09HR0dpaWnp2sO77mloEQEC4yLQWpiQp6TxhRhfkvfu3bsWJsQQrZ2dnbS6utozTKir6UJnCBO60AvaQIAAAQIECBDonkCECdvb22lhYeFqzbDy4dj+/v61aQkx7TeOfN2EaphQV7O3t1ecJ0YDR2jRa+2F7uloEQECoyowkDAhRipEuPDuu+8+NzKhOh2ijWkOsehjhBCDPD74+LNBnr7xud9/543GtQoJECBAgAABAgReTiBG0caIgCZHNUzIf4/RBPkaB/1McyjXRYh761gzoZzmsLi4+NwDuibtVEOAAIE2BVoJE/LpC7GTQywsMz8/n958882rn+PLsByxkCex1QUY62ravOCXPZeRCS8r53UECBAgQIAAgdEXyO9h8wUVT09PrxZmjIXI66bz5vXVmnhgFqMbYnpDnCse2MXPjx49ShEqVHdJG31pV0iAQFcEWgkT4mJ6bYWTb/s4MzNztcJt/oXbq6YrSNEOYUKXekNbCBAgQIAAAQLdEui1TXq0Mt/28cGDB8VODNW1xOpq6kY8xEM70xy61fdaQ2BcBVoLE/oBrH4x9vPaYdUKE4Yl730JECBAgAABAqMnUE4LXllZGb2Lc0UECIyFwFDChHLeVz7doevawoSu95D2ESBAgAABAgRuh0A8WDNN4Xb0lVYSINBbYChhwm3sEGHCbew1bSZAgAABAgQIECBAgACBQQgIExqqChMaQikjQIAAAQIECBAgQIAAgZEXECY07GJhQkMoZQQIECBAgAABAgQIECAw8gKthAn56rUhlu/akO/UEHv1bm5uPreFTZOaYfeEMGHYPeD9CRAgQIAAAQLdFch3NotWlrs2xM/5Tg33799PdeuG1dXEOmNbW1sptl7f2NhId+/eTdZb6O5nQMsIjJtAa2HCzs5OWl1dvRYUxJddbF8zPz9fbIETX7Kxd26+am2Tmi50ijChC72gDQQIECBAgACBbgrEfW4c1aAgAoHDw8Nie/TLy8vi3nh5ebkIBsqjV83x8XGam5tL8eDu/Py8OHeEDrOzs8W9tYMAAQLDFBhomBAjDg4ODtLa2lqamJgo9tPNf48Lb1IzTKDyvYUJXegFbSBAgAABAgQIdFOgV5hQ/cd/XRjQq+bk5ORamDA9PZ2ePn167cFcNzW0igCBcRBoLUyI6QsXFxeFWTl8qy4o2N3dLZLZO3fuFLVNarrQEcKELvSCNhAgQIAAAQIEuimQT3PIp/bWBQVTU1PXRjD0qonwIKY5xPnW19fT0dFRWlpaKh7SOQgQIDBsgVbChPwiyvUTvv71rxeBQT4SIf5bdTpENUyoqxk2Ury/MKELvaANBAgQIECAAIHuC0SwEKMK4gHao0ePrk1LqBvBUA0T6mr29vaK88S99dnZ2dXDu+5raCEBAqMq0HqYEFDlF2I1TDDN4dU/Rt9d+tlXP4kzECBAgAABAgQIDEwgv+ethgn9THMo10WINRVizYRymsPi4uJzD+gGdjFOTIAAgR4CrYcJMbKgXFgmhnDlCzDGl2d1WFd1Aca6mhf1XkyviPcd5PHBx58N8vSNz/3+O280rlVIgAABAgQIECDwcgLxUCymF7zMkS86ni+uGAuRV6f8xvlvqol73P39/WJ6w+npabFmQvwcIUWECuXU4Zdpp9cQIEDgVQRaCRNu2gon3/Yx3zIyDw161bzKhbX9WtMc2hZ1PgIECBAgQIDAaAjctE16XGG+7WO5ZWTc/+bBQl1NPHTb3t5OCwsLV9tCxoM60xxG43PjKgjcdoFWwoR+EapfjP2+fhj1woRhqHtPAgQIECBAgMBoCsRoBDszjGbfuioC4yIwlDChnPdV3Ye3y+jChC73jrYRIECAAAECBG6PQDxYM03h9vSXlhIgUC8wlDDhNnaGMOE29po2EyBAgAABAgQIECBAgMAgBIQJDVWFCQ2hlBEgQIAAAQIECBAgQIDAyAsIExp2sTChIZQyAgQIECBAgAABAgQIEBh5AWFCwy4WJjSEUkaAAAECBAgQIECAAAECIy/QaphQbovzxS9+Ma2srBR4+baPsVfv5ubmc/vhNqkZdk8IE4bdA96fAAECBAgQINB9gdgy/a/+6q/SxsZGsZ1jHPm2j/fv3091i5DX1cSi5VtbW2lycvLqfBZv7P5nQAsJjItAq2FCfAmWR4QJ8WUXe+HOz8+nt956K8WX67Nnz66ChqhtUtOFzhAmdKEXtIEAAQIECBAg0F2BeED23e9+t2jg1772tSJMiEDg8PAwPXz4MF1eXhb3xsvLy1dBQ9T2qjk+Pk5zc3MpHtidn58XIUTcb8/Ozhb31g4CBAgMU6C1MKHcKze+3Mo9c+ML9eDgIK2traWJiYlilEL+e1x4k5phApXvLUzoQi9oAwECBAgQIECgmwLxgGx7e7t4iBbhwcLCQhEYVP/xXxcG9Ko5OTm5FiZMT09f3Wd3U0GrCBAYJ4FWwoR8uFWEAzeFCbu7u0Uye+fOncK5Lkyo1nShQ4QJXegFbSBAgAABAgQIdFMgHqzF6IF33323CBVuChOmpqauTXWoCxOiJsKDmOYQU4XX19fT0dFRWlpaKh7SOQgQIDBsgVbChJi+EEcMvSpHKMQ0h2pQEEO0dnZ20urqas8woa5m2Ejx/sKELvSCNhAgQIAAAQIEuieQ37/G+gY3hQn5fXN5JdUwoa5mb2+vmN4Qo3zPzs5Sr7UXuqejRQQIjKpAK2FCvmBMCfX2228XyezrmOZwcXFRzCUb5PHBx58N8vSNz/3+O280rlVIgAABAgQIECDwcgIxijZGBDQ58sXEy/py0cQYTZCvcdDPNIdyXYRy1EM5zWFxcfG5B3RN2qmGAAECbQq0EibkDcpHJlQXV4wvz+qwriY1bV7wy57LyISXlfM6AgQIECBAgMD4CJRrJ5TTHPLFFWMh8rrpvDfVxAOz/f39YnrD6elpMZ04fn706FGKUKGcOjw+wq6UAIGuCAw0TIiLzJPamZmZYr2EmOeVBwu9arqCFO0QJnSpN7SFAAECBAgQINBNgWqYEK3MR/E+ePCg2Ikh7n/zYKGupnqu8iGcaQ7d7HutIjBuAq2HCU0A675km7xumDXChGHqe28CBAgQIECAwGgJ5KN5R+vKXA0BAuMiMJQwoZz3FQs23pZDmHBbeko7CRAgQIAAAQLdFsh3QjNNodt9pXUECPQWGEqYcBs7RJhwG3tNmwkQIECAAAECBAgQIEBgEALChIaqwoSGUMoIECBAgAABAgQIECBAYOQFhAkNu1iY0BBKGQECBAgQIECAAAECBAiMvEBrYUK+Au39+/dTuR5CvlND7NW7ubn53BY2TWqG3RMhrFAfAAAQx0lEQVTChGH3gPcnQIAAAQIECHRX4Kb72V73yfnV1NXEOmNbW1tpcnIybWxspLt37ybrLXT3M6BlBMZNoJUwIb48//mf/zl99atfTbEX7s7OTlpdXS2++D788MM0Pz9fbIHz5MmTFPvrrqysXDmXW9zcVNOFThEmdKEXtIEAAQIECBAg0E2Bv/iLvyjuhWNBxbjnjSMerkUgcHh4WGyPfnl5WdwbLy8vF8FAefSqOT4+TnNzc8X99fn5eXG+CB1mZ2eLe2sHAQIEhinQSpiQX0AECwcHB2ltba0IDsqfJyYmiv1089/jddW/1dUME6h8b2FCF3pBGwgQIECAAAEC3RfI/8Ff/cd/XRjQq+bk5ORamDA9PZ2ePn167cFc9zW0kACBURVoLUwoh2blw7DqgoLd3d0imS23wWlS0wV8YUIXekEbCBAgQIAAAQLdFMinObz99ttX/+CvCwqmpqaupgTH1fSqifAgpjnEVOH19fV0dHSUlpaWUjykcxAgQGDYAq2FCeWFxDCscvhW/C0fiZBPgegVJtTVDBsp3l+Y0IVe0AYCBAgQIECAQPcF8qm91aAgnwJRXkmTmr29vWJ6Q9xbn52dpXyNsu6LaCEBAqMo0HqYkKerERi8jmkOFxcXxVyyQR4ffPzZIE/f+Nzvv/NG41qFBAgQIECAAAECLycQ97ExIuBljnzk7aNHj66tcdDPNIdyXYRYUyHWTCinOSwuLl6tUVY+oHuZdnoNAQIEXkWglTAhvuDiiC+8fGRCDOHKF2CML8/qsK7qAox1Na9ygW291siEtiSdhwABAgQIECAwWgJxP/uXf/mX6Vd+5VeKKQj5yIR8ccVYT6w65TckbqqJe+v9/f1iesPp6WmxZkL8HCFFhArChNH6LLkaArdJoJUwIb7kYsvHGCEQR6+tIWdmZor1EuJLNg8N8jlmeU2XIIUJXeoNbSFAgAABAgQIdEsgAoTHjx8Xjapuh55v+/jgwYPiAVzc/+bBQl1NhBTb29tpYWHhalvIeFBnmkO3+l5rCIyrQCthQr941S/Gfl8/jHphwjDUvScBAgQIECBAYDQFYjSCnRlGs29dFYFxERhKmFDO+4q9cm/LIUy4LT2lnQQIECBAgACBbgvEgzXTFLrdR1pHgMCLBYYSJry4Wd2rECZ0r0+0iAABAgQIECBAgAABAgSGIyBMaOguTGgIpYwAAQIECBAgQIAAAQIERl5AmNCwi4UJDaGUESBAgAABAgQIECBAgMDIC7QWJuQr0PbazaG6sm2pm+/m0Ktm2D0hTBh2D3h/AgQIECBAgEB3BW66n+11n5xfTV1NrDO2tbWVJicn08bGxtWODtZb6O7nQMsIjJNAK2FCfHkeHx+n995779o2N/HFF9vXzM/PF1vg5HvulsixAM2LarrQIcKELvSCNhAgQIAAAQIEuimwt7eX5ubmin/w51ugRyBweHhYbI9+eXlZ3PcuLy8XdeXRqybur+OcsQ37+fl5isXL49yzs7PFvbWDAAECwxRoJUzILyC+7Movyfj7wcFBWltbSxMTE0XQkP8e/736t7qaYQKV7y1M6EIvaAMBAgQIECBAoPsC+QO06j/+68KAXjUnJyfXwoTp6WnbSXa/+7WQwNgItB4m5GHAs2fPngsTdnd3i2T2zp07BXJdmFCt6UJvCBO60AvaQIAAAQIECBDovkAeDtQFBVNTU8Uog/LoVRPhQUxziGnA6+vr6ejoKC0tLRUP6RwECBAYtkCrYUJMWdje3k4LCwvF0K1qUBCjFnZ2dtLq6mrPMKGuZthI8f7ChC70gjYQIECAAAECBLotEFMWnj59mlZWVoqGVoOCGLUQx01hQl1NTKOI6Q0xyvfs7Czla5R1W0TrCBAYVYFWw4R8fliANZnC0KSmC/jChC70gjYQIECAAAECBLorEPe11RG2rzLNoVwXIQKKWDOhnOawuLj43AO67qpoGQECoyrQSphQLqJ47969aylrdXHFatgQqE1qXoR/cXFRLEwzyOODjz8b5Okbn/v9d95oXKuQAAECBAgQIEDg5QRiSm5ML2h6xD/4P/roo7S5uXk1Ajdemy+uGFOA66bz3lQT97j7+/vF9IbT09Ni1EP8bEeHpj2jjgCBQQm0EiaU29bkjSyHXuXb5MzMzBTrJcQ8rzxY6FUzqIt+mfMamfAyal5DgAABAgQIEBh9gfLhWEw/KI98u/N828cHDx4UOzFURzHU1VSnEOfvY5rD6H+uXCGBrgu0Eib0e5HVL8Z+Xz+MemHCMNS9JwECBAgQIEBgNAWqayuM5lW6KgIERllgKGFCOe8rX3im68jChK73kPYRIECAAAECBG6HQDxYM03hdvSVVhIg0FtgKGHCbewQYcJt7DVtJkCAAAECBAgQIECAAIFBCAgTGqoKExpCKSNAgAABAgQIECBAgACBkRcQJjTsYmFCQyhlBAgQIECAAAECBAgQIDDyAsKEhl0sTGgIpYwAAQIECBAgQIAAAQIERl6g1TAhtrT5wQ9+cLX9Y+jl2z7mW+Tksk1qht0TwoRh94D3J0CAAAECBAh0W6C8p/3GN75RbP9YHvm2j722dKyrKbdfn5ycTBsbG+nu3bvJ4o3d/gxoHYFxEmglTPjkk0/S5uZm+tKXvpTOz8/T2tpampiYKL7sPvzwwzQ/P198oT558iQ9e/YsraysXBk3qelChwgTutAL2kCAAAECBAgQ6KZA3OeenJykz33uc+krX/nKVZgQgcDh4WHxsO3y8rK4N15eXi6CgfLoVXN8fJzm5uZS3GvHPXbshBahw+zs7LWwopsiWkWAwKgLtBImlEiRxh4cHFyFCS/6PV7XpKYLnSBM6EIvaAMBAgQIECBAoNsC1X/sv+j3uJpeNRFO5GHC9PR0evr06bUHc93W0DoCBEZZ4LWHCbu7u0Uye+fOncK1Lkyo1nShA4QJXegFbSBAgAABAgQIdFvgReFB/PepqalilEF51L0maiI82NraSjFVeH19PR0dHaWlpaViBLCDAAECwxZ4rWFCDNHa2dlJq6urPcOEupphI8X7CxO60AvaQIAAAQIECBDotsCLwoSYDhHHTWFCXc3e3l4xvSFGAZ+dnaVeay90W0frCBAYJYHXGiZURyEEZBvTHC4uLoq5ZIM8Pvj4s0GevvG533/njca1CgkQIECAAAECBF5OIEbRxoiAfo8XhQl1ax686DWxpkKsmVBOc1hcXHzuAV2/7VRPgACBVxUYaJhQXVyxblhXk5pXvcg2Xm9kQhuKzkGAAAECBAgQGG2BajCQL64YC5HXTee9qSYemO3v7xfTG05PT4s1E+LnR48epQgVyqnDo63q6ggQ6KJAK2FCuZtDjBAoj3LoVb7t48zMzNW2kXmw0KumS2DChC71hrYQIECAAAECBLolEFMTHj9+fNWofEv0fNvHBw8eFDsxxP1vHizU1cRDt+3t7bSwsHC1LWTsBmGaQ7f6XmsIjKtAK2FCv3jVL8Z+Xz+MemHCMNS9JwECBAgQIEBgNAViNIKdGUazb10VgXERGEqYUM77yhee6Tq4MKHrPaR9BAgQIECAAIHbIRAP1kxTuB19pZUECPQWGEqYcBs7RJhwG3tNmwkQIECAAAECBAgQIEBgEALChIaqwoSGUMoIECBAgAABAgQIECBAYOQFhAkNu1iY0BBKGQECBAgQIECAAAECBAiMvMDAw4R8p4Z8VdtctknNsHtCmDDsHvD+BAgQIECAAIHuCuS7m01OTqaNjY1iB4bqke/aUO5+FuuJbW1tpfx11lXobl9rGQEC/yMw0DAhvgRj+5r5+fliC5zYMif2111ZWbnyb1LThc4SJnShF7SBAAECBAgQINBNgXzb8wgHDg8Pr7ZEL1uc//3y8rK4T15eXk7Hx8dpbm4uRSBxfn6eYpHyON/s7GxxD+0gQIBAFwUGGibEiIODg4O0traWJiYmiv10898DpElNF+CECV3oBW0gQIAAAQIECHRPIEKAnZ2dtLq6mu7cuVOEAvnvZYurAUH5+8nJybUwYXp62raR3etmLSJAoCLw2sOE3d3dIqWNL9peYUK1pgu9JkzoQi9oAwECBAgQIECgewJ1YUI56iCf6lAXJkxNTaUID2KaQ0wJXl9fT0dHR2lpaal4GOcgQIBAVwVea5hQl9JWRyb0SnKHDShMGHYPeH8CBAgQIECAQDcFqvevMY13e3s7LSwsXFs3oRomxBTgOGJaQ3ns7e0V0xtiNO/Z2Vkq11Xo5pVrFQEC4yzwWsOE2zzN4Tv/9/934nPyra/+n060QyMIECBAgAABAgT+R+BVpzmU6yLEmgqxZkI5zWFxcbF2ugR3AgQIdEFgoGFCdXHFfGGa8uKb1LwI6uLiovgSdxAgQIAAAQIECBBoQyCm5Ma0g6ZHfp9bt+h4nCdfgDEWJc+n9sa97P7+fjG94fT0tFgzIX5+9OhRilChnCLctD3qCBAgMGiBgYYJ0fh828eZmZmrVW3zL9xeNYO+eOcnQIAAAQIECBAg0IZAvjVkvh163OfmoUG+NeSDBw+K3Rqq0yLKh22mObTRM85BgMCgBAYeJtQ1vNc8skFdpPMSIECAAAECBAgQGIZAjEaIUQb51ujDaIf3JECAQNsCQwkTyvlg+WIzbV+Y8xEgQIAAAQIECBAYpkA8QDNNYZg94L0JEBikwFDChEFekHMTIECAAAECBAgQIECAAAECgxUQJgzW19kJECBAgAABAgQIECBAgMDICQgTRq5LXRABAgQIECBAgAABAgQIEBisgDBhsL7OToAAAQIECBAgQIAAAQIERk5AmDByXeqCCBAgQIAAAQIECBAgQIDAYAWECYP1dXYCBAgQIECAAAECBAgQIDByAsKEketSF0SAAAECBAgQIECAAAECBAYrIEwYrK+zEyBAgAABAgQIECBAgACBkRMQJoxcl7ogAgQIECBAgAABAgQIECAwWAFhwmB9nZ0AAQIECBAgQIAAAQIECIycgDBh5LrUBREgQIAAAQIECBAgQIAAgcEKCBMG6+vsBAgQIECAAAECBAgQIEBg5ASECSPXpS6IAAECBAgQIECAAAECBAgMVkCYMFhfZydAgAABAgQIECBAgAABAiMnIEwYuS51QQQIECBAgAABAgQIECBAYLACwoTB+jo7AQIECBAgQIAAAQIECBAYOQFhwsh1qQsiQIAAAQIECBAgQIAAAQKDFRAmDNbX2QkQIECAAAECBAgQIECAwMgJCBNGrktdEAECBAgQIECAAAECBAgQGKyAMGGwvs5OgAABAgQIECBAgAABAgRGTkCYMHJd6oIIECBAgAABAgQIECBAgMBgBYQJg/V1dgIECBAgQIAAAQIECBAgMHICwoSR61IXRIAAAQIECBAgQIAAAQIEBisgTBisr7MTIECAAAECBAgQIECAAIGRExAmjFyXuiACBAgQIECAAAECBAgQIDBYAWHCYH2dnQABAgQIECBAgAABAgQIjJyAMGHkutQFESBAgAABAgQIECBAgACBwQoIEwbr6+wECBAgQIAAAQIECBAgQGDkBIQJI9elLogAAQIECBAgQIAAAQIECAxWQJgwWF9nJ0CAAAECBAgQIECAAAECIycgTBi5LnVBBAgQIECAAAECBAgQIEBgsALChMH6OjsBAgQIECBAgAABAgQIEBg5gasw4R/+4R+Of/zHf/zLI3eFLogAAQIECBAgQIAAAQIECBBoVeBHP/rR9/4bePCgDczq7dQAAAAASUVORK5CYII="/>
        <xdr:cNvSpPr>
          <a:spLocks noChangeAspect="1" noChangeArrowheads="1"/>
        </xdr:cNvSpPr>
      </xdr:nvSpPr>
      <xdr:spPr bwMode="auto">
        <a:xfrm>
          <a:off x="6400800" y="1675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xdr:row>
      <xdr:rowOff>0</xdr:rowOff>
    </xdr:from>
    <xdr:to>
      <xdr:col>0</xdr:col>
      <xdr:colOff>304800</xdr:colOff>
      <xdr:row>60</xdr:row>
      <xdr:rowOff>111578</xdr:rowOff>
    </xdr:to>
    <xdr:sp macro="" textlink="">
      <xdr:nvSpPr>
        <xdr:cNvPr id="262146" name="AutoShape 2" descr="data:image/png;base64,iVBORw0KGgoAAAANSUhEUgAABBMAAADaCAYAAAD0bgoyAAAAAXNSR0IArs4c6QAAIABJREFUeF7t3U9oZWleN/BH6UUmbqQYcJHwjlAwEaFr12RosSeDi6EjLjSUizADYsfMJn+swaEMDE1oBG1GCCa6iRURe4yLItbKhHchZFoQChdCAq9GFJyXlCBkut0YZtGM8jty4pNT56bOrTq37sm9n7OZJP275z7n81zunPqe58+PJQcBAgQIECBAgAABAgQIECBAoA+BH4va73//+//1wx/+sI+XKSVAgAABAgQIECBAgAABAgTGUeBHP/rR94ow4ezs7L+++MUvjqOBayZAgAABAgQIECBAgAABAgT6EPinf/qnJEzoA0wp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gZcKE/7wD/8w/eAHP0gPHz5MExMTxVs+efIkPX78uPj57bffTisrK8XP//Iv/5J+93d/N11eXqbPf/7zaXNzM925c+daM5vU9HldygkQIECAAAECBAi8VoHynvYb3/hGeuutt67eO+6d//Zv/7b4/f79++mXf/mXi597/T1vdF1Nfu/84MGDq/fa29tLc3Nz6e7du6/1ur0ZAQLjKdBXmPDJJ58UYcCXvvSldH5+ntbW1oowIb7Qdnd3i3BhcnIyffjhh2l+fj69+eabVz/HF2oEDs+ePbsKGoL8hz/84QtrxrNrXDUBAgQIECBAgMBtEYj73JOTk/S5z30ufeUrX7n6B/7f/d3fpcPDw+I+OR6uxX3y8vJyivvqur/nQUCv18b7TE9PFw/ojo+P03vvvVfcZ8dRBhW3xU07CRC4vQJ9hQnlZUZ4cHBwcBUmVL+8yt/v3bt3ra76ujhf9W91NbeXV8sJECBAgAABAgTGSSBGEszOzl6FCb1+f/r06Y11YdbrtfFQLw8TYjRCfm8+Tt6ulQCB4QkMLEyIEQjvvvvuc2FCOYKhnOpQFyZUa4bH0+yd/+Zv/ia9//77RfFP/MRPpN///d9PP/MzP5MuLi6KURj//u//nn7qp36q+D+EmOqRH3lN/tpm76yKAAECBAgQIECgSwJNwoSpqalitG41dIi/5yML6s4VNfHALqYRx/Gbv/mbxeiExcXF56YSd8lFWwgQGD2BgYQJMSQr0tZqmBDDuXZ2dtLq6urVl101TKir6TJ7DFf74IMP0q/92q8VAUIEC9/73vfSN7/5zfTbv/3bxby4n//5n08fffRR+v73v5++/e1vX7uc3/md30lf+MIX0te//vXitbHuxO/93u8V00UcBAgQIECAAAECt0vgRWFCOYK3GibUTVOonquuJv4WoxTi3jvWZcjXLrtdclpLgMBtExhImPC6pznE0/0IIYZxxJoPf/zHf5x+6Zd+Kf30T/90+vu///v0b//2b+nnfu7nir//xm/8RvrJn/zJ9K//+q/pz/7sz4qpIfF7HP/xH/9xrab6+zCux3sSIECAAAECBAik4sFXdURpE5cXhQnlf3+VaQ7l4o7xUC5GJZTTHJaWltKjR4/SwsKCRRibdJYaAgReSaCVMCFfgDFaUy4sE8OwysUY40svvjyrw7eqCzDW1bzSFb6GF//jP/5j+q3f+q30n//5n+kXfuEXitEHMWIhH5kQgUeMYIjpEOX/MVX/Fr/H4jzf+ta3ilEODgIECBAgQIAAgdslUA0T8kUUYzRCOZ037p/LBRjzv+e7nvV6bdTEPXQEBzG94dNPP72aWvznf/7ndnS4XR8ZrSVwawX6ChPK3RziH73lUW5vk28NmW95k29dMzMzc7WdZB4a9Kq5LaoxPeGP/uiP0q/+6q8W0zgiNIipDflaCnEt1XUTqmFCdcrEbbl+7SRAgAABAgQIjLtAfi8cFvmW6Pn2jvlWjnV/zx/SRWhw02uray6Y5jDun0LXT+D1CvQVJrTVtEhSt7e3R2IIVoxK+M53vlOMwIj/04jf//RP/7QYgZCve1D397qRCdXRC22ZOw8BAgQIECBAgED3Bcq1x2IRbwcBAgS6LDCUMCG+JGNLm1HYB7caJtQtolhOeYipHrHQYn7kCzD2WqSxyx8gbSNAgAABAgQIEGhHIJ+6kE93aOfszkKAAIF2BYYSJrR7CcM/W4QAf/Inf1I0JN/eMYKCv/7rvy7+/uu//utXQUIeGjTZPnL4V6gFBAgQIECAAAECBAgQIEDgfwWECUP4NETI8OUvf7lYV8FBgAABAgQIECBAgAABAgRum4Aw4TX3WEyLiJV7v/nNb77md/Z2BAgQIECAAAECBAgQIECgHYHWwoQmuznkq9rmzc93c+hV087lOgsBAgQIECBAgACB9gXyXc+q97P5jgz5rmd5K+pqYp2xra2tYlHvjY2NdPfu3WtbQlpXof1+dEYCBJoLtBIm5HvgxmKDsbPB8vJympqaKn6en59PsfhgBA6xj26+Om0sNPOimuaXo5IAAQIECBAgQIDA6xW46X62131yBAPl0avm+Pg4zc3NpQgqysXLI3TIt4R8vVfq3QgQIPC/Aq2ECRESxFHuzhBfchEk3Lt3Lx0cHKS1tbU0MTGRYgRC/nu8pvq3uhodRoAAAQIECBAgQKCrAvGP/Z2dnbS6uppitEDcz+7u7qaHDx+m/f39a//4rwsDqn8rfz85ObkWJkxPT6enT59eezDXVRPtIkBg9AVaCRPyNDVCgzJcqAsTyi/WclhWXZhQrRn9bnCFBAgQIECAAAECt1WgOjIhDxfqwoR46JZvkV4XJkRNhAcxzSGmTayvr6ejo6O0tLRUPKRzECBAYNgCrYQJ5Rfo2dnZ1fXEfLBqmFBNbaO4GibU1QwbyfsTIECAAAECBAgQuEmgXN+grCnXTaiGCdURvVFfDRPqavb29ooRDjHKN+65e629oJcIECDwugRaCROqjS2/EGP0gWkOr6srvQ8BAgQIECBAgEAXBPKHZY8ePXrpaQ6x5lgcEVTEmgnlNIfFxcVr0yq6cM3aQIDA+Am0HibEl91HH32UNjc3i5Vn88UVy7UU8mFd1WFhdTUv6paLi4tiYRoHAQIECBAgQIAAgTYE4qFYjC7o9yjvbWOEbtzz5tOBYyHyuum8N9XEPW6MbojpDaenp8WaCfFzhBQRKtjRod8eUk+AQFsCrYQJN23tmP+3mZmZYiGamOeVhwa9atq6yDbO87VH/6+N07zyOb679LOvfA4nIECAAAECBAgQaFfgpu0f8//24MGDYpezfJHGCATqaiKY2N7eTgsLC1fbQsaDOtMc2u07ZyNA4OUEWgkT+n3r6hdjv68fRr0wYRjq3pMAAQIECBAgMJoCMRrBzgyj2beuisC4CAwlTCjnfeXTHboOLkzoeg9pHwECBAgQIEDgdgjEgzXTFG5HX2klAQK9BYYSJtzGDhEm3MZe02YCBAgQIECAAAECBAgQGISAMKGhqjChIZQyAgQIECBAgAABAgQIEBh5AWFCwy4WJjSEUkaAAAECBAgQIECAAAECIy8gTGjYxcKEhlDKCBAgQIAAAQIECBAgQGDkBVoLE/LtbPItIG/aNrLUbVIz7J4QJgy7B7w/AQIECBAgQKC7Avn9bLSy3AIyfr5p28jyiupqYtHyra2tNDk5mTY2Nq62h7R4Y3c/B1pGYJwEWgkT4svz4OAgra2tpYmJieILc3Z2Nr355psp9sKdn58v9tN98uRJevbsWVpZWbkyjtVsX1TThQ4RJnShF7SBAAECBAgQINBNgfL+N+5583vj09PTdHh4mB4+fJguLy+L+97l5eUiGCiPCA3qao6Pj9Pc3Fz65JNP0vn5eYqd0PL36aaEVhEgMC4CAwkT9vb2ii++OPKQoRo6xH+v/q2upgudIUzoQi9oAwECBAgQIECgmwLVMCGCgPfee++5f/zXhQHVv5W/n5ycXAsTpqen09OnT689mOumhlYRIDAOAq2ECQEVow4eP35cmJXDuuqCgt3d3SKZvXPnTlHbpKYLHSFM6EIvaAMBAgQIECBAoJsCMXpgc3MzXVxcpHzKb11QMDU1VYwyKI9eNREexDSHz3/+82l9fT0dHR2lpaWlYiSwgwABAsMWaC1MiC/B8oiTxpfpp59+em1kQnzJ7uzspNXV1Z5hQl3NsJHi/YUJXegFbSBAgAABAgQIdFMgHpD9wR/8QfrFX/zF4gFb/G/dtIR4ABfHTWFCXU2M/I1pxDHq9+zsLN2/f//aObqpolUECIyyQCthQnUthPIL8N69e69lmkMkwBFCDPL44OPPBnn6xud+/503GtcqJECAAAECBAgQeDmBGEUbIwKaHHEfmq+FkD8c29/fL0KAWEshjn6mOZSviTUVYs2EcprD4uLicw/omrRTDQECBNoUGEiYEF+SMXzr3Xffvba4Yvn3PImtLsBYV9PmBb/suYxMeFk5ryNAgAABAgQIjLZANUyIUQrl1N74uVxcMRYir075DZl8AcZqTZw7AomY3hCLOcaaCfGzHR1G+zPl6gjcBoFWwoQyEIghV3H02hqyOn+snC+Wb6WT13QJUJjQpd7QFgIECBAgQIBAtwTKbRzLVvXaGjJfWywPFvKtIcuauMfe3t5OCwsLV9tCxggI0xy61fdaQ2BcBVoJE/rFq34x9vv6YdQLE4ah7j0JECBAgAABAqMpEOGDnRlGs29dFYFxERhKmFDO+8qnO3QdXJjQ9R7SPgIECBAgQIDA7RCIB2umKdyOvtJKAgR6CwwlTLiNHSJMuI29ps0ECBAgQIAAAQIECBAgMAgBYUJDVWFCQyhlBAgQIECAAAECBAgQIDDyAsKEhl0sTGgIpYwAAQIECBAgQIAAAQIERl6glTDhyZMn6fHjx9ew7t+/n2JNhHynhtird3NzM8W+vfnRpGbYPSFMGHYPeH8CBAgQIECAQDcFYvvGuMe9uLi4amB+35vv1FDeI1evpK6m3CFicnIybWxsXO3oYL2Fbn4OtIrAuAm0EibkaPlODbH1Y2xfMz8/n956660UoUPsnbuysnL1knJbyZtqutApwoQu9II2ECBAgAABAgS6L5Dv1BA/Hx4epocPH6bLy8vi3nh5ebkIBsqjV83x8XGam5tLEVacn58XD+oidJidnS3urR0ECBAYpkDrYUKMMjg4OEhra2tFcFD+PDExUYxSyH+PC6/+ra5mmEDlewsTutAL2kCAAAECBAgQ6L5A/g/+6j/+68KAXjUnJyfXwoTp6WnbSXa/+7WQwNgItB4m5F+GdUHB7u5ukcyWUx2a1HShN4QJXegFbSBAgAABAgQIdFugem9bFxTE6N18i/ReNREebG1tpZgysb6+no6OjtLS0lKKh3QOAgQIDFug1TAhhmDt7Oyk1dXVIiyofplW/3tcfJOaYSPF+wsTutAL2kCAAAECBAgQ6LZATOuNowwLqkFB9b9HbZOavb29YnpDjPI9OztLvdZe6LaO1hEgMEoCrYYJ1S/HJlMYmtR0AVyY0IVe0AYCBAgQIECAQHcF6h6cvco0h3JdhFhTIdZMKKc5LC4uXnuA110RLSNAYJQFWgsT4suzuqBMdXHF+DKtDutqUvOiDoiVc+P9B3l88PFngzx943O//84bjWsVEiBAgAABAgQIvJxAjLKN6QX9HHWLjeeLK8Z6YtUpv3H+m2riHnd/f7+Y3nB6elqsmRA/29Ghn55RS4DAIARaCxPyL8F8Hle+7ePMzEyxXkL89zxY6FUziAt+2XMamfCycl5HgAABAgQIEBh9geoDsvyK820fHzx4UOzEEPe/ebBQV5Pvkha7P5TvYZrD6H+eXCGB2yDQWpjQz8VWvxj7ee2waoUJw5L3vgQIECBAgACB0RPIt48cvatzRQQIjIPAUMKEct5Xvopt17GFCV3vIe0jQIAAAQIECNwOgXiwZprC7egrrSRAoLfAUMKE29ghwoTb2GvaTIAAAQIECBAgQIAAAQKDEBAmNFQVJjSEUkaAAAECBAgQIECAAAECIy8gTGjYxcKEhlDKCBAgQIAAAQIECBAgQGDkBYQJDbtYmNAQShkBAgQIECBAgAABAgQIjLxAa2FC7IG7ubmZLi4u0uTkZNrY2EixhU2+7WPs1Rs1sW9vfjSpGXZPCBOG3QPenwABAgQIECDQbYEnT56kx48fF418++2308rKSvFzvu3j/fv3U90i5HU1sWj51tbWtXtrizd2+zOgdQTGSaCVMKHXvrrVv8cX7LNnz66+WAO6SU0XOkSY0IVe0AYCBAgQIECAQDcF4h/+h4eH6eHDh2liYuKqkfnfLy8v04cffpiWl5eLh27l0avm+Pg4zc3NpXhod35+XoQQETrMzs6mt956q5sQWkWAwNgItBImxMiCg4ODtLa2du3Ls/r3uromNV3oDWFCF3pBGwgQIECAAAEC3RTo9Y/86t/r6nrVnJycXAsTpqen09OnT689mOumhlYRIDAOAq2ECeUQrBKsnM7w6aefXgsZIjjY3d0tEttyqkNdmFCt6UJHCBO60AvaQIAAAQIECBDonkA50vbs7OyqceV0hrqgYGpq6tpUh141ER7ENIe4t15fX09HR0dpaWnp2sO77mloEQEC4yLQWpiQp6TxhRhfkvfu3bsWJsQQrZ2dnbS6utozTKir6UJnCBO60AvaQIAAAQIECBDonkCECdvb22lhYeFqzbDy4dj+/v61aQkx7TeOfN2EaphQV7O3t1ecJ0YDR2jRa+2F7uloEQECoyowkDAhRipEuPDuu+8+NzKhOh2ijWkOsehjhBCDPD74+LNBnr7xud9/543GtQoJECBAgAABAgReTiBG0caIgCZHNUzIf4/RBPkaB/1McyjXRYh761gzoZzmsLi4+NwDuibtVEOAAIE2BVoJE/LpC7GTQywsMz8/n958882rn+PLsByxkCex1QUY62ravOCXPZeRCS8r53UECBAgQIAAgdEXyO9h8wUVT09PrxZmjIXI66bz5vXVmnhgFqMbYnpDnCse2MXPjx49ShEqVHdJG31pV0iAQFcEWgkT4mJ6bYWTb/s4MzNztcJt/oXbq6YrSNEOYUKXekNbCBAgQIAAAQLdEui1TXq0Mt/28cGDB8VODNW1xOpq6kY8xEM70xy61fdaQ2BcBVoLE/oBrH4x9vPaYdUKE4Yl730JECBAgAABAqMnUE4LXllZGb2Lc0UECIyFwFDChHLeVz7doevawoSu95D2ESBAgAABAgRuh0A8WDNN4Xb0lVYSINBbYChhwm3sEGHCbew1bSZAgAABAgQIECBAgACBQQgIExqqChMaQikjQIAAAQIECBAgQIAAgZEXECY07GJhQkMoZQQIECBAgAABAgQIECAw8gKthAn56rUhlu/akO/UEHv1bm5uPreFTZOaYfeEMGHYPeD9CRAgQIAAAQLdFch3NotWlrs2xM/5Tg33799PdeuG1dXEOmNbW1sptl7f2NhId+/eTdZb6O5nQMsIjJtAa2HCzs5OWl1dvRYUxJddbF8zPz9fbIETX7Kxd26+am2Tmi50ijChC72gDQQIECBAgACBbgrEfW4c1aAgAoHDw8Nie/TLy8vi3nh5ebkIBsqjV83x8XGam5tL8eDu/Py8OHeEDrOzs8W9tYMAAQLDFBhomBAjDg4ODtLa2lqamJgo9tPNf48Lb1IzTKDyvYUJXegFbSBAgAABAgQIdFOgV5hQ/cd/XRjQq+bk5ORamDA9PZ2ePn167cFcNzW0igCBcRBoLUyI6QsXFxeFWTl8qy4o2N3dLZLZO3fuFLVNarrQEcKELvSCNhAgQIAAAQIEuimQT3PIp/bWBQVTU1PXRjD0qonwIKY5xPnW19fT0dFRWlpaKh7SOQgQIDBsgVbChPwiyvUTvv71rxeBQT4SIf5bdTpENUyoqxk2Ury/MKELvaANBAgQIECAAIHuC0SwEKMK4gHao0ePrk1LqBvBUA0T6mr29vaK88S99dnZ2dXDu+5raCEBAqMq0HqYEFDlF2I1TDDN4dU/Rt9d+tlXP4kzECBAgAABAgQIDEwgv+ethgn9THMo10WINRVizYRymsPi4uJzD+gGdjFOTIAAgR4CrYcJMbKgXFgmhnDlCzDGl2d1WFd1Aca6mhf1XkyviPcd5PHBx58N8vSNz/3+O280rlVIgAABAgQIECDwcgLxUCymF7zMkS86ni+uGAuRV6f8xvlvqol73P39/WJ6w+npabFmQvwcIUWECuXU4Zdpp9cQIEDgVQRaCRNu2gon3/Yx3zIyDw161bzKhbX9WtMc2hZ1PgIECBAgQIDAaAjctE16XGG+7WO5ZWTc/+bBQl1NPHTb3t5OCwsLV9tCxoM60xxG43PjKgjcdoFWwoR+EapfjP2+fhj1woRhqHtPAgQIECBAgMBoCsRoBDszjGbfuioC4yIwlDChnPdV3Ye3y+jChC73jrYRIECAAAECBG6PQDxYM03h9vSXlhIgUC8wlDDhNnaGMOE29po2EyBAgAABAgQIECBAgMAgBIQJDVWFCQ2hlBEgQIAAAQIECBAgQIDAyAsIExp2sTChIZQyAgQIECBAgAABAgQIEBh5AWFCwy4WJjSEUkaAAAECBAgQIECAAAECIy/QaphQbovzxS9+Ma2srBR4+baPsVfv5ubmc/vhNqkZdk8IE4bdA96fAAECBAgQINB9gdgy/a/+6q/SxsZGsZ1jHPm2j/fv3091i5DX1cSi5VtbW2lycvLqfBZv7P5nQAsJjItAq2FCfAmWR4QJ8WUXe+HOz8+nt956K8WX67Nnz66ChqhtUtOFzhAmdKEXtIEAAQIECBAg0F2BeED23e9+t2jg1772tSJMiEDg8PAwPXz4MF1eXhb3xsvLy1dBQ9T2qjk+Pk5zc3MpHtidn58XIUTcb8/Ozhb31g4CBAgMU6C1MKHcKze+3Mo9c+ML9eDgIK2traWJiYlilEL+e1x4k5phApXvLUzoQi9oAwECBAgQIECgmwLxgGx7e7t4iBbhwcLCQhEYVP/xXxcG9Ko5OTm5FiZMT09f3Wd3U0GrCBAYJ4FWwoR8uFWEAzeFCbu7u0Uye+fOncK5Lkyo1nShQ4QJXegFbSBAgAABAgQIdFMgHqzF6IF33323CBVuChOmpqauTXWoCxOiJsKDmOYQU4XX19fT0dFRWlpaKh7SOQgQIDBsgVbChJi+EEcMvSpHKMQ0h2pQEEO0dnZ20urqas8woa5m2Ejx/sKELvSCNhAgQIAAAQIEuieQ37/G+gY3hQn5fXN5JdUwoa5mb2+vmN4Qo3zPzs5Sr7UXuqejRQQIjKpAK2FCvmBMCfX2228XyezrmOZwcXFRzCUb5PHBx58N8vSNz/3+O280rlVIgAABAgQIECDwcgIxijZGBDQ58sXEy/py0cQYTZCvcdDPNIdyXYRy1EM5zWFxcfG5B3RN2qmGAAECbQq0EibkDcpHJlQXV4wvz+qwriY1bV7wy57LyISXlfM6AgQIECBAgMD4CJRrJ5TTHPLFFWMh8rrpvDfVxAOz/f39YnrD6elpMZ04fn706FGKUKGcOjw+wq6UAIGuCAw0TIiLzJPamZmZYr2EmOeVBwu9arqCFO0QJnSpN7SFAAECBAgQINBNgWqYEK3MR/E+ePCg2Ikh7n/zYKGupnqu8iGcaQ7d7HutIjBuAq2HCU0A675km7xumDXChGHqe28CBAgQIECAwGgJ5KN5R+vKXA0BAuMiMJQwoZz3FQs23pZDmHBbeko7CRAgQIAAAQLdFsh3QjNNodt9pXUECPQWGEqYcBs7RJhwG3tNmwkQIECAAAECBAgQIEBgEALChIaqwoSGUMoIECBAgAABAgQIECBAYOQFhAkNu1iY0BBKGQECBAgQIECAAAECBAiMvEBrYUK+Au39+/dTuR5CvlND7NW7ubn53BY2TWqG3RMhrFAfAAAQx0lEQVTChGH3gPcnQIAAAQIECHRX4Kb72V73yfnV1NXEOmNbW1tpcnIybWxspLt37ybrLXT3M6BlBMZNoJUwIb48//mf/zl99atfTbEX7s7OTlpdXS2++D788MM0Pz9fbIHz5MmTFPvrrqysXDmXW9zcVNOFThEmdKEXtIEAAQIECBAg0E2Bv/iLvyjuhWNBxbjnjSMerkUgcHh4WGyPfnl5WdwbLy8vF8FAefSqOT4+TnNzc8X99fn5eXG+CB1mZ2eLe2sHAQIEhinQSpiQX0AECwcHB2ltba0IDsqfJyYmiv1089/jddW/1dUME6h8b2FCF3pBGwgQIECAAAEC3RfI/8Ff/cd/XRjQq+bk5ORamDA9PZ2ePn167cFc9zW0kACBURVoLUwoh2blw7DqgoLd3d0imS23wWlS0wV8YUIXekEbCBAgQIAAAQLdFMinObz99ttX/+CvCwqmpqaupgTH1fSqifAgpjnEVOH19fV0dHSUlpaWUjykcxAgQGDYAq2FCeWFxDCscvhW/C0fiZBPgegVJtTVDBsp3l+Y0IVe0AYCBAgQIECAQPcF8qm91aAgnwJRXkmTmr29vWJ6Q9xbn52dpXyNsu6LaCEBAqMo0HqYkKerERi8jmkOFxcXxVyyQR4ffPzZIE/f+Nzvv/NG41qFBAgQIECAAAECLycQ97ExIuBljnzk7aNHj66tcdDPNIdyXYRYUyHWTCinOSwuLl6tUVY+oHuZdnoNAQIEXkWglTAhvuDiiC+8fGRCDOHKF2CML8/qsK7qAox1Na9ygW291siEtiSdhwABAgQIECAwWgJxP/uXf/mX6Vd+5VeKKQj5yIR8ccVYT6w65TckbqqJe+v9/f1iesPp6WmxZkL8HCFFhArChNH6LLkaArdJoJUwIb7kYsvHGCEQR6+tIWdmZor1EuJLNg8N8jlmeU2XIIUJXeoNbSFAgAABAgQIdEsgAoTHjx8Xjapuh55v+/jgwYPiAVzc/+bBQl1NhBTb29tpYWHhalvIeFBnmkO3+l5rCIyrQCthQr941S/Gfl8/jHphwjDUvScBAgQIECBAYDQFYjSCnRlGs29dFYFxERhKmFDO+4q9cm/LIUy4LT2lnQQIECBAgACBbgvEgzXTFLrdR1pHgMCLBYYSJry4Wd2rECZ0r0+0iAABAgQIECBAgAABAgSGIyBMaOguTGgIpYwAAQIECBAgQIAAAQIERl5AmNCwi4UJDaGUESBAgAABAgQIECBAgMDIC7QWJuQr0PbazaG6sm2pm+/m0Ktm2D0hTBh2D3h/AgQIECBAgEB3BW66n+11n5xfTV1NrDO2tbWVJicn08bGxtWODtZb6O7nQMsIjJNAK2FCfHkeHx+n995779o2N/HFF9vXzM/PF1vg5HvulsixAM2LarrQIcKELvSCNhAgQIAAAQIEuimwt7eX5ubmin/w51ugRyBweHhYbI9+eXlZ3PcuLy8XdeXRqybur+OcsQ37+fl5isXL49yzs7PFvbWDAAECwxRoJUzILyC+7Movyfj7wcFBWltbSxMTE0XQkP8e/736t7qaYQKV7y1M6EIvaAMBAgQIECBAoPsC+QO06j/+68KAXjUnJyfXwoTp6WnbSXa/+7WQwNgItB4m5GHAs2fPngsTdnd3i2T2zp07BXJdmFCt6UJvCBO60AvaQIAAAQIECBDovkAeDtQFBVNTU8Uog/LoVRPhQUxziGnA6+vr6ejoKC0tLRUP6RwECBAYtkCrYUJMWdje3k4LCwvF0K1qUBCjFnZ2dtLq6mrPMKGuZthI8f7ChC70gjYQIECAAAECBLotEFMWnj59mlZWVoqGVoOCGLUQx01hQl1NTKOI6Q0xyvfs7Czla5R1W0TrCBAYVYFWw4R8fliANZnC0KSmC/jChC70gjYQIECAAAECBLorEPe11RG2rzLNoVwXIQKKWDOhnOawuLj43AO67qpoGQECoyrQSphQLqJ47969aylrdXHFatgQqE1qXoR/cXFRLEwzyOODjz8b5Okbn/v9d95oXKuQAAECBAgQIEDg5QRiSm5ML2h6xD/4P/roo7S5uXk1Ajdemy+uGFOA66bz3lQT97j7+/vF9IbT09Ni1EP8bEeHpj2jjgCBQQm0EiaU29bkjSyHXuXb5MzMzBTrJcQ8rzxY6FUzqIt+mfMamfAyal5DgAABAgQIEBh9gfLhWEw/KI98u/N828cHDx4UOzFURzHU1VSnEOfvY5rD6H+uXCGBrgu0Eib0e5HVL8Z+Xz+MemHCMNS9JwECBAgQIEBgNAWqayuM5lW6KgIERllgKGFCOe8rX3im68jChK73kPYRIECAAAECBG6HQDxYM03hdvSVVhIg0FtgKGHCbewQYcJt7DVtJkCAAAECBAgQIECAAIFBCAgTGqoKExpCKSNAgAABAgQIECBAgACBkRcQJjTsYmFCQyhlBAgQIECAAAECBAgQIDDyAsKEhl0sTGgIpYwAAQIECBAgQIAAAQIERl6g1TAhtrT5wQ9+cLX9Y+jl2z7mW+Tksk1qht0TwoRh94D3J0CAAAECBAh0W6C8p/3GN75RbP9YHvm2j722dKyrKbdfn5ycTBsbG+nu3bvJ4o3d/gxoHYFxEmglTPjkk0/S5uZm+tKXvpTOz8/T2tpampiYKL7sPvzwwzQ/P198oT558iQ9e/YsraysXBk3qelChwgTutAL2kCAAAECBAgQ6KZA3OeenJykz33uc+krX/nKVZgQgcDh4WHxsO3y8rK4N15eXi6CgfLoVXN8fJzm5uZS3GvHPXbshBahw+zs7LWwopsiWkWAwKgLtBImlEiRxh4cHFyFCS/6PV7XpKYLnSBM6EIvaAMBAgQIECBAoNsC1X/sv+j3uJpeNRFO5GHC9PR0evr06bUHc93W0DoCBEZZ4LWHCbu7u0Uye+fOncK1Lkyo1nShA4QJXegFbSBAgAABAgQIdFvgReFB/PepqalilEF51L0maiI82NraSjFVeH19PR0dHaWlpaViBLCDAAECwxZ4rWFCDNHa2dlJq6urPcOEupphI8X7CxO60AvaQIAAAQIECBDotsCLwoSYDhHHTWFCXc3e3l4xvSFGAZ+dnaVeay90W0frCBAYJYHXGiZURyEEZBvTHC4uLoq5ZIM8Pvj4s0GevvG533/njca1CgkQIECAAAECBF5OIEbRxoiAfo8XhQl1ax686DWxpkKsmVBOc1hcXHzuAV2/7VRPgACBVxUYaJhQXVyxblhXk5pXvcg2Xm9kQhuKzkGAAAECBAgQGG2BajCQL64YC5HXTee9qSYemO3v7xfTG05PT4s1E+LnR48epQgVyqnDo63q6ggQ6KJAK2FCuZtDjBAoj3LoVb7t48zMzNW2kXmw0KumS2DChC71hrYQIECAAAECBLolEFMTHj9+fNWofEv0fNvHBw8eFDsxxP1vHizU1cRDt+3t7bSwsHC1LWTsBmGaQ7f6XmsIjKtAK2FCv3jVL8Z+Xz+MemHCMNS9JwECBAgQIEBgNAViNIKdGUazb10VgXERGEqYUM77yhee6Tq4MKHrPaR9BAgQIECAAIHbIRAP1kxTuB19pZUECPQWGEqYcBs7RJhwG3tNmwkQIECAAAECBAgQIEBgEALChIaqwoSGUMoIECBAgAABAgQIECBAYOQFhAkNu1iY0BBKGQECBAgQIECAAAECBAiMvMDAw4R8p4Z8VdtctknNsHtCmDDsHvD+BAgQIECAAIHuCuS7m01OTqaNjY1iB4bqke/aUO5+FuuJbW1tpfx11lXobl9rGQEC/yMw0DAhvgRj+5r5+fliC5zYMif2111ZWbnyb1LThc4SJnShF7SBAAECBAgQINBNgXzb8wgHDg8Pr7ZEL1uc//3y8rK4T15eXk7Hx8dpbm4uRSBxfn6eYpHyON/s7GxxD+0gQIBAFwUGGibEiIODg4O0traWJiYmiv10898DpElNF+CECV3oBW0gQIAAAQIECHRPIEKAnZ2dtLq6mu7cuVOEAvnvZYurAUH5+8nJybUwYXp62raR3etmLSJAoCLw2sOE3d3dIqWNL9peYUK1pgu9JkzoQi9oAwECBAgQIECgewJ1YUI56iCf6lAXJkxNTaUID2KaQ0wJXl9fT0dHR2lpaal4GOcgQIBAVwVea5hQl9JWRyb0SnKHDShMGHYPeH8CBAgQIECAQDcFqvevMY13e3s7LSwsXFs3oRomxBTgOGJaQ3ns7e0V0xtiNO/Z2Vkq11Xo5pVrFQEC4yzwWsOE2zzN4Tv/9/934nPyra/+n060QyMIECBAgAABAgT+R+BVpzmU6yLEmgqxZkI5zWFxcbF2ugR3AgQIdEFgoGFCdXHFfGGa8uKb1LwI6uLiovgSdxAgQIAAAQIECBBoQyCm5Ma0g6ZHfp9bt+h4nCdfgDEWJc+n9sa97P7+fjG94fT0tFgzIX5+9OhRilChnCLctD3qCBAgMGiBgYYJ0fh828eZmZmrVW3zL9xeNYO+eOcnQIAAAQIECBAg0IZAvjVkvh163OfmoUG+NeSDBw+K3Rqq0yLKh22mObTRM85BgMCgBAYeJtQ1vNc8skFdpPMSIECAAAECBAgQGIZAjEaIUQb51ujDaIf3JECAQNsCQwkTyvlg+WIzbV+Y8xEgQIAAAQIECBAYpkA8QDNNYZg94L0JEBikwFDChEFekHMTIECAAAECBAgQIECAAAECgxUQJgzW19kJECBAgAABAgQIECBAgMDICQgTRq5LXRABAgQIECBAgAABAgQIEBisgDBhsL7OToAAAQIECBAgQIAAAQIERk5AmDByXeqCCBAgQIAAAQIECBAgQIDAYAWECYP1dXYCBAgQIECAAAECBAgQIDByAsKEketSF0SAAAECBAgQIECAAAECBAYrIEwYrK+zEyBAgAABAgQIECBAgACBkRMQJoxcl7ogAgQIECBAgAABAgQIECAwWAFhwmB9nZ0AAQIECBAgQIAAAQIECIycgDBh5LrUBREgQIAAAQIECBAgQIAAgcEKCBMG6+vsBAgQIECAAAECBAgQIEBg5ASECSPXpS6IAAECBAgQIECAAAECBAgMVkCYMFhfZydAgAABAgQIECBAgAABAiMnIEwYuS51QQQIECBAgAABAgQIECBAYLACwoTB+jo7AQIECBAgQIAAAQIECBAYOQFhwsh1qQsiQIAAAQIECBAgQIAAAQKDFRAmDNbX2QkQIECAAAECBAgQIECAwMgJCBNGrktdEAECBAgQIECAAAECBAgQGKyAMGGwvs5OgAABAgQIECBAgAABAgRGTkCYMHJd6oIIECBAgAABAgQIECBAgMBgBYQJg/V1dgIECBAgQIAAAQIECBAgMHICwoSR61IXRIAAAQIECBAgQIAAAQIEBisgTBisr7MTIECAAAECBAgQIECAAIGRExAmjFyXuiACBAgQIECAAAECBAgQIDBYAWHCYH2dnQABAgQIECBAgAABAgQIjJyAMGHkutQFESBAgAABAgQIECBAgACBwQoIEwbr6+wECBAgQIAAAQIECBAgQGDkBIQJI9elLogAAQIECBAgQIAAAQIECAxWQJgwWF9nJ0CAAAECBAgQIECAAAECIycgTBi5LnVBBAgQIECAAAECBAgQIEBgsALChMH6OjsBAgQIECBAgAABAgQIEBg5gasw4R/+4R+Of/zHf/zLI3eFLogAAQIECBAgQIAAAQIECBBoVeBHP/rR9/4bePCgDczq7dQAAAAASUVORK5CYII="/>
        <xdr:cNvSpPr>
          <a:spLocks noChangeAspect="1" noChangeArrowheads="1"/>
        </xdr:cNvSpPr>
      </xdr:nvSpPr>
      <xdr:spPr bwMode="auto">
        <a:xfrm>
          <a:off x="6400800" y="1675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xdr:row>
      <xdr:rowOff>0</xdr:rowOff>
    </xdr:from>
    <xdr:to>
      <xdr:col>0</xdr:col>
      <xdr:colOff>304800</xdr:colOff>
      <xdr:row>60</xdr:row>
      <xdr:rowOff>111578</xdr:rowOff>
    </xdr:to>
    <xdr:sp macro="" textlink="">
      <xdr:nvSpPr>
        <xdr:cNvPr id="262147" name="AutoShape 3" descr="data:image/png;base64,iVBORw0KGgoAAAANSUhEUgAABBMAAADaCAYAAAD0bgoyAAAAAXNSR0IArs4c6QAAIABJREFUeF7t3U9oZWleN/BH6UUmbqQYcJHwjlAwEaFr12RosSeDi6EjLjSUizADYsfMJn+swaEMDE1oBG1GCCa6iRURe4yLItbKhHchZFoQChdCAq9GFJyXlCBkut0YZtGM8jty4pNT56bOrTq37sm9n7OZJP275z7n81zunPqe58+PJQcBAgQIECBAgAABAgQIECBAoA+BH4va73//+//1wx/+sI+XKSVAgAABAgQIECBAgAABAgTGUeBHP/rR94ow4ezs7L+++MUvjqOBayZAgAABAgQIECBAgAABAgT6EPinf/qnJEzoA0wp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gZcKE/7wD/8w/eAHP0gPHz5MExMTxVs+efIkPX78uPj57bffTisrK8XP//Iv/5J+93d/N11eXqbPf/7zaXNzM925c+daM5vU9HldygkQIECAAAECBAi8VoHynvYb3/hGeuutt67eO+6d//Zv/7b4/f79++mXf/mXi597/T1vdF1Nfu/84MGDq/fa29tLc3Nz6e7du6/1ur0ZAQLjKdBXmPDJJ58UYcCXvvSldH5+ntbW1oowIb7Qdnd3i3BhcnIyffjhh2l+fj69+eabVz/HF2oEDs+ePbsKGoL8hz/84QtrxrNrXDUBAgQIECBAgMBtEYj73JOTk/S5z30ufeUrX7n6B/7f/d3fpcPDw+I+OR6uxX3y8vJyivvqur/nQUCv18b7TE9PFw/ojo+P03vvvVfcZ8dRBhW3xU07CRC4vQJ9hQnlZUZ4cHBwcBUmVL+8yt/v3bt3ra76ujhf9W91NbeXV8sJECBAgAABAgTGSSBGEszOzl6FCb1+f/r06Y11YdbrtfFQLw8TYjRCfm8+Tt6ulQCB4QkMLEyIEQjvvvvuc2FCOYKhnOpQFyZUa4bH0+yd/+Zv/ia9//77RfFP/MRPpN///d9PP/MzP5MuLi6KURj//u//nn7qp36q+D+EmOqRH3lN/tpm76yKAAECBAgQIECgSwJNwoSpqalitG41dIi/5yML6s4VNfHALqYRx/Gbv/mbxeiExcXF56YSd8lFWwgQGD2BgYQJMSQr0tZqmBDDuXZ2dtLq6urVl101TKir6TJ7DFf74IMP0q/92q8VAUIEC9/73vfSN7/5zfTbv/3bxby4n//5n08fffRR+v73v5++/e1vX7uc3/md30lf+MIX0te//vXitbHuxO/93u8V00UcBAgQIECAAAECt0vgRWFCOYK3GibUTVOonquuJv4WoxTi3jvWZcjXLrtdclpLgMBtExhImPC6pznE0/0IIYZxxJoPf/zHf5x+6Zd+Kf30T/90+vu///v0b//2b+nnfu7nir//xm/8RvrJn/zJ9K//+q/pz/7sz4qpIfF7HP/xH/9xrab6+zCux3sSIECAAAECBAik4sFXdURpE5cXhQnlf3+VaQ7l4o7xUC5GJZTTHJaWltKjR4/SwsKCRRibdJYaAgReSaCVMCFfgDFaUy4sE8OwysUY40svvjyrw7eqCzDW1bzSFb6GF//jP/5j+q3f+q30n//5n+kXfuEXitEHMWIhH5kQgUeMYIjpEOX/MVX/Fr/H4jzf+ta3ilEODgIECBAgQIAAgdslUA0T8kUUYzRCOZ037p/LBRjzv+e7nvV6bdTEPXQEBzG94dNPP72aWvznf/7ndnS4XR8ZrSVwawX6ChPK3RziH73lUW5vk28NmW95k29dMzMzc7WdZB4a9Kq5LaoxPeGP/uiP0q/+6q8W0zgiNIipDflaCnEt1XUTqmFCdcrEbbl+7SRAgAABAgQIjLtAfi8cFvmW6Pn2jvlWjnV/zx/SRWhw02uray6Y5jDun0LXT+D1CvQVJrTVtEhSt7e3R2IIVoxK+M53vlOMwIj/04jf//RP/7QYgZCve1D397qRCdXRC22ZOw8BAgQIECBAgED3Bcq1x2IRbwcBAgS6LDCUMCG+JGNLm1HYB7caJtQtolhOeYipHrHQYn7kCzD2WqSxyx8gbSNAgAABAgQIEGhHIJ+6kE93aOfszkKAAIF2BYYSJrR7CcM/W4QAf/Inf1I0JN/eMYKCv/7rvy7+/uu//utXQUIeGjTZPnL4V6gFBAgQIECAAAECBAgQIEDgfwWECUP4NETI8OUvf7lYV8FBgAABAgQIECBAgAABAgRum4Aw4TX3WEyLiJV7v/nNb77md/Z2BAgQIECAAAECBAgQIECgHYHWwoQmuznkq9rmzc93c+hV087lOgsBAgQIECBAgACB9gXyXc+q97P5jgz5rmd5K+pqYp2xra2tYlHvjY2NdPfu3WtbQlpXof1+dEYCBJoLtBIm5HvgxmKDsbPB8vJympqaKn6en59PsfhgBA6xj26+Om0sNPOimuaXo5IAAQIECBAgQIDA6xW46X62131yBAPl0avm+Pg4zc3NpQgqysXLI3TIt4R8vVfq3QgQIPC/Aq2ECRESxFHuzhBfchEk3Lt3Lx0cHKS1tbU0MTGRYgRC/nu8pvq3uhodRoAAAQIECBAgQKCrAvGP/Z2dnbS6uppitEDcz+7u7qaHDx+m/f39a//4rwsDqn8rfz85ObkWJkxPT6enT59eezDXVRPtIkBg9AVaCRPyNDVCgzJcqAsTyi/WclhWXZhQrRn9bnCFBAgQIECAAAECt1WgOjIhDxfqwoR46JZvkV4XJkRNhAcxzSGmTayvr6ejo6O0tLRUPKRzECBAYNgCrYQJ5Rfo2dnZ1fXEfLBqmFBNbaO4GibU1QwbyfsTIECAAAECBAgQuEmgXN+grCnXTaiGCdURvVFfDRPqavb29ooRDjHKN+65e629oJcIECDwugRaCROqjS2/EGP0gWkOr6srvQ8BAgQIECBAgEAXBPKHZY8ePXrpaQ6x5lgcEVTEmgnlNIfFxcVr0yq6cM3aQIDA+Am0HibEl91HH32UNjc3i5Vn88UVy7UU8mFd1WFhdTUv6paLi4tiYRoHAQIECBAgQIAAgTYE4qFYjC7o9yjvbWOEbtzz5tOBYyHyuum8N9XEPW6MbojpDaenp8WaCfFzhBQRKtjRod8eUk+AQFsCrYQJN23tmP+3mZmZYiGamOeVhwa9atq6yDbO87VH/6+N07zyOb679LOvfA4nIECAAAECBAgQaFfgpu0f8//24MGDYpezfJHGCATqaiKY2N7eTgsLC1fbQsaDOtMc2u07ZyNA4OUEWgkT+n3r6hdjv68fRr0wYRjq3pMAAQIECBAgMJoCMRrBzgyj2beuisC4CAwlTCjnfeXTHboOLkzoeg9pHwECBAgQIEDgdgjEgzXTFG5HX2klAQK9BYYSJtzGDhEm3MZe02YCBAgQIECAAAECBAgQGISAMKGhqjChIZQyAgQIECBAgAABAgQIEBh5AWFCwy4WJjSEUkaAAAECBAgQIECAAAECIy8gTGjYxcKEhlDKCBAgQIAAAQIECBAgQGDkBVoLE/LtbPItIG/aNrLUbVIz7J4QJgy7B7w/AQIECBAgQKC7Avn9bLSy3AIyfr5p28jyiupqYtHyra2tNDk5mTY2Nq62h7R4Y3c/B1pGYJwEWgkT4svz4OAgra2tpYmJieILc3Z2Nr355psp9sKdn58v9tN98uRJevbsWVpZWbkyjtVsX1TThQ4RJnShF7SBAAECBAgQINBNgfL+N+5583vj09PTdHh4mB4+fJguLy+L+97l5eUiGCiPCA3qao6Pj9Pc3Fz65JNP0vn5eYqd0PL36aaEVhEgMC4CAwkT9vb2ii++OPKQoRo6xH+v/q2upgudIUzoQi9oAwECBAgQIECgmwLVMCGCgPfee++5f/zXhQHVv5W/n5ycXAsTpqen09OnT689mOumhlYRIDAOAq2ECQEVow4eP35cmJXDuuqCgt3d3SKZvXPnTlHbpKYLHSFM6EIvaAMBAgQIECBAoJsCMXpgc3MzXVxcpHzKb11QMDU1VYwyKI9eNREexDSHz3/+82l9fT0dHR2lpaWlYiSwgwABAsMWaC1MiC/B8oiTxpfpp59+em1kQnzJ7uzspNXV1Z5hQl3NsJHi/YUJXegFbSBAgAABAgQIdFMgHpD9wR/8QfrFX/zF4gFb/G/dtIR4ABfHTWFCXU2M/I1pxDHq9+zsLN2/f//aObqpolUECIyyQCthQnUthPIL8N69e69lmkMkwBFCDPL44OPPBnn6xud+/503GtcqJECAAAECBAgQeDmBGEUbIwKaHHEfmq+FkD8c29/fL0KAWEshjn6mOZSviTUVYs2EcprD4uLicw/omrRTDQECBNoUGEiYEF+SMXzr3Xffvba4Yvn3PImtLsBYV9PmBb/suYxMeFk5ryNAgAABAgQIjLZANUyIUQrl1N74uVxcMRYir075DZl8AcZqTZw7AomY3hCLOcaaCfGzHR1G+zPl6gjcBoFWwoQyEIghV3H02hqyOn+snC+Wb6WT13QJUJjQpd7QFgIECBAgQIBAtwTKbRzLVvXaGjJfWywPFvKtIcuauMfe3t5OCwsLV9tCxggI0xy61fdaQ2BcBVoJE/rFq34x9vv6YdQLE4ah7j0JECBAgAABAqMpEOGDnRlGs29dFYFxERhKmFDO+8qnO3QdXJjQ9R7SPgIECBAgQIDA7RCIB2umKdyOvtJKAgR6CwwlTLiNHSJMuI29ps0ECBAgQIAAAQIECBAgMAgBYUJDVWFCQyhlBAgQIECAAAECBAgQIDDyAsKEhl0sTGgIpYwAAQIECBAgQIAAAQIERl6glTDhyZMn6fHjx9ew7t+/n2JNhHynhtird3NzM8W+vfnRpGbYPSFMGHYPeH8CBAgQIECAQDcFYvvGuMe9uLi4amB+35vv1FDeI1evpK6m3CFicnIybWxsXO3oYL2Fbn4OtIrAuAm0EibkaPlODbH1Y2xfMz8/n956660UoUPsnbuysnL1knJbyZtqutApwoQu9II2ECBAgAABAgS6L5Dv1BA/Hx4epocPH6bLy8vi3nh5ebkIBsqjV83x8XGam5tLEVacn58XD+oidJidnS3urR0ECBAYpkDrYUKMMjg4OEhra2tFcFD+PDExUYxSyH+PC6/+ra5mmEDlewsTutAL2kCAAAECBAgQ6L5A/g/+6j/+68KAXjUnJyfXwoTp6WnbSXa/+7WQwNgItB4m5F+GdUHB7u5ukcyWUx2a1HShN4QJXegFbSBAgAABAgQIdFugem9bFxTE6N18i/ReNREebG1tpZgysb6+no6OjtLS0lKKh3QOAgQIDFug1TAhhmDt7Oyk1dXVIiyofplW/3tcfJOaYSPF+wsTutAL2kCAAAECBAgQ6LZATOuNowwLqkFB9b9HbZOavb29YnpDjPI9OztLvdZe6LaO1hEgMEoCrYYJ1S/HJlMYmtR0AVyY0IVe0AYCBAgQIECAQHcF6h6cvco0h3JdhFhTIdZMKKc5LC4uXnuA110RLSNAYJQFWgsT4suzuqBMdXHF+DKtDutqUvOiDoiVc+P9B3l88PFngzx943O//84bjWsVEiBAgAABAgQIvJxAjLKN6QX9HHWLjeeLK8Z6YtUpv3H+m2riHnd/f7+Y3nB6elqsmRA/29Ghn55RS4DAIARaCxPyL8F8Hle+7ePMzEyxXkL89zxY6FUziAt+2XMamfCycl5HgAABAgQIEBh9geoDsvyK820fHzx4UOzEEPe/ebBQV5Pvkha7P5TvYZrD6H+eXCGB2yDQWpjQz8VWvxj7ee2waoUJw5L3vgQIECBAgACB0RPIt48cvatzRQQIjIPAUMKEct5Xvopt17GFCV3vIe0jQIAAAQIECNwOgXiwZprC7egrrSRAoLfAUMKE29ghwoTb2GvaTIAAAQIECBAgQIAAAQKDEBAmNFQVJjSEUkaAAAECBAgQIECAAAECIy8gTGjYxcKEhlDKCBAgQIAAAQIECBAgQGDkBYQJDbtYmNAQShkBAgQIECBAgAABAgQIjLxAa2FC7IG7ubmZLi4u0uTkZNrY2EixhU2+7WPs1Rs1sW9vfjSpGXZPCBOG3QPenwABAgQIECDQbYEnT56kx48fF418++2308rKSvFzvu3j/fv3U90i5HU1sWj51tbWtXtrizd2+zOgdQTGSaCVMKHXvrrVv8cX7LNnz66+WAO6SU0XOkSY0IVe0AYCBAgQIECAQDcF4h/+h4eH6eHDh2liYuKqkfnfLy8v04cffpiWl5eLh27l0avm+Pg4zc3NpXhod35+XoQQETrMzs6mt956q5sQWkWAwNgItBImxMiCg4ODtLa2du3Ls/r3uromNV3oDWFCF3pBGwgQIECAAAEC3RTo9Y/86t/r6nrVnJycXAsTpqen09OnT689mOumhlYRIDAOAq2ECeUQrBKsnM7w6aefXgsZIjjY3d0tEttyqkNdmFCt6UJHCBO60AvaQIAAAQIECBDonkA50vbs7OyqceV0hrqgYGpq6tpUh141ER7ENIe4t15fX09HR0dpaWnp2sO77mloEQEC4yLQWpiQp6TxhRhfkvfu3bsWJsQQrZ2dnbS6utozTKir6UJnCBO60AvaQIAAAQIECBDonkCECdvb22lhYeFqzbDy4dj+/v61aQkx7TeOfN2EaphQV7O3t1ecJ0YDR2jRa+2F7uloEQECoyowkDAhRipEuPDuu+8+NzKhOh2ijWkOsehjhBCDPD74+LNBnr7xud9/543GtQoJECBAgAABAgReTiBG0caIgCZHNUzIf4/RBPkaB/1McyjXRYh761gzoZzmsLi4+NwDuibtVEOAAIE2BVoJE/LpC7GTQywsMz8/n958882rn+PLsByxkCex1QUY62ravOCXPZeRCS8r53UECBAgQIAAgdEXyO9h8wUVT09PrxZmjIXI66bz5vXVmnhgFqMbYnpDnCse2MXPjx49ShEqVHdJG31pV0iAQFcEWgkT4mJ6bYWTb/s4MzNztcJt/oXbq6YrSNEOYUKXekNbCBAgQIAAAQLdEui1TXq0Mt/28cGDB8VODNW1xOpq6kY8xEM70xy61fdaQ2BcBVoLE/oBrH4x9vPaYdUKE4Yl730JECBAgAABAqMnUE4LXllZGb2Lc0UECIyFwFDChHLeVz7doevawoSu95D2ESBAgAABAgRuh0A8WDNN4Xb0lVYSINBbYChhwm3sEGHCbew1bSZAgAABAgQIECBAgACBQQgIExqqChMaQikjQIAAAQIECBAgQIAAgZEXECY07GJhQkMoZQQIECBAgAABAgQIECAw8gKthAn56rUhlu/akO/UEHv1bm5uPreFTZOaYfeEMGHYPeD9CRAgQIAAAQLdFch3NotWlrs2xM/5Tg33799PdeuG1dXEOmNbW1sptl7f2NhId+/eTdZb6O5nQMsIjJtAa2HCzs5OWl1dvRYUxJddbF8zPz9fbIETX7Kxd26+am2Tmi50ijChC72gDQQIECBAgACBbgrEfW4c1aAgAoHDw8Nie/TLy8vi3nh5ebkIBsqjV83x8XGam5tL8eDu/Py8OHeEDrOzs8W9tYMAAQLDFBhomBAjDg4ODtLa2lqamJgo9tPNf48Lb1IzTKDyvYUJXegFbSBAgAABAgQIdFOgV5hQ/cd/XRjQq+bk5ORamDA9PZ2ePn167cFcNzW0igCBcRBoLUyI6QsXFxeFWTl8qy4o2N3dLZLZO3fuFLVNarrQEcKELvSCNhAgQIAAAQIEuimQT3PIp/bWBQVTU1PXRjD0qonwIKY5xPnW19fT0dFRWlpaKh7SOQgQIDBsgVbChPwiyvUTvv71rxeBQT4SIf5bdTpENUyoqxk2Ury/MKELvaANBAgQIECAAIHuC0SwEKMK4gHao0ePrk1LqBvBUA0T6mr29vaK88S99dnZ2dXDu+5raCEBAqMq0HqYEFDlF2I1TDDN4dU/Rt9d+tlXP4kzECBAgAABAgQIDEwgv+ethgn9THMo10WINRVizYRymsPi4uJzD+gGdjFOTIAAgR4CrYcJMbKgXFgmhnDlCzDGl2d1WFd1Aca6mhf1XkyviPcd5PHBx58N8vSNz/3+O280rlVIgAABAgQIECDwcgLxUCymF7zMkS86ni+uGAuRV6f8xvlvqol73P39/WJ6w+npabFmQvwcIUWECuXU4Zdpp9cQIEDgVQRaCRNu2gon3/Yx3zIyDw161bzKhbX9WtMc2hZ1PgIECBAgQIDAaAjctE16XGG+7WO5ZWTc/+bBQl1NPHTb3t5OCwsLV9tCxoM60xxG43PjKgjcdoFWwoR+EapfjP2+fhj1woRhqHtPAgQIECBAgMBoCsRoBDszjGbfuioC4yIwlDChnPdV3Ye3y+jChC73jrYRIECAAAECBG6PQDxYM03h9vSXlhIgUC8wlDDhNnaGMOE29po2EyBAgAABAgQIECBAgMAgBIQJDVWFCQ2hlBEgQIAAAQIECBAgQIDAyAsIExp2sTChIZQyAgQIECBAgAABAgQIEBh5AWFCwy4WJjSEUkaAAAECBAgQIECAAAECIy/QaphQbovzxS9+Ma2srBR4+baPsVfv5ubmc/vhNqkZdk8IE4bdA96fAAECBAgQINB9gdgy/a/+6q/SxsZGsZ1jHPm2j/fv3091i5DX1cSi5VtbW2lycvLqfBZv7P5nQAsJjItAq2FCfAmWR4QJ8WUXe+HOz8+nt956K8WX67Nnz66ChqhtUtOFzhAmdKEXtIEAAQIECBAg0F2BeED23e9+t2jg1772tSJMiEDg8PAwPXz4MF1eXhb3xsvLy1dBQ9T2qjk+Pk5zc3MpHtidn58XIUTcb8/Ozhb31g4CBAgMU6C1MKHcKze+3Mo9c+ML9eDgIK2traWJiYlilEL+e1x4k5phApXvLUzoQi9oAwECBAgQIECgmwLxgGx7e7t4iBbhwcLCQhEYVP/xXxcG9Ko5OTm5FiZMT09f3Wd3U0GrCBAYJ4FWwoR8uFWEAzeFCbu7u0Uye+fOncK5Lkyo1nShQ4QJXegFbSBAgAABAgQIdFMgHqzF6IF33323CBVuChOmpqauTXWoCxOiJsKDmOYQU4XX19fT0dFRWlpaKh7SOQgQIDBsgVbChJi+EEcMvSpHKMQ0h2pQEEO0dnZ20urqas8woa5m2Ejx/sKELvSCNhAgQIAAAQIEuieQ37/G+gY3hQn5fXN5JdUwoa5mb2+vmN4Qo3zPzs5Sr7UXuqejRQQIjKpAK2FCvmBMCfX2228XyezrmOZwcXFRzCUb5PHBx58N8vSNz/3+O280rlVIgAABAgQIECDwcgIxijZGBDQ58sXEy/py0cQYTZCvcdDPNIdyXYRy1EM5zWFxcfG5B3RN2qmGAAECbQq0EibkDcpHJlQXV4wvz+qwriY1bV7wy57LyISXlfM6AgQIECBAgMD4CJRrJ5TTHPLFFWMh8rrpvDfVxAOz/f39YnrD6elpMZ04fn706FGKUKGcOjw+wq6UAIGuCAw0TIiLzJPamZmZYr2EmOeVBwu9arqCFO0QJnSpN7SFAAECBAgQINBNgWqYEK3MR/E+ePCg2Ikh7n/zYKGupnqu8iGcaQ7d7HutIjBuAq2HCU0A675km7xumDXChGHqe28CBAgQIECAwGgJ5KN5R+vKXA0BAuMiMJQwoZz3FQs23pZDmHBbeko7CRAgQIAAAQLdFsh3QjNNodt9pXUECPQWGEqYcBs7RJhwG3tNmwkQIECAAAECBAgQIEBgEALChIaqwoSGUMoIECBAgAABAgQIECBAYOQFhAkNu1iY0BBKGQECBAgQIECAAAECBAiMvEBrYUK+Au39+/dTuR5CvlND7NW7ubn53BY2TWqG3RMhrFAfAAAQx0lEQVTChGH3gPcnQIAAAQIECHRX4Kb72V73yfnV1NXEOmNbW1tpcnIybWxspLt37ybrLXT3M6BlBMZNoJUwIb48//mf/zl99atfTbEX7s7OTlpdXS2++D788MM0Pz9fbIHz5MmTFPvrrqysXDmXW9zcVNOFThEmdKEXtIEAAQIECBAg0E2Bv/iLvyjuhWNBxbjnjSMerkUgcHh4WGyPfnl5WdwbLy8vF8FAefSqOT4+TnNzc8X99fn5eXG+CB1mZ2eLe2sHAQIEhinQSpiQX0AECwcHB2ltba0IDsqfJyYmiv1089/jddW/1dUME6h8b2FCF3pBGwgQIECAAAEC3RfI/8Ff/cd/XRjQq+bk5ORamDA9PZ2ePn167cFc9zW0kACBURVoLUwoh2blw7DqgoLd3d0imS23wWlS0wV8YUIXekEbCBAgQIAAAQLdFMinObz99ttX/+CvCwqmpqaupgTH1fSqifAgpjnEVOH19fV0dHSUlpaWUjykcxAgQGDYAq2FCeWFxDCscvhW/C0fiZBPgegVJtTVDBsp3l+Y0IVe0AYCBAgQIECAQPcF8qm91aAgnwJRXkmTmr29vWJ6Q9xbn52dpXyNsu6LaCEBAqMo0HqYkKerERi8jmkOFxcXxVyyQR4ffPzZIE/f+Nzvv/NG41qFBAgQIECAAAECLycQ97ExIuBljnzk7aNHj66tcdDPNIdyXYRYUyHWTCinOSwuLl6tUVY+oHuZdnoNAQIEXkWglTAhvuDiiC+8fGRCDOHKF2CML8/qsK7qAox1Na9ygW291siEtiSdhwABAgQIECAwWgJxP/uXf/mX6Vd+5VeKKQj5yIR8ccVYT6w65TckbqqJe+v9/f1iesPp6WmxZkL8HCFFhArChNH6LLkaArdJoJUwIb7kYsvHGCEQR6+tIWdmZor1EuJLNg8N8jlmeU2XIIUJXeoNbSFAgAABAgQIdEsgAoTHjx8Xjapuh55v+/jgwYPiAVzc/+bBQl1NhBTb29tpYWHhalvIeFBnmkO3+l5rCIyrQCthQr941S/Gfl8/jHphwjDUvScBAgQIECBAYDQFYjSCnRlGs29dFYFxERhKmFDO+4q9cm/LIUy4LT2lnQQIECBAgACBbgvEgzXTFLrdR1pHgMCLBYYSJry4Wd2rECZ0r0+0iAABAgQIECBAgAABAgSGIyBMaOguTGgIpYwAAQIECBAgQIAAAQIERl5AmNCwi4UJDaGUESBAgAABAgQIECBAgMDIC7QWJuQr0PbazaG6sm2pm+/m0Ktm2D0hTBh2D3h/AgQIECBAgEB3BW66n+11n5xfTV1NrDO2tbWVJicn08bGxtWODtZb6O7nQMsIjJNAK2FCfHkeHx+n995779o2N/HFF9vXzM/PF1vg5HvulsixAM2LarrQIcKELvSCNhAgQIAAAQIEuimwt7eX5ubmin/w51ugRyBweHhYbI9+eXlZ3PcuLy8XdeXRqybur+OcsQ37+fl5isXL49yzs7PFvbWDAAECwxRoJUzILyC+7Movyfj7wcFBWltbSxMTE0XQkP8e/736t7qaYQKV7y1M6EIvaAMBAgQIECBAoPsC+QO06j/+68KAXjUnJyfXwoTp6WnbSXa/+7WQwNgItB4m5GHAs2fPngsTdnd3i2T2zp07BXJdmFCt6UJvCBO60AvaQIAAAQIECBDovkAeDtQFBVNTU8Uog/LoVRPhQUxziGnA6+vr6ejoKC0tLRUP6RwECBAYtkCrYUJMWdje3k4LCwvF0K1qUBCjFnZ2dtLq6mrPMKGuZthI8f7ChC70gjYQIECAAAECBLotEFMWnj59mlZWVoqGVoOCGLUQx01hQl1NTKOI6Q0xyvfs7Czla5R1W0TrCBAYVYFWw4R8fliANZnC0KSmC/jChC70gjYQIECAAAECBLorEPe11RG2rzLNoVwXIQKKWDOhnOawuLj43AO67qpoGQECoyrQSphQLqJ47969aylrdXHFatgQqE1qXoR/cXFRLEwzyOODjz8b5Okbn/v9d95oXKuQAAECBAgQIEDg5QRiSm5ML2h6xD/4P/roo7S5uXk1Ajdemy+uGFOA66bz3lQT97j7+/vF9IbT09Ni1EP8bEeHpj2jjgCBQQm0EiaU29bkjSyHXuXb5MzMzBTrJcQ8rzxY6FUzqIt+mfMamfAyal5DgAABAgQIEBh9gfLhWEw/KI98u/N828cHDx4UOzFURzHU1VSnEOfvY5rD6H+uXCGBrgu0Eib0e5HVL8Z+Xz+MemHCMNS9JwECBAgQIEBgNAWqayuM5lW6KgIERllgKGFCOe8rX3im68jChK73kPYRIECAAAECBG6HQDxYM03hdvSVVhIg0FtgKGHCbewQYcJt7DVtJkCAAAECBAgQIECAAIFBCAgTGqoKExpCKSNAgAABAgQIECBAgACBkRcQJjTsYmFCQyhlBAgQIECAAAECBAgQIDDyAsKEhl0sTGgIpYwAAQIECBAgQIAAAQIERl6g1TAhtrT5wQ9+cLX9Y+jl2z7mW+Tksk1qht0TwoRh94D3J0CAAAECBAh0W6C8p/3GN75RbP9YHvm2j722dKyrKbdfn5ycTBsbG+nu3bvJ4o3d/gxoHYFxEmglTPjkk0/S5uZm+tKXvpTOz8/T2tpampiYKL7sPvzwwzQ/P198oT558iQ9e/YsraysXBk3qelChwgTutAL2kCAAAECBAgQ6KZA3OeenJykz33uc+krX/nKVZgQgcDh4WHxsO3y8rK4N15eXi6CgfLoVXN8fJzm5uZS3GvHPXbshBahw+zs7LWwopsiWkWAwKgLtBImlEiRxh4cHFyFCS/6PV7XpKYLnSBM6EIvaAMBAgQIECBAoNsC1X/sv+j3uJpeNRFO5GHC9PR0evr06bUHc93W0DoCBEZZ4LWHCbu7u0Uye+fOncK1Lkyo1nShA4QJXegFbSBAgAABAgQIdFvgReFB/PepqalilEF51L0maiI82NraSjFVeH19PR0dHaWlpaViBLCDAAECwxZ4rWFCDNHa2dlJq6urPcOEupphI8X7CxO60AvaQIAAAQIECBDotsCLwoSYDhHHTWFCXc3e3l4xvSFGAZ+dnaVeay90W0frCBAYJYHXGiZURyEEZBvTHC4uLoq5ZIM8Pvj4s0GevvG533/njca1CgkQIECAAAECBF5OIEbRxoiAfo8XhQl1ax686DWxpkKsmVBOc1hcXHzuAV2/7VRPgACBVxUYaJhQXVyxblhXk5pXvcg2Xm9kQhuKzkGAAAECBAgQGG2BajCQL64YC5HXTee9qSYemO3v7xfTG05PT4s1E+LnR48epQgVyqnDo63q6ggQ6KJAK2FCuZtDjBAoj3LoVb7t48zMzNW2kXmw0KumS2DChC71hrYQIECAAAECBLolEFMTHj9+fNWofEv0fNvHBw8eFDsxxP1vHizU1cRDt+3t7bSwsHC1LWTsBmGaQ7f6XmsIjKtAK2FCv3jVL8Z+Xz+MemHCMNS9JwECBAgQIEBgNAViNIKdGUazb10VgXERGEqYUM77yhee6Tq4MKHrPaR9BAgQIECAAIHbIRAP1kxTuB19pZUECPQWGEqYcBs7RJhwG3tNmwkQIECAAAECBAgQIEBgEALChIaqwoSGUMoIECBAgAABAgQIECBAYOQFhAkNu1iY0BBKGQECBAgQIECAAAECBAiMvMDAw4R8p4Z8VdtctknNsHtCmDDsHvD+BAgQIECAAIHuCuS7m01OTqaNjY1iB4bqke/aUO5+FuuJbW1tpfx11lXobl9rGQEC/yMw0DAhvgRj+5r5+fliC5zYMif2111ZWbnyb1LThc4SJnShF7SBAAECBAgQINBNgXzb8wgHDg8Pr7ZEL1uc//3y8rK4T15eXk7Hx8dpbm4uRSBxfn6eYpHyON/s7GxxD+0gQIBAFwUGGibEiIODg4O0traWJiYmiv10898DpElNF+CECV3oBW0gQIAAAQIECHRPIEKAnZ2dtLq6mu7cuVOEAvnvZYurAUH5+8nJybUwYXp62raR3etmLSJAoCLw2sOE3d3dIqWNL9peYUK1pgu9JkzoQi9oAwECBAgQIECgewJ1YUI56iCf6lAXJkxNTaUID2KaQ0wJXl9fT0dHR2lpaal4GOcgQIBAVwVea5hQl9JWRyb0SnKHDShMGHYPeH8CBAgQIECAQDcFqvevMY13e3s7LSwsXFs3oRomxBTgOGJaQ3ns7e0V0xtiNO/Z2Vkq11Xo5pVrFQEC4yzwWsOE2zzN4Tv/9/934nPyra/+n060QyMIECBAgAABAgT+R+BVpzmU6yLEmgqxZkI5zWFxcbF2ugR3AgQIdEFgoGFCdXHFfGGa8uKb1LwI6uLiovgSdxAgQIAAAQIECBBoQyCm5Ma0g6ZHfp9bt+h4nCdfgDEWJc+n9sa97P7+fjG94fT0tFgzIX5+9OhRilChnCLctD3qCBAgMGiBgYYJ0fh828eZmZmrVW3zL9xeNYO+eOcnQIAAAQIECBAg0IZAvjVkvh163OfmoUG+NeSDBw+K3Rqq0yLKh22mObTRM85BgMCgBAYeJtQ1vNc8skFdpPMSIECAAAECBAgQGIZAjEaIUQb51ujDaIf3JECAQNsCQwkTyvlg+WIzbV+Y8xEgQIAAAQIECBAYpkA8QDNNYZg94L0JEBikwFDChEFekHMTIECAAAECBAgQIECAAAECgxUQJgzW19kJECBAgAABAgQIECBAgMDICQgTRq5LXRABAgQIECBAgAABAgQIEBisgDBhsL7OToAAAQIECBAgQIAAAQIERk5AmDByXeqCCBAgQIAAAQIECBAgQIDAYAWECYP1dXYCBAgQIECAAAECBAgQIDByAsKEketSF0SAAAECBAgQIECAAAECBAYrIEwYrK+zEyBAgAABAgQIECBAgACBkRMQJoxcl7ogAgQIECBAgAABAgQIECAwWAFhwmB9nZ0AAQIECBAgQIAAAQIECIycgDBh5LrUBREgQIAAAQIECBAgQIAAgcEKCBMG6+vsBAgQIECAAAECBAgQIEBg5ASECSPXpS6IAAECBAgQIECAAAECBAgMVkCYMFhfZydAgAABAgQIECBAgAABAiMnIEwYuS51QQQIECBAgAABAgQIECBAYLACwoTB+jo7AQIECBAgQIAAAQIECBAYOQFhwsh1qQsiQIAAAQIECBAgQIAAAQKDFRAmDNbX2QkQIECAAAECBAgQIECAwMgJCBNGrktdEAECBAgQIECAAAECBAgQGKyAMGGwvs5OgAABAgQIECBAgAABAgRGTkCYMHJd6oIIECBAgAABAgQIECBAgMBgBYQJg/V1dgIECBAgQIAAAQIECBAgMHICwoSR61IXRIAAAQIECBAgQIAAAQIEBisgTBisr7MTIECAAAECBAgQIECAAIGRExAmjFyXuiACBAgQIECAAAECBAgQIDBYAWHCYH2dnQABAgQIECBAgAABAgQIjJyAMGHkutQFESBAgAABAgQIECBAgACBwQoIEwbr6+wECBAgQIAAAQIECBAgQGDkBIQJI9elLogAAQIECBAgQIAAAQIECAxWQJgwWF9nJ0CAAAECBAgQIECAAAECIycgTBi5LnVBBAgQIECAAAECBAgQIEBgsALChMH6OjsBAgQIECBAgAABAgQIEBg5gasw4R/+4R+Of/zHf/zLI3eFLogAAQIECBAgQIAAAQIECBBoVeBHP/rR9/4bePCgDczq7dQAAAAASUVORK5CYII="/>
        <xdr:cNvSpPr>
          <a:spLocks noChangeAspect="1" noChangeArrowheads="1"/>
        </xdr:cNvSpPr>
      </xdr:nvSpPr>
      <xdr:spPr bwMode="auto">
        <a:xfrm>
          <a:off x="6400800" y="1675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235857</xdr:colOff>
      <xdr:row>49</xdr:row>
      <xdr:rowOff>54429</xdr:rowOff>
    </xdr:from>
    <xdr:to>
      <xdr:col>25</xdr:col>
      <xdr:colOff>726622</xdr:colOff>
      <xdr:row>57</xdr:row>
      <xdr:rowOff>54429</xdr:rowOff>
    </xdr:to>
    <xdr:graphicFrame macro="">
      <xdr:nvGraphicFramePr>
        <xdr:cNvPr id="5" name="Gráfico 4">
          <a:extLst>
            <a:ext uri="{FF2B5EF4-FFF2-40B4-BE49-F238E27FC236}">
              <a16:creationId xmlns:a16="http://schemas.microsoft.com/office/drawing/2014/main" id="{00000000-0008-0000-0000-000008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5"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61950" y="177800"/>
          <a:ext cx="942975" cy="923925"/>
        </a:xfrm>
        <a:prstGeom prst="rect">
          <a:avLst/>
        </a:prstGeom>
        <a:noFill/>
      </xdr:spPr>
    </xdr:pic>
    <xdr:clientData fLocksWithSheet="0"/>
  </xdr:oneCellAnchor>
  <xdr:twoCellAnchor>
    <xdr:from>
      <xdr:col>7</xdr:col>
      <xdr:colOff>178593</xdr:colOff>
      <xdr:row>45</xdr:row>
      <xdr:rowOff>71438</xdr:rowOff>
    </xdr:from>
    <xdr:to>
      <xdr:col>22</xdr:col>
      <xdr:colOff>333374</xdr:colOff>
      <xdr:row>50</xdr:row>
      <xdr:rowOff>357188</xdr:rowOff>
    </xdr:to>
    <xdr:graphicFrame macro="">
      <xdr:nvGraphicFramePr>
        <xdr:cNvPr id="6" name="Gráfico 5">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1</xdr:col>
      <xdr:colOff>59871</xdr:colOff>
      <xdr:row>48</xdr:row>
      <xdr:rowOff>302078</xdr:rowOff>
    </xdr:to>
    <xdr:sp macro="" textlink="">
      <xdr:nvSpPr>
        <xdr:cNvPr id="93185" name="AutoShape 1" descr="data:image/png;base64,iVBORw0KGgoAAAANSUhEUgAAAiMAAAFaCAYAAADM710lAAAAAXNSR0IArs4c6QAAIABJREFUeF7tnV9sZkXdx+c1XMB6ZbeRi2q8aGAJsuCfNCUksKImuos3BYsJvpsQWIvEsljFdEnIum5IdhuMm/2TIHUhxCVr4mbphdI1MSgLsUnTqMiSVypp1Li9UEu9kdoL4vvmd3znyXT2nOeZ8/RMz2/O83kSQvfpPDO/+XznzHzPb+Y8/S/DCwIQgAAEIAABCNRI4L+k7T//+c//u76+XmMYNA0BCEAAAhCAQC8S+Pe//30xMyOLi4v/e/311/ciA/oMAQhAAAIQgECNBP7whz8YzEiNAtA0BCAAAQhAoNcJYEZ6fQTQfwhAAAIQgEDNBDAjNQtA8xCAAAQgAIFeJ4AZ6fURQP8hAAEIQAACNRPAjNQsAM1DAAIQgAAEep0AZqTXRwD9hwAEIAABCNRMADNSswA0DwEIQAACEOh1ApiRXh8B9B8CEIAABCBQMwHMSM0C0DwEIAABCECg1wlgRnp9BNB/CEAAAhCAQM0EMCM1C0DzEIAABCAAgV4ngBnp9RFA/yEAAQhAAAI1E8CM1CwAzUMAAhCAAAR6nQBmpNdHQI/0f2lpyRw5csQ89NBDZmhoqPZel4lndXXVHDp0yMhf1R4fH68s9lOnTpl33nnHTE5OmquvvrqyelOvSLjIxCjM+/r6tqw7dbW7ZR30Guq1/tbFOZV2MSOpKOXFubCwYI4dO3ZF9Nu2bTOPP/64GRwcTLRnccIus/jHiWBjrWXimZmZMW+88UblpgEzkq90XYtkXe1uxXjPa6PX+lsX51TaxYykolSOGXnmmWcqMR5lFsZEcRltfQyNR8odP37cPProo5UbTMxIqqOZuCHQPAKYkUQ1lcwIZiRcvNDFP7zGzZXUEA9mZHMa8mkIQKA6ApiR6lhuaU0hZsS9q75w4YKZm5vLYrzttttaZw9kQbLv2w7s2LEj2xJYW1vL9s337t1r5ufns3L2d3LGwN8qcuu1dRVtJ7n1+DGMjo6akZGRFk97ZmJlZeWK+Iugy9bGuXPnsl/39/dnfRDz5p8ZCemDbcMaiLvuumtDfOvr62ZqaiorZs9fdKrXNSOWra+N/DvPtNj2FhcXszbdrbm8WIrqyTMjtj3R3r4mJiY2nLMpq4e0I6/h4eHW1qKNeWBgIGNn++JrL59ztcxjJO+5vKXur3/96+b8+fPm5ptvbmmVty1g+3LnnXe2ykl7v/zlL1tnRkKuI3+MWH4y9tyzJ7a9vGtKrlG3XanTZ91uG7ZIe8vQr9u/djqN2bx4RC95uduIth5/3Pjjzefssrl8+fKG6zfv/I4/b7hziu2bO3bYwi6aLXW8jxnRoUPpKELNiBzalInRTgx5C2rRXbo7EfqLhL3Ibb227Pbt269YkIvatpPnnj17WoudX68tI/Xaw5syCcnCVnQQVep46aWXWltY7iTrTpAhfXCF6bTQW5MSUq+76JfRJi8GqUsW3v3792fh+sYo1IxYTq7W/nvd6GEXDbtY2BitAbH9z1vE5LNiWKw5bRejz1HGvduXzZiRkOtIYpudnW2N/7xrotM15Zug6enprD45SGvZy6HjosO1/tgX1nma+RNOyJj1D1K7pjjvJqVbMyI3HfbGJq/Poe/5c6R7nXBgu/SSE/0DmJHoiOM0UJRxcCffojt5/w6lkxlxDYZ7d+TeTdq7U3frKO/Ou9PWgH+n6t4thTwFk3en6945++apUx/y7h797TH3Dk/Ky0LRqd5utelkQjsZJjcz5GphDYJr+mzf3XJutixED6kjzwTkGY8i7fIMoY2zaKHN47tZM+JnxDqN5byMRJ5Bce/iQ7IX7bZn8xh22hJsd824bfmZDNfoyM9+VrBbM+LPN378RdeAXy7Wwe84Mzq1YkYSHQOdFqWiu+G8xaGTGfEX1qLy/vubMSP2MVb37suf3PKkC40ttJzfRt7EbbchJHMTWm9ROX/BzGPa7rHTbs3I8vJy9uizv+DaBdVmmtxtlRA97HjzHyHOMyMhd/B+/6w58sdokU4+u9BtmrzHwkOeBvEzFe0MV95in2eG5Sm6duz9uDrVGzpmi8yX//5mt2k6aVnE3c/c2Djytm8SnfYbHTZmJFF56zQjRVkZi7Io7Z53t+qff7B1uOdP/DJ5Z1Ps54omwry7q7xHo/0+5A2PdpmCUDabMSPtvhtks2Yk73tY/LFWRo8qzEi7c01FJqouM5Knv3tWoawZyTvDI0zbmRH3Gti5c2e2bZeX8fKvmaKpUNqy9bgZkLzMmXuWrNvMSJEZsTcoRaYoz8z6Z4n42gO9Cx5mRK82bSOr04x0Svu6aWd7iNS+524jtdtTL/qCL7u3nXfQsV02yI85tA95Igj7M2fOZNsxUo/9Wfb1Q+vdjBmpMzPif39NJz02Y0banQ2wi6KmzIh/7sLPKgm7MmYk5HxM3vh0MwS7d+/u+GV/oWM2tcyIy8Yykfe2+svsEl1itjxszMiWI6+mwTrNSJm9ffdpBr/n7c4NFJmRTqn8otiKDuj5d2Eh6vhPRMhn7OHaEDbtTFOnbZq8A4p+zHmLRtHhUJtlkTqK7qDbnY3opMdmzEi7TJo1I0Vx5y3kedsVeW3kPU3TaZtGsh95B4c3s00TetYmb8zaz95yyy3md7/7XdsFOHTM5vHLu6HIMzd5Gbuip2n8a98fu6FnRvLmm6q+DiFknqBMOQKYkXK81JSu0oz4e622k53u4twnVuwC657+L9qysNss/kLgpv9tGf8JhaKDn64wMhG//vrrQU/TdOpDkeB2gZbFXB7TdA9z5hkGidtl021mpGjyz+Pub5dJX9zUuW8yiu7sJbvl1uU+MRKqRzdnRvLGpf9kjmwL+HG7WxvtDnQXlevGjEhWzDcPdvx3u03jjyM33k7nddyy7bY17fguM2Y/9rGPZea76Gka33hYwyhPT7nnN4rMSN7TNNZ8it7tMqr28Ktt031SL+SMj5oJvgcDwYwkKnq7swn+I47+OYB2d1yCw/+ekaLsgR+D/50KeXfU/uLl1/GFL3zBvP322xv2uN3vCpD4irZofENivz9F+vOVr3zFHD169Arj0KkPRcPDfs7vsy3fqd5uzYjU7z4eKv/O+/4E95xFUf/bZVBsP/LqLqtHaKYmL8vin5mQhVVevrlxYxJN5Btr5Ztr/bHrlztw4ID5wQ9+sOH7SLo1I/5ZGolDDgSLmbNnFToZfP9pGldH0ULGvtTX6W8s2Vj+8pe/BH9Lc6cxa2847GPO1tzK9+T4evi6yZwk3x3ifh9JkRkRzeQskHv9+n8/Ke+smW+6/Ouk6FpNdAloXNiYkcZJqqNDRYttSFpfRw+IImUCoVsPKfexXexFB5lj9DfkEeeQdntdsxBGTS6DGWmyujX2rWjrJ28roMYwabqhBHp9YQvZPqtKesxIVSR7ux7MSG/rH7X3fpq0aEshahBU3pMEet2MbOX5CMxIT15ilXcaM1I5UiqEAAQgAAEIQKAMAcxIGVqUhQAEIAABCECgcgKYkcqRUiEEIAABCEAAAmUIYEbK0KIsBCAAAQhAAAKVE8CMVI6UCiEAAQhAAAIQKEMAM1KGFmUhAAEIQAACEKicAGakcqRUCAEIQAACEIBAGQKYkTK0KAsBCEAAAhCAQOUEMCOVI6VCCEAAAhCAAATKEMCMlKFFWQhAAAIQgAAEKieAGakcKRVCAAIQgAAEIFCGAGakDC3KQgACEIAABCBQOQHMSOVIqTBFAmtra+bAgQPmgx/8oHniiSeyLrz11lvmscceM++++27278985jPZ72zZS5cuZe8fPnzY3H777Sl2m5ghAAEIqCBQ2oysr6+bqakps337djM+Pt7qhP2T1TJR9/f3m0OHDpm+vj4jf9Fxbm4uKzc6OmpGRkZUdJwgIGAJiOn49re/bT796U+bv//97xvMyPPPP28OHjxotm3b1gL22muvmT/96U9m7969Rn4+d+6cOXr06IYy0IUABCAAgXACpcyIGI7jx4+bW2+91cif6LZmRH4WgzI2NmYGBwdbrS8sLJjZ2VkzOTmZ3U3mlQkPlZIQiEtAjMXFixc7mhE3CjEyTz31VDa2xYTzggAEIACB8gRKmRFbvZiM+fn5lhnx/23LSVZkeHjYDA0NZW/5/y4fLp+AQDwCeWbE3abJ247xPxMvOmqGAAQg0FwClZiRmZmZLFVtXzt27MiyIadPn77CjAwMDLBV09zxlHTP2hkLu5Xzne98x9xwww1ZP1dWVrLzIrKNQ1YkaekJHgIQqJlAZWZE+iHnQeyZkj179mTZEzczIqbFlqu53zQPgSsItDMjss0oxuP+++/PzIg9xCrnoDi8ymCCAAQgsDkClZsRCceajuXl5U1v08jdp5xJ4QWB2AR++9vfmt/85jfmwQcfvKIpObD6wx/+0Ozfvz/7nZwRuffee83HP/7x2GFRPwQgAIEkCMhDK91miSsxI0UHVcVE2AOsYkymp6ez7RsJmBcEtBDwH+GVuCQLIodZX3755SzM97///ea73/1ulhU5c+aMee655zaEz+O9WtQkDghAIEUCpcyI+/iu7ezExER2QLXoEV73fVs2RVDEDAEIQAACEIBAHAKlzEicEKgVAhCAAAQgAIFeJoAZ6WX16TsEIAABCEBAAQHMiAIRCAECEIAABCDQywQwI72sPn2HAAQgAAEIKCCAGVEgAiFAAAIQgAAEepkAZqSX1afvEIAABCAAAQUEMCMKRCCEKwnY7/6Q76Xxv+HU/u5LX/pS9pdz7behXrp0KauI7/xgREEAAhBIiwBmJC29eiJa+VIx+SK9bdu2mbvuumuDGbFfyy4gPvrRj2ZmRL7GXb4h1f4sfyfp6NGj2ed5QQACEICAfgKYEf0a9WyETz75pNm1a9cGMyJGxX2JAXFfkjV56qmnsq9r7/ZriXsWOB2HAAQgUBMBzEhN4Gm2MwHfjMjfKfr+979vvvGNb5jz589nFfhmpN0fu/NbnHjx852D6KLEsbt/1sWn+AgEIACB3iWAGeld7dX33Dcj7r9thsQ1I2JW5LzIwYMHg7IimBH1Q4AAIQCBHiGAGekRoVPspms+/EOqtj8PPPDAhkOso6OjVxx4Leo7ZiTFUUHMEIBAEwlgRpqoakP6lHdmxHbNzYxIRmR8fNx87WtfCzYiUg9mpCEDhW5AAALJE8CMJC9h8zogRuO5555rdezaa6/N/iq0eyDVNSN+eflgyOO9mJHmjR16BAEIpEkAM5KmbkRdAQHMSAUQqQICEIBABQQwIxVApIo0CWBG0tSNqCEAgeYRwIw0T1N6FEgAMxIIimIQgAAEIhPAjEQGTPV6CWBG9GpDZBCAQG8RwIz0lt701iGAGWE4QAACENBBADOiQweiqIEAZqQG6DQJAQhAIIcAZoRh0bMEMCM9Kz0dhwAElBEobUbW19ezP0K2ffv27Ium3NfS0pI5cuRI9pdWR0ZGsl/J90PMzc1lP8u3Y9r3lXEgnB4kgBnpQdHpMgQgoJJAKTMiZuP48ePm1ltvNaurqxvMiJiUEydOZJ287rrrMtMhfwZ+dnbWTE5OGvk6bzExY2NjZnBwUCUMguotApiR3tKb3kIAAnoJlDIjthtiMubn5zeYkZmZmQ29FDMiWZHh4WEzNDTUypK4/9aLhch6gQBmpBdUpo8QgEAKBCoxI5IlOXv2rNm3b5+5cOFC1u8iMzIwMMBWTQojo4YY//v0/0Rp9YV9N+bWixmJgptKIQABCJQmUIkZcTMgNkOSZ0bc35WOlA80ngBmpPES00EIQAACuQQ2bUbsgdbFxcUNDchh1eXlZbZpGHjBBDAjwagoCAEIQKBRBDZtRnwabvbDPcAqxmR6ejo7zNrX1xcMUf48vGwD8Wo+gcOvvhelkwfvuCq33qff3B+lvYdv+s9Bbl4QgAAEeomArO3uX1cv0/dSZsQ+uitPxtjXxMRE64CqvOdvxbiP9vplywRK2eYTIDPSfI3pIQQgAIE8AqXMCAghEJMAZiQmXeqGAAQgoJcAZkSvNj0XGWak5ySnwxCAAAQyApgRBoIaApgRNVIQCAQgAIEtJYAZ2VLcNNaOAGaE8QEBCECgNwlgRnpTd5W9xoyolIWgIAABCEQngBmJjpgGQglgRkJJUQ4CEIBAswhgRpqlZ9K9wYwkLV9lwT/55JPmb3/7mzl69KjZtm1bVu9rr71mDh48mP28c+fO1u+K3q8sGCqCAAS2hABmZEsw00gIAcxICKXmlpEvOBwfHzd33nmn+eMf/5iZDzEj8r1G3/ve98xXv/rV7N8HDhww8g3Pn/zkJ3Pfv/3225sLiZ5BoKEEMCMNFTbFbmFGUlSt+pjfeust8/zzz7fMiN+CZE4+8pGPmL179274VdH71UdIjRCAQNUEMCNVE6W+rglgRrpG16gPtjMjkiU5fPiwuf/++80NN9zQ6nfR+40CQ2cg0GACmJEGi5ta1zAjqSkWJ952ZuTMmTNZo35WpOj9OBFSKwQgUDUBzEjVRKmvawKYka7RNeqDRWZEDqueO3duw8FW6XjR+42CQmcg0HACmJGGC5xS9zAjKakVL9Y8MyKZD/kr4O4TNhJB0fvxoqNmCEAgBgHMSAyq1NkVAcxIV9iifyjvUVubkZiamjLf/e53s/MbYiIee+wx8+6777Zich/D7RSofZrmr3/9a6voAw88YHbv3p09ZeO+L/V+61vfyv7z3/cNS6d2+T0EIFA/AcxI/RoQwf8TwIzoGgpFj9pKlGJQ/vnPf2YB+4dJbS84x6FLT6KBgGYCmBHN6vRYbJgRnYIXneFo9wQLT7fo1JKoIKCVAGZEqzI9GBdmRKfo3ZgROVR68eJF88QTT+jsFFFBAAKqCGBGVMnR28FgRnTq340ZkW2cXbt2Gb4NVaemRAUBbQQwI9oU6eF4MCM6xS9rRjp9g6rOXhIVBCBQJwHMSJ30aXsDAcyIzgFR1ozwtew6dSQqCGgmgBnRrE6PxYYZ0SV40aO28u2nYjhefvnlVsD2EV45uDo5OZk9cut+XbuunhENBCCgjUBpM7K+vm7kuwW2b9+ePfsvL/ve4uJi9u+JiQkzNDSU/Xzq1CkzNzeX/Sx/aXNkZEQbA+JRQgAzokQIwoAABCCwxQRKmZGlpSVz/Phxc+utt5rV1dWWGZFvRrx8+XJmNOTn2dnZ7O7o0qVLrZ/ljklMzNjYmBkcHNzibtJcCgQwIymoRIwQgAAEqidQyozY5sVwzM/Pt8yIG5YYlunp6cyMnD171gwPD2/Ikrj/rr471JgyAcxIyuoROwQgAIHuCVRuRlyjIls0vhkZGBhgq6Z7vRr9ScxIo+Ut7NzEi5+P0vFjd/8sSr1UCgEIVE+gUjMiWzcnT540jzzyiOnr68vOi7hmZGZmJusB50aqF7IJNWJGmqBi+T5gRsoz4xMQaBqBysyIPcS6Z8+ewm0Z35w0DSb92RwBzMjm+KX6acxIqsoRNwSqI1CJGZGMyKFDh4w88mefopEQ3cOsy8vLrbMkkjUJfcnjhVI/r+YTOPzqe1E6efCOq3LrffrN/VHae/imE1HqbWql6NBUZelXrxGQtb2/v7+rbpcyI3I49ciRI0aejLEveYxXnqQ5d+7chgDs473uo73uI79dRcuHGk2AzEij5S3sHJmR3tSdXkPAJVDKjIAOAjEJYEZi0tVbN2ZErzZEBoGtIoAZ2SrStNORAGakI6JGFsCMNFJWOgWBUgQwI6VwUTgmAcxITLrhdaNDOCtKQgAC1RDAjFTDkVoqIMAiWAHECqpAhwogUgUEIFCKAGakFC4KxyTAIhiTbnjd6BDOipIQgEA1BDAj1XCklgoIsAhWALGCKtChAohUAQEIlCKAGSmFi8IxCbAIxqQbXjc6hLOiJAQgUA0BzEg1HKmlAgIsghVArKAKdKgAIlVAAAKlCGBGSuGicEwCLIIx6YbXjQ7hrCgJAQhUQwAzUg1HaqmAAItgBRArqAIdKoBIFRCAQCkCmJFSuCgckwCLYEy64XWjQzgrSkIAAtUQwIxUw5FaKiDAIlgBxAqqQIcKIFIFBCBQigBmpBQuCsckwCIYk2543egQzoqSEIBANQQwI9VwpJYKCLAIVgCxgirQoQKIVAEBCJQigBkphYvCMQmwCMakG143OoSzoiQEIFANAcxINRyppQICLIIVQKygCnSoACJVQAACpQhgRkrhonBMAiyCMemG140O4awoCQEIVEMAM1INR2qpgACLYAUQK6gCHSqASBUQgEApApiRUrgoHJMAi2BMuuF1o0M4K0pCAALVEMCMVMORWiogwCJYAcQKqkCHCiBSBQQgUIoAZqQULgrHJMAiGJNueN3oEM6KkhCAQDUESpuR9fV1MzU1ZbZv327Gx8dbUZw6dcrMzc1l/x4dHTUjIyPZz0XvVxM+tTSJAIugDjXRQYcORAGBXiJQyowsLS2Z48ePm1tvvdWsrq62zMjCwoKZnZ01k5OTZm1tLTMrY2NjWZm89wcHB3uJMX0NJMAiGAgqcjF0iAyY6iEAgSsIlDIj9tNiPubn51tmRLIfw8PDZmhoqJUNkX9Lmbz3bTn0gIBLgEVQx3hABx06EAUEeolANDMyMDBglpeXrzAj8r7dwukl0PS1MwEWwc6MtqIEOmwFZdqAAARcAlHMyMzMTNaGb0bs+5gRBmEeARZBHeMCHXTooCWKt956yzz22GPm3XffzUI6fPiwuf3227Ofn3zySfPyyy9f8b6W2IkjHQJRzIjdtmGbJp2BoCFSFkENKhiDDjp00BKFGI5du3ZlBkSMyfPPP28OHjxozp8/b/785z+bJ554Inv/qaeeys4L9vf3awmdOBIiUIkZcQ+wSjZkeno6O8wqB17tAVb3/b6+vmBEKysr2UFYXs0ncPjV96J08uAdV+XW+/Sb+6O09/BNJ6LUu1WVosNWkU6jnWeffdZ84hOfMB//+MfNn/70J/OrX/3KfPnLXzbu+/KU5cmTJ81nP/vZrByv3iQga3u3ZrSUGRFzceTIkeyJGfuamJjIDq66j/Da96RM0fu9KRW9bkeAO3Id4wMddOigJQq5IZSvcfjrX/9qdu7caY4ePWq2bdtmzpw508qMSKxuBkVL7MSRDoFSZiSdbhFpigRYBHWohg46dNAShWzBfPvb3zZf+tKXzHPPPZf9f+/evcY1KTZW9zyJlviJIw0CmJE0dOqJKFkEdciMDjp00BCFGA7Zcv/Wt75lbrjhhsyAiOGQMyNuOl6y5fL+/fffn5XjBYGyBDAjZYlRPhoBFsFoaEtVjA6lcDW6sG9Gig6qypaNnB20WziNhkLnohDAjETBSqXdEGAR7IZa9Z9Bh+qZplzja6+9lmVC/K0Y9333LEnKfSX2+ghgRupjT8seARZBHUMCHXToQBQQ6CUCmJFeUlt5X1kEdQiEDjp0KIqi6EvI5NzGgQMHzKVLl7KPcphUt45Et5EAZoQRoYYAi6AOKdBBhw5FURR9Cdmvf/3r7CP+l5PJY7i8IKCdAGZEu0I9FB+LoA6x0UGHDqFmRL5Y8hvf+MaG4nKe4+LFi9m3o/KCQAoEMCMpqNQjMbII6hAaHXToUBRF0ZeQuds01157bfaFk91+G6ZuAkTXRAKYkSaqmmifWAR1CIcOOnQoiqLoS8jc8vytGN0aEt2VBDAjjAo1BFgEdUiBDjp0yIuCLyHTqw2RbY4AZmRz/Ph0hQRYBCuEuYmq0GET8CJ/tN2XkL366qvmxhtvzL4BlcxIZCGovnICmJHKkVJhtwRYBLslV+3n0KFanlXXVvQlZEWP/FbdPvVBIAYBzEgMqtTZFQEWwa6wVf4hdKgcKRVCAAIdCGBGGCJqCLAI6pACHXToUEcUEy9+Pkqzx+7+WZR6qbQ5BDAjzdEy+Z6wCOqQEB106FBHFJiROqjTphDAjDAO1BBgEdQhBTro0KGOKDAjdVCnTcwIY0AVARZBHXKggw4d6ogCM1IHddrEjDAGVBFgEdQhBzro0KGOKDAjdVCnTcwIY0AVARZBHXKggw4d6ogCM1IHddrEjDAGVBFgEdQhBzro0KGOKDAjdVCnTcwIY0AVARZBHXKggw4d6ogCM1IHddqszIysr6+bqakps7i4mFG97bbbzPj4ePaz/OXIubm57OfR0VEzMjICeQjkEmAR1DEw0EGHDnVEgRmpgzptVmZGFhYWzPz8fGZAxJicOHHC3HPPPWZ1ddXMzs6ayclJI3/eWgzL2NiYGRwchD4EriDAIqhjUKCDDh0kCrTQowWRxCVQyfeM+Gbk9OnT5r777jNnz541w8PDZmhoqJUlcf8dt2vUnhoBJl4diqGDDh0wI3p0IJL4BCoxI+52zLZt28zjjz+eZT9ki8Y3IwMDA2zVxNc1yRZYBHXIhg46dMCM6NGBSOITqMSM2DMj1113nXn77bezqGVrRjIkrhmZmZnJfse5kfjCptgCi6AO1dBBhw6YET06EEl8ApWYEcmAuBkPmxGRcySb3aZZWVnJzp7waj6Bw6++F6WTB++4Krfep9/cH6W9h286EaXeraoUHbaKdOd20KIzI0roIdDX12f6+/u7CqhyM2KzJHv27MkCsgdYl5eXzfT0dJYxkYB5QcAnwB25jjGBDjp0IDOiRwciiU+gEjMimYtDhw4ZyWLIq+jR3omJidZh1vhdo4XUCLAI6lAMHXTogBnRowORxCdQiRmJHyYt9AIBFkEdKqODDh0wI3p0IJL4BDAj8RnTQiABFsFAUJGLoUNkwCWqR4sSsCiaNAHMSNLyNSt4Jl4deqKDDh3IjOjRgUjiE8CMxGdMC4EEWAQDQUUuhg6RAZeoHi1KwKJo0gQwI0nL16zgmXh16IkOOnQgM6JHByKJTwAzEp8xLQQSYBEMBBW5GDpEBlyierQoAYuiSRPAjCQtX7OCZ+LVoSc66NCBzIgeHYgkPgHMSHzGtBBIgEUwEFTkYugQGXCJ6tGiBCyKJk0AM5KI/BEiAAAdJklEQVS0fM0KnolXh57ooEMHMiN6dCCS+AQwI/EZ00IgARbBQFCRi6FDZMAlqkeLErAomjQBzEjS8jUreCZeHXqigw4dyIzo0YFI4hPAjMRnTAuBBFgEA0FFLoYOkQGXqB4tSsCiaNIEMCNJy9es4Jl4deiJDjp0IDOiRwciiU8AMxKfMS0EEmARDAQVuRg6RAZconq0KAGLokkTwIwkLV+zgmfi1aEnOujQgcyIHh2IJD4BzEh8xrQQSIBFMBBU5GLoEBlwierRogQsiiZNADOStHzNCp6JV4ee6KBDBzIjenQgkvgEMCPxGdNCIAEWwUBQkYuhQ2TAJapHixKwKJo0AcxI0vI1K3gmXh16ooMOHciM6NGBSOITwIzEZ0wLgQRYBANBRS6GDpEBl6geLUrAomjSBDAjScvXrOCZeHXoiQ46dCAzokcHIolPoDIzsrS0ZI4cOWLW1tZMf3+/OXTokOnr6zOnTp0yc3NzWU9GR0fNyMhI/F7RQpIEWAR1yIYOOnTAjOjRgUjiE6jEjKyurpqpqSkzNjZmBgcHW1EvLCyY2dlZMzk5mZmUvDLxu0gLqRBgEdShFDro0AEzokcHIolPoBIzIqZjfn7ejI+Pb4hYsiLDw8NmaGgoe9//d/zu0UJKBFgEdaiFDjp0wIzo0YFI4hOoxIzMzMyYc+fOtaLdsWNHlg05ffr0FWZkYGCArZr4uibZAougDtnQQYcOmBE9OhBJfAKVmREJVc6DrK+vZ9sxe/bsybIlbmZETIstF79rtJAaARZBHYqhgw4dMCN6dCCS+AQqNyMSsjUdy8vLm96mWVlZMXImhVfzCRx+9b0onTx4x1W59T795v4o7T1804ko9W5VpeiwVaQ7t4MWnRlRQg8BeWhFHmDp5lWJGSk6qComwh5gFWMyPT2dbd9IwLwg4BPgjlzHmEAHHTqQGdGjA5HEJ1CJGZEwix7hdd+fmJhoHWaN3zVaSI0Ai6AOxdBBhw6YET06EEl8ApWZkfih0kLTCbAI6lAYHXTogBnRowORxCeAGYnPmBYCCbAIBoKKXAwdIgMuUT1alIBF0aQJYEaSlq9ZwTPx6tATHXToQGZEjw5EEp8AZiQ+Y1oIJMAiGAgqcjF0iAy4RPVoUQIWRZMmgBlJWr5mBc/Eq0NPdNChA5kRPToQSXwCmJH4jGkhkACLYCCoyMXQITLgEtWjRQlYFE2aAGYkafmaFTwTrw490UGHDmRG9OhAJPEJYEbiM6aFQAIsgoGgIhdDh8iAS1SPFiVgUTRpApiRpOVrVvBMvDr0RAcdOpAZ0aMDkcQngBmJz5gWAgmwCAaCilwMHSIDLlE9WpSARdGkCWBGkpavWcEz8erQEx106EBmRI8ORBKfAGYkPmNaCCTAIhgIKnIxdIgMuET1aFECFkWTJoAZSVq+ZgXPxKtDT3TQoQOZET06EEl8ApiR+IxpIZAAi2AgqMjF0CEy4BLVo0UJWBRNmgBmJGn5mhU8E68OPdFBhw5kRvToQCTxCWBG4jOmhUACLIKBoCIXQ4fIgEtUjxYlYFE0aQKYkaTla1bwTLw69EQHHTqQGdGjA5HEJ4AZic+YFgIJsAgGgopcDB0iAy5RPVqUgEXRpAlgRpKWr1nBM/Hq0BMddOhAZkSPDkQSnwBmJD5jWggkwCIYCCpyMXSIDLhE9WhRAhZFkyaAGUlavmYFz8SrQ0900KEDmRE9OhBJfAKVmpGlpSVz5MgRc9ddd5mRkZEs+lOnTpm5ubns59HR0db78btGC6kRYBHUoRg66NABM6JHByKJT6AyM7K+vm5OnDiRRXzddddlpmNhYcHMzs6ayclJs7a2ZqampszY2JgZHByM3zNaSI4Ai6AOydBBhw6YET06EEl8ApWZkZmZmQ3RihmRrMjw8LAZGhpqZUncf8fvHi2kRIBFUIda6KBDB8yIHh2IJD6BSszI6uqqOXv2rNm3b5+5cOFCFnWRGRkYGGCrJr6uSbbAIqhDNnTQoQNmRI8ORBKfQCVmxM2A2AxJnhlxfxe/a7SQGgEWQR2KoYMOHTAjenQgkvgENm1G5KyInAVZXFzcEK0cVl1eXt70Ns3KyoqRzAuv5hM4/Op7UTp58I6rcut9+s39Udp7+Kb/nJ1K9YUOepRDCz1aEElnAn19faa/v79zwZwSmzYjfp1u9sM9wCrGZHp6OjvMKgHzgoBPgDtyHWMCHXToQGZEjw5EEp9AVDMi4buP9k5MTLQOs8bvGi2kRoBFUIdi6KBDB8yIHh2IJD6Bys1I/JBpoakEWAR1KIsOOnTAjOjRgUjiE8CMxGdMC4EEWAQDQUUuhg6RAZeoHi1KwKJo0gQwI0nL16zgmXh16IkOOnQgM6JHByKJTwAzEp8xLQQSYBEMBBW5GDpEBlyierQoAYuiSRPAjCQtX7OCZ+LVoSc66NCBzIgeHYgkPgHMSHzGtBBIgEUwEFTkYugQGXCJ6tGiBCyKJk0AM5K0fM0KnolXh57ooEMHMiN6dCCS+AQwI/EZ00IgARbBQFCRi6FDZMAlqkeLErAomjQBzEjS8jUreCZeHXqigw4dyIzo0YFI4hPAjMRnTAuBBFgEA0FFLoYOkQGXqB4tSsCiaNIEMCNJy9es4Jl4deiJDjp0IDOiRwciiU8AMxKfMS0EEmARDAQVuRg6RAZconq0KAGLokkTwIwkLV+zgmfi1aEnOujQgcyIHh2IJD4BzEh8xrQQSIBFMBBU5GLoEBlwierRogQsiiZNADOStHzNCp6JV4ee6KBDBzIjenQgkvgEMCPxGdNCIAEWwUBQkYuhQ2TAJapHixKwKJo0AcxI0vI1K3gmXh16ooMOHciM6NGBSOITwIzEZ0wLgQRYBANBRS6GDpEBl6geLUrAomjSBDAjScvXrOCZeHXoiQ46dCAzokcHIolPADMSnzEtBBJgEQwEFbkYOkQGXKJ6tCgBi6JJE8CMJC1fs4Jn4tWhJzro0IHMiB4diCQ+gUrMyPr6upmamjKLi4tZxBMTE2ZoaCj7+dSpU2Zubi77eXR01IyMjMTvFS0kSYBFUIds6KBDB8yIHh2IJD6BSszIwsKCuXz5cmY05OfZ2VkzOTlpLl261Pp5bW0tMyxjY2NmcHAwfs9oITkCLII6JEMHHTpgRvToQCTxCVRiRtwwl5aWzPT0dGZGzp49a4aHhzdkSdx/x+8eLaREgEVQh1rooEMHzIgeHYgkPoHKzYhkRubn5834+Hi2ReObkYGBAbZq4uuaZAssgjpkQwcdOmBG9OhAJPEJVGpGVldXzcmTJ80jjzxi+vr6rjAjMzMzWY84NxJf2BRbYBHUoRo66NABM6JHByKJT6AyM2IPse7Zs6dwW8bPlIR0b2VlxYjJ4dV8AodffS9KJw/ecVVuvU+/uT9Kew/fdCJKvVtVKTpsFenO7aBFZ0aU0ENAkhD9/f1dBVSJGRGzcOjQIbN3796WEZFo3MOsy8vLrbMkEjAvCPgEuCPXMSbQQYcOZEb06EAk8QlUYkZk++XcuXMborWP97qP9rqP/MbvGi2kRoBFUIdi6KBDB8yIHh2IJD6BSsxI/DBpoRcIsAjqUBkddOiAGdGjA5HEJ4AZic+YFgIJsAgGgopcDB0iAy5RPVqUgEXRpAlgRpKWr1nBM/Hq0BMddOhAZkSPDkQSnwBmJD5jWggkwCIYCCpyMXSIDLhE9WhRAhZFkyaAGUlavmYFz8SrQ0900KEDmRE9OhBJfAKYkfiMaSGQAItgIKjIxdAhMuAS1aNFCVgUTZoAZiRp+ZoVPBOvDj3RQYcOZEb06EAk8QlgRuIzpoVAAiyCgaAiF0OHyIBLVI8WJWBRNGkCmJGk5WtW8Ey8OvREBx06kBnRowORxCeAGYnPmBYCCbAIBoKKXAwdIgMuUT1alIBF0aQJYEaSlq9ZwTPx6tATHXToQGZEjw5EEp8AZiQ+Y1oIJMAiGAgqcjF0iAy4RPVoUQIWRZMmgBlJWr5mBc/Eq0NPdNChA5kRPToQSXwCmJH4jGkhkACLYCCoyMXQITLgEtWjRQlYFE2aAGYkafmaFTwTrw490UGHDmRG9OhAJPEJYEbiM6aFQAIsgoGgIhdDh8iAS1SPFiVgUTRpApiRpOVrVvBMvDr0RAcdOpAZ0aMDkcQngBmJz5gWAgmwCAaCilwMHSIDLlE9WpSARdGkCWBGkpavWcEz8erQEx106EBmRI8ORBKfAGYkPmNaCCTAIhgIKnIxdIgMuET1aFECFkWTJoAZSVq+ZgXPxKtDT3TQoQOZET06EEl8AtHNyKlTp8zc3FzWk9HRUTMyMhK/V7SQJAEWQR2yoYMOHTAjenQgkvgEopqRhYUFMzs7ayYnJ83a2pqZmpoyY2NjZnBwMH7PaCE5AiyCOiRDBx06YEb06EAk8QlENSOSFRkeHjZDQ0NZT/x/x+8eLaREgEVQh1rooEMHzIgeHYgkPoEtNyMDAwNs1cTXNckWWAR1yIYOOnTAjOjRgUjiE9hSMzIzM5P1iHMj8YVNsQUWQR2qoYMOHTAjenQgkvgEttSMsE0TX9CUW2AR1KEeOujQATOiRwciiU8gqhlxD7AuLy+b6enp7DBrX19fcM9WVlbM6upqcHkKQgACEIAABCCw9QRkbe/v7++q4ahmRCJyH+2dmJhoHWbtKlo+BAEIQAACEIBA4whENyONI0aHIAABCEAAAhColABmpFKcVAYBCEAAAhCAQFkCmJGyxCgPAQhAAAIQgEClBDAjleKkMghAAAIQgAAEyhLAjJQlRnkIQAACEIAABColgBmpFCeVQQACEIAABCBQlgBmpCwxykMAAhCAAAQgUCkBzEilOKkMAhCAAAQgAIGyBDAjZYlRvjIC8s26hw4dMvItu+5rdHR0w98vkm/yPXPmTFa2zLf3VhZoQEVLS0vmyJEj5qGHHkryi/3k70adO3duQ0/lmxRd5uvr62ZqasrcfPPNav++lPsli/44CpCx9iJNuSbs9bC2tpZ9I6fmazdPdDvWFxcXN/z6tttuM+Pj4633UrgmJFg7rq6//voN8dc+4J0AMCOa1OjhWOr6u0UymZw4ccLcc889ZnBwsCsFZCF/4403zDXXXGPuvPPOJM2I7bgsIufPnzf79+83V199dVc8uv3QZv+QpsT+yiuvmAcffNDIz938+YluY4/xubquCVm4Tp48aR555JGuzf+PfvQj87nPfS77/GZ1jcG2TJ11xl9V2zKW7Ms1U2U4xC6LGYlNmPqDCLgTr/2bRu+8847Zvn27uffee81PfvKTbIG8dOmSmZ2dNfI7yajIncrAwEB2V+/egRXdmbkZALkof/7znxt79yN17d6927zwwgtG7uj+9a9/ZXd0Fy9ebGUN/Dsjt3N1LR5BgAMLuWZEPiJGTV6vv/66kT/nMD8/b4aHh83OnTs3/G7btm1ZVkgyWKKLm5XIy1a4GYAdO3aYG2+8sbVoiY6PP/54VpfbtphFm0mT9qRMkYGU+iWLMzY21rXJDEQWrVgd18RXvvKVTAebrRQdP/ShD7WuObke5e+LnT592szNzWV975SBSv26cA2BvXnRck2I2ZOMbLsMlMyn9rqV/2NGol2yVNwEAv7E+8wzz7QWG3eBFDNif/eBD3wgW5xs6lHqEGMihkImy/vuuy+7M7MXo/z77NmzZt++fa27fj8z4m+3uHfbwrndxJr6pCv9882ILOiyANkJzPZRzIj7O5mwX3rppUwzedmshNR3+fLlbFvHZS2ZJFnkhoaGWsPXn/T9tp999lnzqU99KjMXnTI4nX6fwjVT1zXhZ0bk+nGvR/l3nqauMXRvBtoZ+BR06DQu67om5HrKm+f8bSRbRjTBjKQw4oixVgL+xOteNL4Zsb/zjYSdNHbt2nXFWRS5+3700UfN8ePHs37K3Z1sQ+SZEXebQibeY8eObWBTdCfYRDPib2G5E6/7O2v4ZCJ0FzM3q2QhSoZFXsLV/eOZeXegdvssbw+/6CxCFVtvtV4M/994XddEnhlxr8e880Xt/giqlJe/2q71jryT1u3GpXuDYrOFdszGvibyzhfJPGfnNonNjd2Np1Of6/g92zR1UKfNKwhUOfHKAct25x7c7Ic/gfh31GX2bDEj/0kBu4uZZKJkW8fNgLjiCzPZcpMJ9MKFC9mv/CyK3HGXOcdgM2RST8qvuq4J4e2eGfEXsbLjPPUsVdVmpKprIoSru0VqrwWtmSrMSMqzVYNir3LilW0aSfHv2bOncBG0qWYp697h+xd4mYOQZSdpjfLlnRlxD/eWzYxIfXLGx71bc/vtppoli1JkRuwdqGzDFZmMVJ5sCNW9rmtCMovtzIg909VO0xdffNHcfffdWfaRzMhGg17VNWHHe7t5zh1rZEZCrzzK9TSBKideWazcPWsBK1srkjHJO+xl0872AKufVXHT0nkHJ/20dYqPMtrBV7UZkTM77t2ZZSN3h/4BSKuZZSwHWF0j5Kel/Tu8MltqKVxsdV4TVjN7gNU/a5CnqfvYvXtNpHw9+FsdeVuAZQ16lddE3jxXZNYxIylc9cQIAQhAAAIQgEBtBNimqQ09DUMAAhCAAAQgIAQwI4wDCEAAAhCAAARqJYAZqRU/jUMAAhCAAAQggBlhDEAAAhCAAAQgUCsBzEit+GkcAhCAAAQgAAHMCGMAAhCAAAQgAIFaCWBGasVP4xCAAAQgAAEIYEYYAxCAAAQgAAEI1EoAM1IrfhqHAAQgAAEIQAAzwhiAAAQgAAEIQKBWApiRWvHTOAQgAAEIQAACmBHGAAQgAAEIQAACtRLAjNSKn8YhAAEIQAACEMCMMAYgAAEIQAACEKiVAGakVvw0DgEIQAACEIAAZoQxAAEIQAACEIBArQQwI7Xip3EIQAACEIAABDAjDR0DCwsL5tixY1nvRkdHzcjIiLqezszMmDfeeMNMTk6aq6++urL4lpaWzPnz583+/fvNhQsXCttYX183U1NT5uabb94Un1OnTpnh4WEzNDRUWR+oKG0C7hjsdmzbcTU4OGgOHTpk9u7dmzvG5Fo/c+ZMVqavr68rcHItyquOecKdB06fPp17LbXrI9dfV5Kr+xBmRJ0kmw9odXU1W2THxsaMTGQ/+tGPzOc+97muJ6pOEclEMT8/b8bHxzsV3ZLfd7sQdDshpz4Zyng5efKkeeSRR6KNkS0RfhONiDE9ceKEueeee7Jrpt0rZJx0OwbddrsZV91qGdKnTeAN/mg3fe7mM8EBUXDLCGBGtgx1NQ399+n/KazohX03Zr/zzYj9gG8a7EW8c+fObCKW1+uvv262bdtmHnrooexua2VlpZVZcbMtUubxxx/P2rIZGPveBz7wgewuTT5r35MJXtqT19zcXFbnhz70oZaJkd/J+/LasWPHFdkSm8VYXFw0/f39rbtAmUTPnTuXfe62227LDJG7EFy6dKnVhsTqxyWZE8lqXL58uVWPrf/s2bOtuzR/krfxStnt27ebPXv2ZHetefEUxW51kXiPHDli1tbWWn2T3+UxFA1mZ2fNO++8k/G1ffYHhcvTZsbyPnvfffe12pE6rC62DembZK6Ek8/Z5SmfFa2/+c1vmh//+MdGdHI16cSgmqsjv5aJFz+f+4tjd/8se9+NzY3ZHe92TLocRHu5Bqanp6/ob5EZyctY5rUj2RT/+rRGyR9ju3fvzjKBkjmRcSTjwtXSvVFwF25bj+h2/fXXm+uuuy7LjORdJ3L9tsu2umPLjhnJcthr2s3O+mPTnwcku/OLX/wiux7s53yeedeffM5eR9L/iYmJ7Jp0+5M3t8Qce9QdTgAzEs5KRckQMyKB2onGXazamRHJpMgkIou5fPall17KJlp5yWQrC5KbAnbrcn+2E7tdnO0kJZ+XyUkWUbstU5RRybvTkbJiGNw0slu3xCl9kHYlTrtN45oRqXdgYGBDHf7kLPXYNtzfuWZEJkZZrKUfy8vL2QQo5k3afeWVV8yDDz6YcbOfl5/92O1g8nm5i2MeQ+nPM888k2kjps/NgNk6XVbuHb/0Ie+zUo+bGZHP23KyCEl/8/olfbK88u6s/baLGMS+sDqZEcvczYxIn91x746doiyC21+p045Bu00jv5drQAygvZbatZNnRvKuR3ehlgXc1zLPjEj7tn9SpxjfO++8Mxv7zz77rPnUpz6VZYhs3ZJlfeGFFzbE7urmj5l2Y9BeO5aLOw9In+0cIdeWjfEf//jHhms67/pzt0n9rVoxPGyjxr7SNlc/ZmRz/Lb806FmxAYmF7eILJONXKB5E5PNjNg7L3dycBdhuYOSxc+/6/XLS0Zh37592TkQd4K2WQg7Kbifc7MD7l2N7Yf9/V133dUyC7IouJOMrc/eKcqZEWtGJB5/IXANg81qhJiRixcvbmjXNR02S2Tjljs7OZMihsWN3f5e+Lq85H3/PX9RL7rTtXW6d872PblLlFfeZ2XRabeAuXfEbr/sz7KAuQt0XgZNyhYxiH0RdWNGfPPrL27uOCnqr29G7Hiz16MYgnbt2PMT7vUpY8M3dd2YEYnFrcfqJ9eOe41LOTdT6MbumxF3bBWNQWnTNwa+GbHnr4rMncwjbh3uTUNehlXmALkubaYk9nij/u4IYEa641bbp8qaETsBSkbATYe6C3GoGZFF2E7CRZkRP50aYkbEKLh3pe32gGWS++Uvf5mZK3cbReJqZ0bkbjTvXEQ3mRG/XVuHmynIGyBu7O6dsb9otWMoi1EnM1LErygz1smMFGUC3EXYLljSb8tZzKt/DiOPQeyLqRsz4ve5yIz4Zt32V/qUZ0as2bSZCNfQyc9uO3lmRA58u0bI/0xoZsQfq7a/u3btant+yG552CyKjb9obPnZiKKspx3T7u+LzIh/yNW9GbD15G2TuVmXbg8Vxx6rvVw/ZiQx9UPMiJtWd7cB3O0Ld3uhGzMik5fUIds6ZbZp3KdO7OdcMyKmyW63FKVVbRpZJkabrhUZq96mcRckdxF1M0w2Y2O3afK2tNwh5qbA5f1utmk6mRF3+8qddLs1I/5Wgu2P3xe70FozYjWxB6nbfS7mZdiNGQndpnHNiNvfdmbEGgjZ+pLtkKLtoCq2adxF2d9StGZJDIy7TZO3nenq42/buTcC9hB7uzHYaZtG6rNnv4q2aVzTYbdJ5XP2/bz287bJYo476i5HADNSjlftpUPMiATppivdcyN5B79CzYjs27oHLW+55ZbsfIS9W5JJzZ4zseX8A6x5ZsSeU7EHJD/84Q+bL37xixv2ePMOhhb1s5sDrGJ8rLGQmGVylpc9RCoH3+QlT5y421Xy/jXXXJPtt/sHWG3f5W7WP/zpT+7+AVaXtcuwzB2oPTxosxZF23QStx0X/sFiG6fLP69fUs6OM1uXlJNzSGJGOjGIeWGFmBFp3z9n5fbZPfjojxPJlAlrt795ZqToYGhRO2UPsMq2pD34ag+JyxZa3jXvai7jQ65luVnxD7BaXd2Dzu54tLrlnf9y5yD30Hm7A6xicOV6+ulPf5pVbbdW3Gvamj7ZLnavP/sItBzglfYkEyxMig7Sxhxz1F2eAGakPLNaPxFqRmoNksYbT8B/FLbbR0q3AlSoGdmKWGgDAhDIJ4AZYWRAAAJdEfAPtmr9cr2uOseHIACBLSWAGdlS3DQGAQhAAAIQgIBPADPCmIAABCAAAQhAoFYCmJFa8dM4BCAAAQhAAAKYEcYABCAAAQhAAAK1EsCM1IqfxiEAAQhAAAIQwIwwBiAAAQhAAAIQqJUAZqRW/DQOAQhAAAIQgABmhDEAAQhAAAIQgECtBDAjteKncQhAAAIQgAAEMCOMAQhAAAIQgAAEaiWAGakVP41DAAIQgAAEIIAZYQxAAAIQgAAEIFArAcxIrfhpHAIQgAAEIAABzAhjAAIQgAAEIACBWglgRmrFT+MQgAAEIAABCLTMyO9///tX3ve+9+0CCQQgAAEIQAACENhKAv/+978v/h93aBExAk0y1AAAAABJRU5ErkJggg=="/>
        <xdr:cNvSpPr>
          <a:spLocks noChangeAspect="1" noChangeArrowheads="1"/>
        </xdr:cNvSpPr>
      </xdr:nvSpPr>
      <xdr:spPr bwMode="auto">
        <a:xfrm>
          <a:off x="7200900" y="1139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114300</xdr:colOff>
      <xdr:row>1</xdr:row>
      <xdr:rowOff>0</xdr:rowOff>
    </xdr:from>
    <xdr:ext cx="942975" cy="923925"/>
    <xdr:pic>
      <xdr:nvPicPr>
        <xdr:cNvPr id="3"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61950" y="177800"/>
          <a:ext cx="942975" cy="923925"/>
        </a:xfrm>
        <a:prstGeom prst="rect">
          <a:avLst/>
        </a:prstGeom>
        <a:noFill/>
      </xdr:spPr>
    </xdr:pic>
    <xdr:clientData fLocksWithSheet="0"/>
  </xdr:oneCellAnchor>
  <xdr:twoCellAnchor>
    <xdr:from>
      <xdr:col>7</xdr:col>
      <xdr:colOff>533399</xdr:colOff>
      <xdr:row>45</xdr:row>
      <xdr:rowOff>114300</xdr:rowOff>
    </xdr:from>
    <xdr:to>
      <xdr:col>23</xdr:col>
      <xdr:colOff>200024</xdr:colOff>
      <xdr:row>51</xdr:row>
      <xdr:rowOff>57150</xdr:rowOff>
    </xdr:to>
    <xdr:graphicFrame macro="">
      <xdr:nvGraphicFramePr>
        <xdr:cNvPr id="4" name="Gráfico 3">
          <a:extLst>
            <a:ext uri="{FF2B5EF4-FFF2-40B4-BE49-F238E27FC236}">
              <a16:creationId xmlns:a16="http://schemas.microsoft.com/office/drawing/2014/main" id="{62B8578C-E378-4EB6-8ACC-D1DED0548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177582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3</xdr:col>
      <xdr:colOff>22410</xdr:colOff>
      <xdr:row>54</xdr:row>
      <xdr:rowOff>8966</xdr:rowOff>
    </xdr:from>
    <xdr:to>
      <xdr:col>8</xdr:col>
      <xdr:colOff>918882</xdr:colOff>
      <xdr:row>55</xdr:row>
      <xdr:rowOff>930090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155202</xdr:colOff>
      <xdr:row>52</xdr:row>
      <xdr:rowOff>142876</xdr:rowOff>
    </xdr:from>
    <xdr:to>
      <xdr:col>8</xdr:col>
      <xdr:colOff>326652</xdr:colOff>
      <xdr:row>54</xdr:row>
      <xdr:rowOff>11206</xdr:rowOff>
    </xdr:to>
    <xdr:sp macro="" textlink="">
      <xdr:nvSpPr>
        <xdr:cNvPr id="4" name="CuadroTexto 3">
          <a:extLst>
            <a:ext uri="{FF2B5EF4-FFF2-40B4-BE49-F238E27FC236}">
              <a16:creationId xmlns:a16="http://schemas.microsoft.com/office/drawing/2014/main" id="{00000000-0008-0000-0000-000002000000}"/>
            </a:ext>
          </a:extLst>
        </xdr:cNvPr>
        <xdr:cNvSpPr txBox="1"/>
      </xdr:nvSpPr>
      <xdr:spPr>
        <a:xfrm>
          <a:off x="1374402" y="22329776"/>
          <a:ext cx="1466850" cy="439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44824</xdr:colOff>
      <xdr:row>3</xdr:row>
      <xdr:rowOff>177582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5771" y="203759"/>
          <a:ext cx="901700" cy="930058"/>
        </a:xfrm>
        <a:prstGeom prst="rect">
          <a:avLst/>
        </a:prstGeom>
      </xdr:spPr>
    </xdr:pic>
    <xdr:clientData/>
  </xdr:twoCellAnchor>
  <xdr:twoCellAnchor>
    <xdr:from>
      <xdr:col>9</xdr:col>
      <xdr:colOff>833437</xdr:colOff>
      <xdr:row>25</xdr:row>
      <xdr:rowOff>297656</xdr:rowOff>
    </xdr:from>
    <xdr:to>
      <xdr:col>20</xdr:col>
      <xdr:colOff>11905</xdr:colOff>
      <xdr:row>25</xdr:row>
      <xdr:rowOff>297656</xdr:rowOff>
    </xdr:to>
    <xdr:cxnSp macro="">
      <xdr:nvCxnSpPr>
        <xdr:cNvPr id="3" name="Conector recto 2">
          <a:extLst>
            <a:ext uri="{FF2B5EF4-FFF2-40B4-BE49-F238E27FC236}">
              <a16:creationId xmlns:a16="http://schemas.microsoft.com/office/drawing/2014/main" id="{1A8CB3BE-65F3-4B6F-9033-715C8B47FFB7}"/>
            </a:ext>
          </a:extLst>
        </xdr:cNvPr>
        <xdr:cNvCxnSpPr/>
      </xdr:nvCxnSpPr>
      <xdr:spPr>
        <a:xfrm>
          <a:off x="4618037" y="8616156"/>
          <a:ext cx="331866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218279</xdr:colOff>
      <xdr:row>46</xdr:row>
      <xdr:rowOff>69057</xdr:rowOff>
    </xdr:from>
    <xdr:to>
      <xdr:col>21</xdr:col>
      <xdr:colOff>186529</xdr:colOff>
      <xdr:row>58</xdr:row>
      <xdr:rowOff>158750</xdr:rowOff>
    </xdr:to>
    <xdr:graphicFrame macro="">
      <xdr:nvGraphicFramePr>
        <xdr:cNvPr id="4" name="Gráfico 3">
          <a:extLst>
            <a:ext uri="{FF2B5EF4-FFF2-40B4-BE49-F238E27FC236}">
              <a16:creationId xmlns:a16="http://schemas.microsoft.com/office/drawing/2014/main" id="{D30085AF-7457-9ABF-996F-86F57356A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139700</xdr:colOff>
      <xdr:row>1</xdr:row>
      <xdr:rowOff>3174</xdr:rowOff>
    </xdr:from>
    <xdr:to>
      <xdr:col>6</xdr:col>
      <xdr:colOff>82550</xdr:colOff>
      <xdr:row>3</xdr:row>
      <xdr:rowOff>170112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0050" y="193674"/>
          <a:ext cx="901700" cy="928938"/>
        </a:xfrm>
        <a:prstGeom prst="rect">
          <a:avLst/>
        </a:prstGeom>
      </xdr:spPr>
    </xdr:pic>
    <xdr:clientData/>
  </xdr:twoCellAnchor>
  <xdr:twoCellAnchor>
    <xdr:from>
      <xdr:col>3</xdr:col>
      <xdr:colOff>9526</xdr:colOff>
      <xdr:row>53</xdr:row>
      <xdr:rowOff>177053</xdr:rowOff>
    </xdr:from>
    <xdr:to>
      <xdr:col>8</xdr:col>
      <xdr:colOff>885825</xdr:colOff>
      <xdr:row>54</xdr:row>
      <xdr:rowOff>1182562</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20731</xdr:colOff>
      <xdr:row>52</xdr:row>
      <xdr:rowOff>30815</xdr:rowOff>
    </xdr:from>
    <xdr:to>
      <xdr:col>8</xdr:col>
      <xdr:colOff>192181</xdr:colOff>
      <xdr:row>53</xdr:row>
      <xdr:rowOff>179293</xdr:rowOff>
    </xdr:to>
    <xdr:sp macro="" textlink="">
      <xdr:nvSpPr>
        <xdr:cNvPr id="4" name="CuadroTexto 3">
          <a:extLst>
            <a:ext uri="{FF2B5EF4-FFF2-40B4-BE49-F238E27FC236}">
              <a16:creationId xmlns:a16="http://schemas.microsoft.com/office/drawing/2014/main" id="{00000000-0008-0000-0000-000002000000}"/>
            </a:ext>
          </a:extLst>
        </xdr:cNvPr>
        <xdr:cNvSpPr txBox="1"/>
      </xdr:nvSpPr>
      <xdr:spPr>
        <a:xfrm>
          <a:off x="1239931" y="20331765"/>
          <a:ext cx="1466850" cy="4342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120650</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65200" cy="928938"/>
        </a:xfrm>
        <a:prstGeom prst="rect">
          <a:avLst/>
        </a:prstGeom>
      </xdr:spPr>
    </xdr:pic>
    <xdr:clientData/>
  </xdr:twoCellAnchor>
  <xdr:twoCellAnchor>
    <xdr:from>
      <xdr:col>2</xdr:col>
      <xdr:colOff>152402</xdr:colOff>
      <xdr:row>54</xdr:row>
      <xdr:rowOff>190500</xdr:rowOff>
    </xdr:from>
    <xdr:to>
      <xdr:col>8</xdr:col>
      <xdr:colOff>818029</xdr:colOff>
      <xdr:row>55</xdr:row>
      <xdr:rowOff>1008529</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53</xdr:row>
      <xdr:rowOff>11206</xdr:rowOff>
    </xdr:from>
    <xdr:to>
      <xdr:col>8</xdr:col>
      <xdr:colOff>180975</xdr:colOff>
      <xdr:row>54</xdr:row>
      <xdr:rowOff>179294</xdr:rowOff>
    </xdr:to>
    <xdr:sp macro="" textlink="">
      <xdr:nvSpPr>
        <xdr:cNvPr id="4" name="CuadroTexto 3">
          <a:extLst>
            <a:ext uri="{FF2B5EF4-FFF2-40B4-BE49-F238E27FC236}">
              <a16:creationId xmlns:a16="http://schemas.microsoft.com/office/drawing/2014/main" id="{00000000-0008-0000-0000-000002000000}"/>
            </a:ext>
          </a:extLst>
        </xdr:cNvPr>
        <xdr:cNvSpPr txBox="1"/>
      </xdr:nvSpPr>
      <xdr:spPr>
        <a:xfrm>
          <a:off x="1228725" y="18464306"/>
          <a:ext cx="1466850" cy="4538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CO" sz="1100"/>
        </a:p>
        <a:p>
          <a:pPr algn="ctr"/>
          <a:r>
            <a:rPr lang="es-CO" sz="1100"/>
            <a:t>PRIMER TRIMESTRE</a:t>
          </a:r>
        </a:p>
        <a:p>
          <a:pPr algn="ctr"/>
          <a:endParaRPr lang="es-CO"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0</xdr:col>
      <xdr:colOff>9525</xdr:colOff>
      <xdr:row>40</xdr:row>
      <xdr:rowOff>9525</xdr:rowOff>
    </xdr:to>
    <xdr:pic>
      <xdr:nvPicPr>
        <xdr:cNvPr id="3" name="Imagen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2035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40</xdr:row>
      <xdr:rowOff>0</xdr:rowOff>
    </xdr:from>
    <xdr:ext cx="9525" cy="9525"/>
    <xdr:pic>
      <xdr:nvPicPr>
        <xdr:cNvPr id="5" name="Imagen 4">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2035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xdr:row>
      <xdr:rowOff>0</xdr:rowOff>
    </xdr:from>
    <xdr:ext cx="9525" cy="9525"/>
    <xdr:pic>
      <xdr:nvPicPr>
        <xdr:cNvPr id="6" name="Imagen 5">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12680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40</xdr:row>
      <xdr:rowOff>0</xdr:rowOff>
    </xdr:from>
    <xdr:ext cx="9525" cy="9525"/>
    <xdr:pic>
      <xdr:nvPicPr>
        <xdr:cNvPr id="7" name="Imagen 6">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2035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0</xdr:rowOff>
    </xdr:from>
    <xdr:ext cx="9525" cy="9525"/>
    <xdr:pic>
      <xdr:nvPicPr>
        <xdr:cNvPr id="8" name="Imagen 7">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9700" y="17894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73025</xdr:colOff>
      <xdr:row>1</xdr:row>
      <xdr:rowOff>57149</xdr:rowOff>
    </xdr:from>
    <xdr:to>
      <xdr:col>6</xdr:col>
      <xdr:colOff>209455</xdr:colOff>
      <xdr:row>3</xdr:row>
      <xdr:rowOff>131329</xdr:rowOff>
    </xdr:to>
    <xdr:pic>
      <xdr:nvPicPr>
        <xdr:cNvPr id="9" name="Imagen 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4975" y="215899"/>
          <a:ext cx="905934" cy="854076"/>
        </a:xfrm>
        <a:prstGeom prst="rect">
          <a:avLst/>
        </a:prstGeom>
      </xdr:spPr>
    </xdr:pic>
    <xdr:clientData/>
  </xdr:twoCellAnchor>
  <xdr:twoCellAnchor editAs="oneCell">
    <xdr:from>
      <xdr:col>34</xdr:col>
      <xdr:colOff>0</xdr:colOff>
      <xdr:row>40</xdr:row>
      <xdr:rowOff>0</xdr:rowOff>
    </xdr:from>
    <xdr:to>
      <xdr:col>34</xdr:col>
      <xdr:colOff>9525</xdr:colOff>
      <xdr:row>40</xdr:row>
      <xdr:rowOff>9525</xdr:rowOff>
    </xdr:to>
    <xdr:pic>
      <xdr:nvPicPr>
        <xdr:cNvPr id="10" name="Imagen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9500" y="1772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34</xdr:col>
      <xdr:colOff>0</xdr:colOff>
      <xdr:row>40</xdr:row>
      <xdr:rowOff>0</xdr:rowOff>
    </xdr:from>
    <xdr:ext cx="9525" cy="9525"/>
    <xdr:pic>
      <xdr:nvPicPr>
        <xdr:cNvPr id="11" name="Imagen 10">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9500" y="1772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37</xdr:row>
      <xdr:rowOff>0</xdr:rowOff>
    </xdr:from>
    <xdr:ext cx="9525" cy="9525"/>
    <xdr:pic>
      <xdr:nvPicPr>
        <xdr:cNvPr id="12" name="Imagen 11">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9500" y="16579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40</xdr:row>
      <xdr:rowOff>0</xdr:rowOff>
    </xdr:from>
    <xdr:ext cx="9525" cy="9525"/>
    <xdr:pic>
      <xdr:nvPicPr>
        <xdr:cNvPr id="13" name="Imagen 1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9500" y="1772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39</xdr:row>
      <xdr:rowOff>0</xdr:rowOff>
    </xdr:from>
    <xdr:ext cx="9525" cy="9525"/>
    <xdr:pic>
      <xdr:nvPicPr>
        <xdr:cNvPr id="14" name="Imagen 13">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9500" y="17341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114299</xdr:colOff>
      <xdr:row>45</xdr:row>
      <xdr:rowOff>104776</xdr:rowOff>
    </xdr:from>
    <xdr:to>
      <xdr:col>26</xdr:col>
      <xdr:colOff>209549</xdr:colOff>
      <xdr:row>57</xdr:row>
      <xdr:rowOff>95250</xdr:rowOff>
    </xdr:to>
    <xdr:graphicFrame macro="">
      <xdr:nvGraphicFramePr>
        <xdr:cNvPr id="15" name="Gráfico 14">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8</xdr:col>
      <xdr:colOff>238124</xdr:colOff>
      <xdr:row>25</xdr:row>
      <xdr:rowOff>295275</xdr:rowOff>
    </xdr:from>
    <xdr:ext cx="6667501" cy="530225"/>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100-00000A000000}"/>
                </a:ext>
              </a:extLst>
            </xdr:cNvPr>
            <xdr:cNvSpPr txBox="1"/>
          </xdr:nvSpPr>
          <xdr:spPr>
            <a:xfrm>
              <a:off x="2892424" y="9051925"/>
              <a:ext cx="6667501"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BZ" sz="1400" b="0" i="1">
                            <a:solidFill>
                              <a:schemeClr val="tx1"/>
                            </a:solidFill>
                            <a:effectLst/>
                            <a:latin typeface="Cambria Math" panose="02040503050406030204" pitchFamily="18" charset="0"/>
                            <a:ea typeface="+mn-ea"/>
                            <a:cs typeface="+mn-cs"/>
                          </a:rPr>
                        </m:ctrlPr>
                      </m:fPr>
                      <m:num>
                        <m:nary>
                          <m:naryPr>
                            <m:chr m:val="∑"/>
                            <m:subHide m:val="on"/>
                            <m:supHide m:val="on"/>
                            <m:ctrlPr>
                              <a:rPr lang="es-BZ" sz="1400" b="0" i="1">
                                <a:solidFill>
                                  <a:schemeClr val="tx1"/>
                                </a:solidFill>
                                <a:effectLst/>
                                <a:latin typeface="Cambria Math" panose="02040503050406030204" pitchFamily="18" charset="0"/>
                                <a:ea typeface="+mn-ea"/>
                                <a:cs typeface="+mn-cs"/>
                              </a:rPr>
                            </m:ctrlPr>
                          </m:naryPr>
                          <m:sub/>
                          <m:sup/>
                          <m:e>
                            <m:r>
                              <m:rPr>
                                <m:nor/>
                              </m:rPr>
                              <a:rPr lang="es-ES" sz="1400" b="0" i="0">
                                <a:solidFill>
                                  <a:schemeClr val="tx1"/>
                                </a:solidFill>
                                <a:effectLst/>
                                <a:latin typeface="Cambria Math" panose="02040503050406030204" pitchFamily="18" charset="0"/>
                                <a:ea typeface="+mn-ea"/>
                                <a:cs typeface="+mn-cs"/>
                              </a:rPr>
                              <m:t>(</m:t>
                            </m:r>
                            <m:r>
                              <m:rPr>
                                <m:nor/>
                              </m:rPr>
                              <a:rPr lang="es-CO" sz="1400"/>
                              <m:t>fase</m:t>
                            </m:r>
                            <m:r>
                              <m:rPr>
                                <m:nor/>
                              </m:rPr>
                              <a:rPr lang="es-CO" sz="1400"/>
                              <m:t> </m:t>
                            </m:r>
                            <m:r>
                              <m:rPr>
                                <m:nor/>
                              </m:rPr>
                              <a:rPr lang="es-ES" sz="1400" b="0" i="0"/>
                              <m:t>1∗</m:t>
                            </m:r>
                            <m:r>
                              <m:rPr>
                                <m:nor/>
                              </m:rPr>
                              <a:rPr lang="es-CO" sz="1400"/>
                              <m:t>(</m:t>
                            </m:r>
                            <m:r>
                              <m:rPr>
                                <m:nor/>
                              </m:rPr>
                              <a:rPr lang="es-CO" sz="1400"/>
                              <m:t>Cantidad</m:t>
                            </m:r>
                            <m:r>
                              <m:rPr>
                                <m:nor/>
                              </m:rPr>
                              <a:rPr lang="es-CO" sz="1400"/>
                              <m:t>) +</m:t>
                            </m:r>
                            <m:r>
                              <m:rPr>
                                <m:nor/>
                              </m:rPr>
                              <a:rPr lang="es-ES" sz="1400" b="0" i="0"/>
                              <m:t> </m:t>
                            </m:r>
                            <m:r>
                              <m:rPr>
                                <m:nor/>
                              </m:rPr>
                              <a:rPr lang="es-CO" sz="1400"/>
                              <m:t>fase</m:t>
                            </m:r>
                            <m:r>
                              <m:rPr>
                                <m:nor/>
                              </m:rPr>
                              <a:rPr lang="es-CO" sz="1400"/>
                              <m:t> </m:t>
                            </m:r>
                            <m:r>
                              <m:rPr>
                                <m:nor/>
                              </m:rPr>
                              <a:rPr lang="es-ES" sz="1400" i="1"/>
                              <m:t>2</m:t>
                            </m:r>
                            <m:r>
                              <m:rPr>
                                <m:nor/>
                              </m:rPr>
                              <a:rPr lang="es-ES" sz="1400" b="0" i="0"/>
                              <m:t>∗</m:t>
                            </m:r>
                            <m:r>
                              <m:rPr>
                                <m:nor/>
                              </m:rPr>
                              <a:rPr lang="es-CO" sz="1400"/>
                              <m:t>(</m:t>
                            </m:r>
                            <m:r>
                              <m:rPr>
                                <m:nor/>
                              </m:rPr>
                              <a:rPr lang="es-CO" sz="1400"/>
                              <m:t>cantidad</m:t>
                            </m:r>
                            <m:r>
                              <m:rPr>
                                <m:nor/>
                              </m:rPr>
                              <a:rPr lang="es-CO" sz="1400"/>
                              <m:t>)</m:t>
                            </m:r>
                            <m:r>
                              <m:rPr>
                                <m:nor/>
                              </m:rPr>
                              <a:rPr lang="es-ES" sz="1400" b="0" i="0"/>
                              <m:t> </m:t>
                            </m:r>
                            <m:r>
                              <m:rPr>
                                <m:nor/>
                              </m:rPr>
                              <a:rPr lang="es-CO" sz="1400"/>
                              <m:t>+ </m:t>
                            </m:r>
                            <m:r>
                              <m:rPr>
                                <m:nor/>
                              </m:rPr>
                              <a:rPr lang="es-ES" sz="1400" b="0" i="0"/>
                              <m:t>fase</m:t>
                            </m:r>
                            <m:r>
                              <m:rPr>
                                <m:nor/>
                              </m:rPr>
                              <a:rPr lang="es-ES" sz="1400" b="0" i="0"/>
                              <m:t> 3∗(</m:t>
                            </m:r>
                            <m:r>
                              <m:rPr>
                                <m:nor/>
                              </m:rPr>
                              <a:rPr lang="es-ES" sz="1400" b="0" i="0"/>
                              <m:t>cantidad</m:t>
                            </m:r>
                            <m:r>
                              <m:rPr>
                                <m:nor/>
                              </m:rPr>
                              <a:rPr lang="es-ES" sz="1400" b="0" i="0"/>
                              <m:t>) + </m:t>
                            </m:r>
                            <m:r>
                              <m:rPr>
                                <m:nor/>
                              </m:rPr>
                              <a:rPr lang="es-CO" sz="1400"/>
                              <m:t>fase</m:t>
                            </m:r>
                            <m:r>
                              <m:rPr>
                                <m:nor/>
                              </m:rPr>
                              <a:rPr lang="es-ES" sz="1400" b="0" i="0"/>
                              <m:t> 4</m:t>
                            </m:r>
                            <m:r>
                              <m:rPr>
                                <m:nor/>
                              </m:rPr>
                              <a:rPr lang="es-CO" sz="1400"/>
                              <m:t>∗ (</m:t>
                            </m:r>
                            <m:r>
                              <m:rPr>
                                <m:nor/>
                              </m:rPr>
                              <a:rPr lang="es-CO" sz="1400"/>
                              <m:t>cantidad</m:t>
                            </m:r>
                            <m:r>
                              <m:rPr>
                                <m:nor/>
                              </m:rPr>
                              <a:rPr lang="es-CO" sz="1400"/>
                              <m:t>)</m:t>
                            </m:r>
                            <m:r>
                              <m:rPr>
                                <m:nor/>
                              </m:rPr>
                              <a:rPr lang="es-ES" sz="1400" b="0" i="0"/>
                              <m:t>)</m:t>
                            </m:r>
                          </m:e>
                        </m:nary>
                      </m:num>
                      <m:den>
                        <m:r>
                          <a:rPr lang="es-ES" sz="1400" b="0" i="1">
                            <a:solidFill>
                              <a:schemeClr val="tx1"/>
                            </a:solidFill>
                            <a:effectLst/>
                            <a:latin typeface="Cambria Math" panose="02040503050406030204" pitchFamily="18" charset="0"/>
                            <a:ea typeface="+mn-ea"/>
                            <a:cs typeface="+mn-cs"/>
                          </a:rPr>
                          <m:t>𝑃𝑢𝑛𝑡𝑜𝑠</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𝑑𝑒</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𝑎𝑣𝑎𝑛𝑐𝑒</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𝑝𝑙𝑎𝑛𝑒𝑎𝑑𝑜𝑠</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𝑝𝑎𝑟𝑎</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𝑒𝑙</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𝑡𝑟𝑖𝑚𝑒𝑠𝑡𝑟𝑒</m:t>
                        </m:r>
                      </m:den>
                    </m:f>
                    <m:r>
                      <a:rPr lang="es-CO" sz="1400" b="0" i="1">
                        <a:solidFill>
                          <a:schemeClr val="tx1"/>
                        </a:solidFill>
                        <a:effectLst/>
                        <a:latin typeface="Cambria Math" panose="02040503050406030204" pitchFamily="18" charset="0"/>
                        <a:ea typeface="+mn-ea"/>
                        <a:cs typeface="+mn-cs"/>
                      </a:rPr>
                      <m:t>∗100%</m:t>
                    </m:r>
                  </m:oMath>
                </m:oMathPara>
              </a14:m>
              <a:endParaRPr lang="es-CO" sz="1400">
                <a:latin typeface="Arial" panose="020B0604020202020204" pitchFamily="34" charset="0"/>
                <a:cs typeface="Arial" panose="020B0604020202020204" pitchFamily="34" charset="0"/>
              </a:endParaRPr>
            </a:p>
          </xdr:txBody>
        </xdr:sp>
      </mc:Choice>
      <mc:Fallback xmlns="">
        <xdr:sp macro="" textlink="">
          <xdr:nvSpPr>
            <xdr:cNvPr id="16" name="CuadroTexto 15">
              <a:extLst>
                <a:ext uri="{FF2B5EF4-FFF2-40B4-BE49-F238E27FC236}">
                  <a16:creationId xmlns:a16="http://schemas.microsoft.com/office/drawing/2014/main" id="{00000000-0008-0000-0100-00000A000000}"/>
                </a:ext>
              </a:extLst>
            </xdr:cNvPr>
            <xdr:cNvSpPr txBox="1"/>
          </xdr:nvSpPr>
          <xdr:spPr>
            <a:xfrm>
              <a:off x="2892424" y="9051925"/>
              <a:ext cx="6667501"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BZ" sz="1400" b="0" i="0">
                  <a:solidFill>
                    <a:schemeClr val="tx1"/>
                  </a:solidFill>
                  <a:effectLst/>
                  <a:latin typeface="Cambria Math" panose="02040503050406030204" pitchFamily="18" charset="0"/>
                  <a:ea typeface="+mn-ea"/>
                  <a:cs typeface="+mn-cs"/>
                </a:rPr>
                <a:t>(∑</a:t>
              </a:r>
              <a:r>
                <a:rPr lang="es-ES" sz="1400" b="0" i="0">
                  <a:solidFill>
                    <a:schemeClr val="tx1"/>
                  </a:solidFill>
                  <a:effectLst/>
                  <a:latin typeface="Cambria Math" panose="02040503050406030204" pitchFamily="18" charset="0"/>
                  <a:ea typeface="+mn-ea"/>
                  <a:cs typeface="+mn-cs"/>
                </a:rPr>
                <a:t>▒"(</a:t>
              </a:r>
              <a:r>
                <a:rPr lang="es-CO" sz="1400" i="0"/>
                <a:t>fase </a:t>
              </a:r>
              <a:r>
                <a:rPr lang="es-ES" sz="1400" b="0" i="0"/>
                <a:t>1∗</a:t>
              </a:r>
              <a:r>
                <a:rPr lang="es-CO" sz="1400" i="0"/>
                <a:t>(Cantidad) +</a:t>
              </a:r>
              <a:r>
                <a:rPr lang="es-ES" sz="1400" b="0" i="0"/>
                <a:t> </a:t>
              </a:r>
              <a:r>
                <a:rPr lang="es-CO" sz="1400" i="0"/>
                <a:t>fase </a:t>
              </a:r>
              <a:r>
                <a:rPr lang="es-ES" sz="1400" i="0"/>
                <a:t>2</a:t>
              </a:r>
              <a:r>
                <a:rPr lang="es-ES" sz="1400" b="0" i="0"/>
                <a:t>∗</a:t>
              </a:r>
              <a:r>
                <a:rPr lang="es-CO" sz="1400" i="0"/>
                <a:t>(cantidad)</a:t>
              </a:r>
              <a:r>
                <a:rPr lang="es-ES" sz="1400" b="0" i="0"/>
                <a:t> </a:t>
              </a:r>
              <a:r>
                <a:rPr lang="es-CO" sz="1400" i="0"/>
                <a:t>+ </a:t>
              </a:r>
              <a:r>
                <a:rPr lang="es-ES" sz="1400" b="0" i="0"/>
                <a:t>fase 3∗(cantidad) + </a:t>
              </a:r>
              <a:r>
                <a:rPr lang="es-CO" sz="1400" i="0"/>
                <a:t>fase</a:t>
              </a:r>
              <a:r>
                <a:rPr lang="es-ES" sz="1400" b="0" i="0"/>
                <a:t> 4</a:t>
              </a:r>
              <a:r>
                <a:rPr lang="es-CO" sz="1400" i="0"/>
                <a:t>∗ (cantidad)</a:t>
              </a:r>
              <a:r>
                <a:rPr lang="es-ES" sz="1400" b="0" i="0"/>
                <a:t>)</a:t>
              </a:r>
              <a:r>
                <a:rPr lang="es-ES" sz="1400" b="0" i="0">
                  <a:latin typeface="Cambria Math" panose="02040503050406030204" pitchFamily="18" charset="0"/>
                </a:rPr>
                <a:t>" </a:t>
              </a:r>
              <a:r>
                <a:rPr lang="es-BZ" sz="1400" b="0" i="0">
                  <a:solidFill>
                    <a:schemeClr val="tx1"/>
                  </a:solidFill>
                  <a:effectLst/>
                  <a:latin typeface="Cambria Math" panose="02040503050406030204" pitchFamily="18" charset="0"/>
                  <a:ea typeface="+mn-ea"/>
                  <a:cs typeface="+mn-cs"/>
                </a:rPr>
                <a:t>)/(</a:t>
              </a:r>
              <a:r>
                <a:rPr lang="es-ES" sz="1400" b="0" i="0">
                  <a:solidFill>
                    <a:schemeClr val="tx1"/>
                  </a:solidFill>
                  <a:effectLst/>
                  <a:latin typeface="Cambria Math" panose="02040503050406030204" pitchFamily="18" charset="0"/>
                  <a:ea typeface="+mn-ea"/>
                  <a:cs typeface="+mn-cs"/>
                </a:rPr>
                <a:t>𝑃𝑢𝑛𝑡𝑜𝑠 𝑑𝑒 𝑎𝑣𝑎𝑛𝑐𝑒 𝑝𝑙𝑎𝑛𝑒𝑎𝑑𝑜𝑠 𝑝𝑎𝑟𝑎 𝑒𝑙 𝑡𝑟𝑖𝑚𝑒𝑠𝑡𝑟𝑒</a:t>
              </a:r>
              <a:r>
                <a:rPr lang="es-BZ" sz="1400" b="0" i="0">
                  <a:solidFill>
                    <a:schemeClr val="tx1"/>
                  </a:solidFill>
                  <a:effectLst/>
                  <a:latin typeface="Cambria Math" panose="02040503050406030204" pitchFamily="18" charset="0"/>
                  <a:ea typeface="+mn-ea"/>
                  <a:cs typeface="+mn-cs"/>
                </a:rPr>
                <a:t>)</a:t>
              </a:r>
              <a:r>
                <a:rPr lang="es-CO" sz="1400" b="0" i="0">
                  <a:solidFill>
                    <a:schemeClr val="tx1"/>
                  </a:solidFill>
                  <a:effectLst/>
                  <a:latin typeface="Cambria Math" panose="02040503050406030204" pitchFamily="18" charset="0"/>
                  <a:ea typeface="+mn-ea"/>
                  <a:cs typeface="+mn-cs"/>
                </a:rPr>
                <a:t>∗100%</a:t>
              </a:r>
              <a:endParaRPr lang="es-CO" sz="1400">
                <a:latin typeface="Arial" panose="020B0604020202020204" pitchFamily="34" charset="0"/>
                <a:cs typeface="Arial" panose="020B0604020202020204" pitchFamily="34" charset="0"/>
              </a:endParaRPr>
            </a:p>
          </xdr:txBody>
        </xdr:sp>
      </mc:Fallback>
    </mc:AlternateContent>
    <xdr:clientData/>
  </xdr:oneCellAnchor>
  <xdr:twoCellAnchor editAs="oneCell">
    <xdr:from>
      <xdr:col>10</xdr:col>
      <xdr:colOff>9525</xdr:colOff>
      <xdr:row>36</xdr:row>
      <xdr:rowOff>790576</xdr:rowOff>
    </xdr:from>
    <xdr:to>
      <xdr:col>27</xdr:col>
      <xdr:colOff>14690</xdr:colOff>
      <xdr:row>36</xdr:row>
      <xdr:rowOff>3267364</xdr:rowOff>
    </xdr:to>
    <xdr:pic>
      <xdr:nvPicPr>
        <xdr:cNvPr id="17" name="Imagen 16">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a:stretch>
          <a:fillRect/>
        </a:stretch>
      </xdr:blipFill>
      <xdr:spPr>
        <a:xfrm>
          <a:off x="4881707" y="13744576"/>
          <a:ext cx="5085165" cy="24767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0</xdr:col>
      <xdr:colOff>260350</xdr:colOff>
      <xdr:row>42</xdr:row>
      <xdr:rowOff>168729</xdr:rowOff>
    </xdr:to>
    <xdr:sp macro="" textlink="">
      <xdr:nvSpPr>
        <xdr:cNvPr id="98305" name="AutoShape 1" descr="data:image/png;base64,iVBORw0KGgoAAAANSUhEUgAAAckAAADQCAYAAABskZqWAAAAAXNSR0IArs4c6QAAIABJREFUeF7snQdUVcfahp9TaYKIBQRULNgLiljAXkCxYu89RmPvJdHYEk2xRY2xNxQRsWJHUcGKvXcRVDpK5/R/7XNEsSTRtP/m3j1r3bW8ZM7MN898M+/0LTEYDAbEIBIQCYgERAIiAZHAewQkokiKXiESEAmIBEQCIoEPExBFUvQMkYBIQCQgEhAJ/AoBUSRF1xAJiAREAiIBkYAokqIPiAREAiIBkYBI4NMIiDPJT+MlxhYJiAREAiKB/yECokj+D1W2WFSRgEhAJCAS+DQCokh+Gi8xtkhAJCASEAn8DxEQRfJ/qLLFoooERAIiAZHApxEQRfLTeImxRQIiAZGASOB/iIAokv9DlS0WVSQgEhAJiAQ+jYAokp/GS4wtEhAJiAREAv9DBP6USOo1qWSmZ5GVqUKj0SP5HwInFlUkIBIQCYgE/rMJCA+TSyRgYaHEytoMMytbQPFJRv8hkcxJe0x4yB6O7wwi5tEzoh8lkp6uRiJYIwaRgEhAJCASEAn8BxAQPt8hk0FRJ1uKlypEhZqetOnThWIVmwny+VEWfqJI6nlyaRNrv1/C4T3XyMrWI5NKkcmkokB+FG4xkkhAJCASEAn80wR0Oj3C/yQYKOVagM/Gt6dZr6+QW5b4XVM+SSRjLixk1rCZRJ7PQC6TI5V9nBL/rhViBJGASEAkIBIQCfzNBISZpVajw8ZGx/CJ9eg0bgMSc5ffzPUjRdJAWpQ/c4aM4PChLJRK2d9cFDF5kYBIQCQgEhAJ/D0EtFqwtdUwe35zPHsGIFEIe5UfDh8nkvpn7JrbmG9mRgEy40aoGEQCIgGRgEhAJPBvJaBWG3CvYWBR4Gysy0z8cyKZdP0rxnSfx41bchQKUSH/rU7xH2e3QY9ao0b3jmFymQKFsNv+gWDQqcnR6ZFLlSjkUgx6vXEDXiL9BL/UacnRaRFOvuUGuUSOXCH/yK38v5+kTqNCbTBgJjdD+m7ZDAa0GhWaV2ZIkKCUK9+P9yfNFNgakLxON9cmpcwMmUxiYi+R/O55BINBj7DMJZVKjRYZtBpy9DrkMiUKmelvYhAJ/NMEBJ8EHV9+XYL2k8NA5vxBE35/JmlI4+r2VgzsfgqpzOyfLoeY338rAZ0GVVFXes+Yg0dRK8zNlUiMTqsiYtZXBERcAbnyLdHSaTU4VOvFiK98Ob1sKnvCYrC0tkYh1ZKdlfNxp9V0GgwVvBn/1VAcbcxQyiWkx97n6KoVHIu4jV4p+38XSq1WQ40On9G1gwcrp3/Nw0fxyOW5gwYdGq0F7h0G0rl3C2wtIObMTlYt3khymu4vFEoDMqUlZgo92Zk5aLRQudXn9OlVlS1zpnHpRjL5bKyR6NXkqNTCMOXXR+JyMyzM5WRnZqLTaLCr15ExIztw7ruZhFy8j1Qu/2/1crFc/+EEctTQzlfNrC2BSPJ3+oMimXWGZWN8Wb0qC4VCHPX9h9f5v8c8jYqssnVYcOY03qpHRISdI0MqQ4qa8wu/Y8e5GyBVIBPEQa8znkzTGnRU6reWgHX9CRrTmLmrb/P1nlCUl5YwfvxKLBTmSCUGdFodBmGYKBFmQbK3hUOTg6HhF+wOW0aB6LNE3tLg1rQ++dLuMKtlA3ZEJiOXSo1dvpCGVDigJuVX0zQItgkzKmN2UqRyGRKDAZ3uAzbo9ej0wt9BIpUiFWbLBh06rTAbNl3oEv6m0ajou3wPY4c0YJCHBxcuPEKpFO52GVCrZTQZ/TNzFvZF+uwaF+/lULNxLUKneTN1zhFkErnRBqlEgkGnRSccgRdE6AP5CBNUvdFOU/ZCeSVSGTKZHrW6DKP8N1Dd8AvD+68jRWtFxym7mP2tF1/51ODYg4IsCFzJmV/Gs3LNAfIpzDHotej1psRM6UjRqFV0WRhEx2qpDGj1OWnZWqoPmceG5ZM40LkZU7cfRfKqngXmep0WIQmjza/q3YTmFdt/j4eLlv4LCOh0ULJEDgs39KZYvY1/VCT3Mq1zW/buN0ep/BeUWjTx30FAEEnXWvxw5iy198zBr/80hB1vc8BKaUexUg7oM16QEJsAlgVxKGqHKisLy/ylqejhzIOwPeQU8WDVmSPEBE5n6tT1qF4kkpohpaCTI5bmgrhqeBkbS6Za/0YoBZGsP5jg0BWkrWlPr6H7qT1gIyvWdGPXVFd+XK3BLp8EnUGGXKkgOzWepIRs7JycsLIQOm4tqfGxZOTojP+W2xSicEFbo5Bqc9J5kZBMjhbsHJ2wMlcYbUiNe0Zajh6phQ32RQoh6L4mK40XySlIFIUp7GBlEiltDimxCaTlZNNnSTDjh3kxoGY9Ll16bBRJg0aFpEpbNhwNplTSEcZ26MvJ+zKGrdlCwRMTmRv0mGIOBUiPjSNNpcayiCMFzOFFTCxas0J58lGREhdHjlaObeEimJkJy6ZK5DIJ6rREElNSMCvQi5WRmyh4bxqjhm0gKUFPkcqVKVsyP5GHQnBoMZxfNnxH0LRBbNwQQsbLNJR2TtgYD/UZUKcnk5iUgVm+QswNv0RNs0j6+43lZVIiimJuuFV25smJMJKwRKHLJOl5AhpkWBd0wCa/gsQnMWgV1hRxsEMQc11WKgmxyRiEQci/w8NFK/8FBIQBooW5ijUBXri2Cv+DIpkdzGifToSFm2MmiuS/oNr/JSa+EsnvT0TQJPE8wdsOkCpTc3npCi6rXZkRdoCWzo8Z26gjhQZvZNqI8qxe6E+DAaNxyZfM+i86UKBTMJ1bOrwqcALzvUtzo8BEZv48leIFhc46mwur5jBt3EISjHd6JZBXJNf50X9EKC2m7GT2jEZs6N8Ivc8Gere2Qyu3xtw8iyWtPDkra8XsVbMpZS80ADXX/H9g6tCZpDlUZ/jyVXRqVhVhjUX9/AxjfFuR5T6a6XPGUrJoPtBlcGXbfGaN/Ikyo9YwbUJ7rM0g49ZBxnj4klR1Jv5npiHIpD4rgcMLxjJ95mY6LQhm4vC3RVKt1uI16HuWrBrNjuGtmbNsP1KJFKfy5VFGR5Py2bccXTiANZ51WXDmFr67rjC/gZQphaty030aW859TT5jPokcXjSCaV9fZPTGo7RvY4PMwhZhXJF8fS+Tuk+k9JzdTGlf9hXbVEKHnKbGEh/yZT1gVv/++H53CE9XITUgNZSBLfwoMfYq0zuXMv7pxd2jfNNhGOatljDn++avnfLm1qGYeS+nhFUSwb0Hoh6wmN41Uxjj2Yh9zx2ZHxpBi0InGOg7gyYz19KnuwdCTaqeXWfZkIFsDrmEzDirFoNI4M8TEERSr1MRsLMGZdte+IMimRPMqOadCIswx1wUyT9fK2IKJgKvRHJe6Al8C+SQmJCMVvKCgKZ+bHgcQ/GmA1ga9DMWcQ+xLl2W66u+YPSXgXh28GfBWm82DCnJrqs1WX58D3F75/LNHH/SrEvzw44dlIs9xPSvl+HSaRZDe1YlYFB1vltz17Rk+Uokt+1bgZM+luRUsC/mQPzZTYxo/R1tl++lTycndn47jK2B4cTrnfnu0EHcMyOYOfV7Crb4itGDahMwypfHlb9h6qCyhHwzjt0XdLTydmV34C0m7PHHMWY/a5YGUsSrD716N2b7yC+x6T4Jb5ebLJi5gUIlixE0fQ6JyoLUbtEEm8KOtBwxFa+i9+hQthG1pm5g8qgGeWaSMlRqM3xHBTF3kSdf+zUleNdFLJVK9FotOr0WuzFLOLygH2s9PU0iufOyUSS/cnLngMwOz5ZNyF+oKC1GTKWe0206lBlNu0U76dtZw9pRk7gjb87sJYO4uqgtkxdZ89PxTRSKmseXkwJ4+lBKm+lrGD6iGJObNyDRuSNL135DyLwxbAsIIe5xNObF6+Ph7oR95aYMnNSXB790YeT0C8wJPY27xVVG9p9O4tOHVBv4PbOm9WWbb32CZZ6s2fsjkdM6sfJGBVbvnMmR0S04lL8/y2d2Jfz7EfhfNWP0/PmUTN3GZ826cfO5OQpxG1PsSf4iAmq1isBd7pRrFymK5F/EVEzmryCQu9x6+gx1D82nZ88JRCNFqVAgl0CWWkWTWXtYPK0N2bf3MaRBR84lqajutZqAiD5sHFqEX3YVYeuju0StGUy/Eato0H00a7csZEu/Fnyz4RCFSw1j54OlPF7fn4EDNmCmNHstkkEHV2B1Zzu79lwjM+k5p3dt5+bTgny1O5wu7ifxq9mTe3F6qrcdwPrda9g/siPTluzAyqEfwQ/XkXH1Z2JdhlD9xi/08h5mXCoWTulWGb2EzQuHI9Pp3uw5GmRcmj+ZoEhLRv4yAWn0GQ5sWs+25dso128O42d8QfEilqY9QXU000u7Yz7uZ6aObphHJOUIR9YbDlnIouVD2NTLh/mbQ42nWnXCSV2D/rVIrqldhwXnb9Ii+AqLGsmZbF+H1IHTmTLzC4rbW5ny0TxieqnPKPNjAJ2r7aK71xAevOjKjvitKC/64eebwC+3T+Jw63O6dVrDS0M+Ok7cxZzvqjCpYW2uSz0JOurPms9bsnT1Iewc6jBi+c90bFsdc4nBeCo26sh3tPeZzOyIKBrmO4VPrV5kqA3UGTyblSu+ZJdfA6bvj2LOyQu0LBlFeHwZGlhfoa9HM9oHPaZzuVg6u3hxVZ2PAd+fYOp4a8Y3bMDh8CTMxbvaf0UrFNMQVoBEkRT94D+SwOs9yTPU2f8D3XtPMgqNMEEQltfMbGoybe8OWtd1wqB6yuo+PViy8xTVGq3DP6wnG4faszrEkS0PbhC7aSS9P1tC6VZDCAhZzo2Zgxg1aw3FW/zIxn3juLSgJcPHHcZM2FTPu9y6tj29huxGCyhlUnS60kzefZKOVbbRtf4oHj2DYs17su6gP08Xj2b4hMXY1p+Jf+h07u6dwtOKX9Eq4xAjfHtzJkFCqZKFsG0xjNXLJnD9x5F8s3QXMvsyONpkc+/qXbIsHClZ2I5aX8xm2IBarPzqJyoOGEe1jB2MHjCJOpOD+KyjEzOdqqCcuJwpo+rTt0Y9rl6JerUnmYNl/Z5sOuSP+blljOw9mVvPtNQb/AVON3dwyG0MJ376DH8fT+YdfUjvQ1eYXO0lk92+pM3ZA1R7sZ3R/SdQa1IggzsVZaZTX0ouCKCz2176NPqMhyk9CXzmj+ycH53bvOSXu8dwfDieLr4LSMSa7lN2M/PbSkxqVIc7ygYEHF5P8MjWzFiyjzrjVrL5x884OLUb60NsmBexEknkQto2G8vcs9E0tImkTY2OPM+Bhl98y/Jlk9nVoQkzdx6nUt/FrFk/EgsMHJ/VjhFf72XInhsMa6hksnsddsfYMmlLGP1aJDCyQWNOXNRgphR3Jv8j2/W/0ChRJP+FlfY/YXLe0605Dzl59AwZMuF0aw7nlq+mwMAfGdm3Iv5T51Cyzwy8nB4y2rMxCQUXs+V4LwJGFmRhYBFWXLtNVcVDwg8cInibP80m7qSdh4RzYecp4u5NSUUU01s1Ye/peBTCGt2r060hYctI9+9J7/5b0ErMkUi0qNSl+OrgeTq7baVDzSFEPZOhta3I1zsO0LG+JReOnSJ/5aa42sQxo01rshvPYu60jiTcOM31Rzm4VbNm4fh5NJu1hialdJzefxSpsxv2SUF09p1FD//j9KiSzYP0ItTzKsuqrxZQuutwGjg85mjYAyo3a4OTnYYVDUvzrNUiZk3syMJW7mzYfx2lIPDCvVJDfrovD2LSoIa8uHuWK1Eqavs05GnAJEb9lM3GiJ8wjzrP1Yc6PLzrYvbyGlPLjcM7fC/17B5w9Ng9KjVti3PBLH5p2A2bkQF0d99N17p9eZDch10pG5Cd6UJb71vMO3+W5lXTCN8TytFpi8FvITPmVuerZtU5nObG1vDtOMZe5MThUE7nuDBlZFeeH9vFE0MpGjWtSvqV7XSq0Zkue28yqJULF0NCOBk0hdv5BrFy2RT2dm7KjO3HkNq78U14JN72kYys3ZKjd9Ko2Hkua7ZOQvvgFDfiLPBsUIOH22cyou8MktXmiNcr/yd6iX+kkKJI/iOYxUw+mYDxnmRZ+s765tU9STPj48OQQeTWUzh5N0B7YxffzViJo+cAhn3ZkfiDP7PvpAufz27OyZX92bZfS53eY+nR1ZN8ZtnsntODiPsNGDR7CGWL2aBNj+fYqkXs3n8JFK9ORerUGCr6MGX2MLLDfmDJz+HoUCKRCPcP7en05Vzqupzmh8krSEhRItFrsXFuSJ+vv6BiyQLoM5M5seEngoMjwNKRliPH0rxJNcxkEpJvh7Hqm0VkFPSiz4TBuDoXAG0WN0LWsHzZIer0G0fHLg2xlOl5en4/K2etoGDLQfQf1Ib8lhIS7z9E5lCUGxvHcTixLhMmdOXx3kX8sjoMmfzVYRW9Bq2lA80HjqaVT3UsFBJUqbGc27qB7cHn8Bw/iw5NKiHTqUhJVZFP+5yN/SaQ0WYQgwa1zZNPEa6uX0ZW6X7UKx3Joi+XEpveiInrxyK9+wPfzTlF+XZD6TeoFfktJISP+ZK7Lm3pNag0m2ZMIeJaOm1HfkWb5lUx0zxn2TcrKdd6AA1rl8SQncSzOBV28njjXmdSlS4MHdubogUsuLVzGPvvuzFseHfOz/2KoLPX0aCgbr/xeNnFsGLhRrJlStBaU6fnCDr1qoeVzEDizXDWfruER4mZyOXiVbRPbm/iD36VgCiSonP85xL4lRd3hPmkAdNrL2YKM+PpM7XegAw5cpkelfDijsQMhQK06jcvzyikwj1JDRqdjlc3D42/USjfeUlHryVHq0WCHDNl3hMgBuO9Pi1SzBWCcJrQ6XXvpilDoVQgMejRaNTG5VohCNGVcjPj1RCN/o0NUmSYKRVo1Tlvv5KjUGLQqFG/evvHeDdTWHKWKpGjJUevR4bi/beS9YKga17nK+Qt3I9UKmSv7H9jj5CeUmkOatUH8jFdaRFImCvMXs2mhdIoMFPKyH1hR0hNLlcg1WlQG4SlaTPjNRahc8ktu1IqNx4eyn09KbcsZkLeWjVq4+s9wlK6ErlUh+qdF3cENjphT1qZ+4CEHq1anYcXKORmphPKYhAJ/IUERJH8C2GKSYkERAIiAZHAfxcBUST/u+pTLI1IQCQgEhAJ/IUERJH8C2GKSYkERAIiAZHAfxcBUST/u+pTLI1IQCQgEhAJ/IUE/gKR3MaIxl05dhbMxUNlf2HViEmJBEQCIgGRwP83AbUegnZUpbzf1Q+a8vufyso8TuKlqWTnSMWPLf9/16aYv0hAJCASEAn8pQSEF6gcXMqidF33B0XyLzVHTEwkIBIQCYgERAL/HgK/P5PUPDO9SqkQvrbw7jfk/z0FFS0VCYgERAIiAZHABwlk3weLqn9wJpm0HoM0Dey6AsLX38UgEhAJiAREAiKB/xYCBiRRk8Fl6x8UyWR/DNJ0KNBRFMn/Fp8QyyESEAmIBEQCrwgYkDyZDiU2iCIp+oRIQCQgEhAJiATeJiCKpOgRIgGRgEhAJCAS+BUCokiKriESEAmIBEQCIgFRJEUfEAmIBEQCIgGRwKcREGeSn8brN2JLEL7pp8Xw6tNGf1nCn5CQBNmrjzIJduQNEkz/7d2/fzhx4TNRGD9HlftRqV+LJ6QpBN0nlFqwJfcTVB/mZbJV+DSU7lXc37flEzD9ZlSTbcLzUYJtv13+vyrPN+lIkbzO++NSz2X1aXXwcWl/bKzf9zvBP972yA+lbWIvxPyrrpPl+prmV3P/WF9/297cdP9oexfqWfDxX7frY9n/2Xgmf8v1949JLbcv+bg6/ZgU/7Pj/AMiKbxYYAoSpBLBMT6lQ/3n8QkuYGqoHxskSPQabl2IRF2kMm4u+f+xztXk4KZv8Qn/zo57SOj1VLzqu2FnLnymWPjqohRdRjLnrj7GuUJVitspfqN0Qul1PLl2m1i9LTXdiiF/lf67NIR0X8bc5+IzHZ4e5bCQ/T4zI1tdNhdOnOHGM6jTvBblHazz8BJi6Il7cI97KeZ41XLh+c2rRBuK4FXZ8W/mKuRt4PmtqxyLjMa+Sk2a1nBC+ivl/1jv+Nh4Ak/1izjO3oylvFsViuST/Y4XmljFP7jPg0Q57nXLYP4P2prX71Kf3ObEQy1NGlQmnzzXDyRINOmcP3sfu7LlKGNv9ZvlEcof/+A6d1MtqV2jDGaSP9dPCOlpM1O4cOkuRSvXokQB02e73wSBn4b7l2/zwswej4oORp5547zpu0AiyR3A6DHosjl/7DzmFWpQzdnmPb/M2y4/1G50mXEcORlF5brVcbY1e9XffHyPk5umKR8DeoNeMBBpnv7gY/xO+EVWcgzhZ2Op3sydImZC//w2g/cHBznciLiFoXhJqhS3+5vb5MeU4u+O8zeKpFAB98MP8MuuG+i0eiQKS6rV98SvZQ3yK00NySRIQsjTsN4q85uO903cN/Hz/u1DKXzs30wpCvbouRt+ljsqW1o1q2L8uK0gM28+5fq+EAjlNOSksnreQmRNPmdAA0ejo+WG35OOdxn8XplySy/kmxJ1gwPnMmjbtQ7WyIkJ38GMbc8YO60/lYqYvxJJBTlRF5i9OoJWgwbh6WL+qrR5ub8exgDZ7F7sz/38VRjZzxPlB2afJhvl3D7gzy/XrZk5pjW2CqHM79bnu01Mxu3DO/h53wMKuZShS1cfKjhaveZlqgMNxwMCCEsoydejvDi4fAmXbBvzVffqGIyfAH6/Nn67hnLL9lu1KOQrJ/3ZVeb/sB9N/kLUae1NG48SeR7JyOuzb/vl+3722377fscp2KbgxfVjzAm6x8AR/ahYWBDJ3yIqlFrLyS2BhD0rzNgJLbF+awb2YRt+3R8/rjUKsWJvX+L4HQl+fu6YI+X2vk18d1TDzBk9KWGTa7cM0u4xY9YhPPt1xbty4Tzt4m0rcv3pjP/PhKSXZeqQ5lhJ1B8s/ftWfqiTFGIpyIi6yoIVITT+YgL1iwnx8vqABInhBRvnbyXNpQHDO1XOM4AXfp/DgZUBHL6dhE5nwNrBmWa+jajnVgxJTgw/jl1B/g79Gdqs9DsPqRh4cuECF2MV+LYR+Aifns77MWg5GQ9PM+m7cDqOH0Tj4lpC9kVS2qsJFR2UH+gJf63GZGjS4wndfYRjF56iNbejZdeWNK7ujJDKm/DrfavQhp9dCeXbZZfo9+0Y3JRP2b7nAfU7NsDZUv6q/3iHGQksGx9AAb+29PAqbWyT74cP1dLH+9e7PdPH1fnfJZZ/q0hKuLF/Kwt2J+HXtyH5kmPYu/8y1XsNoLeXs9GxNGo1OgMozJSmxUCtBp1xUCSMjoSvppsZR/I6vQ6dFmRy4evweqQKBUqZHL1WhVqnR6ZQoJAKKRiMX4pXC6IslaGQy4yzV4NBjUqtQyKVY6YQKl+HRqM3fslcqzUmjJlciUH3kq0/bOZZ0eoM6e6BpUKCXvjKu2CMRPgyukKQxLdcMFck18xbjLzZYPrVs0etUhvHY4INZgphGfZDozNhZCqU5xUDY9p61GrTkqhUJkcpN9mq1Qq2y4y2CN+jN1cqwKDjwr7tBERaMGVqS2zlppnI9ac5VKpUknwKGRg0qNUSsqMv8/2m87QZOIBazjLUWmE5S4JcqUAuMY2whaag0WjQG3LYtyyQJ4WqMax3nfdE0jgz1arR6mTcPRzI+nu2fD2qFfnlBrQaFVo9yJVK5JJ35+MCyxdsnudPYqm6jOxRBwVqVCrTkpOJlRJQERawlfDkUnw1vC4Hf1nKVbsmTOlSzchRr1Mb61cqF3zgVZ3rtag1AiMpcrmcdz9QbzDo0bzH9e2lVINewq39W1gWqWD6xE4UtZKg1ahf172ZUmkUpZwcLXLBX40LDgbUGg1SmRKFTIJGozb6b275dXrtK78FjVqHVCFHIXv7SwBG/9FrUGtkvLx5gh/2RDFoeG/KF1KCQUVOHr99249yRXIbJ+OKMHqsDxbaHDSCAYJEvGpTQteh02nQ5LYJheytLtskHSZfyVFrX9eD0PlpBaYyk98ZJK/qR5/Nsa1bOfrMiYkjm2Alh6zEp9xOMFCtUgnMjWB0qFR6SH/I3O/CqN+/C43K5kcjNOI8tuUOlAW/0enlnA9czZGc8kwa3Awr1Hn6BzNM0iv4qImxVCa07/e/qmCcXRm0Rr/PiL7B0vVHaDp0LF7OMgx6FSqN/lXbEvgms2FBIFmlGjLUr+I7IpnN9u9/4WSOE12alyf+1mUORibSfkg/WlSy5v6Ne5gXL4NLQSt0OtUrvnIUUjX7ftnCNX0phn3eEGs56HUm39Trdeh1INFlcONOIiUrlEMRc5bZ6y/R/rO+eBQ3N/qvMFhXqdUYkGLyu7f7j9w+Z8eajRx+IKdV67qYJ90l7J6BoRN64CjNQmtqVK9/L/Rzxr7VOPeTvP575otE7j5MxbV6WdKuh/Lt2hhGft2FUrYWyCRCP2ma0Zvam7AcHs+y8YEU6tiGrnVLvSeSub6kUmuFSkKhkL2a4WpRqbSvbTL2/8a6ENqZFolMgVIuQS2UW5LbT5umKFpjfyP080oUUtMK2T8X/m6RPLCVpQd1zFn8OYWyHzJ/1ioUXj0Z2boYV44cIWj/VZLVUsp51KVP19pEHz/I1kMP0MlySM9WUKNZE3q0rc3LW8dZve4GFvYqnsSb0Xd0X1y199jof4w7z7MoWNKVLr1b4WqeTMDqPUTeT8a2XHVGj2yPdXoUO/0PcPpuIkrbovh29sW7hhlrv99Fil7Ps5hYsHGk66AOFIw7z6I1Z9DKpUgLFGX4mD7oL+5i6a57yM0tqdakMT1a1ySf4s2eyWuR/G4ximZD6OtlwaZvVxD+JAeL/IVo0bUN3u6mZbs3QQLabM4fPsbe0OvEZxpwa+ZNj+bObP5uNddeSLAp4kyHPu3wLC1n99oAriWbkR4TTbqsAK16tae5Qzxffr+P1BzBgeXUb+1Dypn93FWUY+JIPxwlSezaGsLxy/HIzeRozPLz2biBOMSfZsGyE6TJFLhUrUnqR++sAAAgAElEQVTfXo1xzGfgVkQ4W3acI1krRa42ULZRc4Z080CRZyYpNID4Oxfw33qc+/EazOVaFK61mDG0Cc8unWLr9jPEZhpwruJGr65NKfF6aVcYtas5tHYNgacTkUqklG/YipE9SrBh5koiE/RYFbCnba92NK5UgOMBWzj5nkjWIOXRZTZtOcLNJxnkL+ZClz7tqGyXRfDanZy6GY9F8fIMG9mF0vnfNCTBZnX6I5bOCOBOpoH8DsXp1LsNtUvbvl4qEurwwflQliwPJ0suxbp4WcaO7cbTA/6sPfQYhUU+arb0pnN9B7bOX4ukQXcGNi5Fyv3zLNt4Ht+hvbCOOsem4HPEZRgo6ebBoN5N0ESdYeWa61g4qHgSq6TXiN54lc6Xp5HLyIp/SNCWg5y/+xKlmQStjROjx/akqO4ZOzfv59SdRJT5i9Kycwu83YsZl8PfzI2FmaQgkvaMH+vDk7A9LA+4QI7CnLK169G/myfypHtsWLOf609SKeJWl9GDW1BQmXcpU0ZOchQ7Ag5z5mYcsvyF8e7UFt/KZmxZu52oDHNSnkSjsrCn04AOVJfd4cuFoaj1MqQWljRr2YBHxw/yvIAbX45oTSFJCiHbDxB6JgqUcnI01vQe14OicedZsv4sOQozXGvVo1+XuhS0kBF16TRbtp0kOl2KuSQHu5pNmdjLkzsnD7BtzxVeaOS41qpFzy710d45y+otJ3n2UkflVu34on21V6s9uS1Liio1jpAtewm7Kvi9Er3SjN7jR1NBe4ct/oe48igNq6LOtO3Whgbl5WyaH0DGr4hk8Pe/cCF/beZ+3hR0iWxfto5r+mJUtM7k1MWnNOw/gBYlMti4ei9Xo15SqGo9OtWQsmHdCTIlUqRWdvQd0Y3kkGCu5ChIi42ngEsF7LSPuR5nS+/+zXi415+j9zVI9VC+gTfDelXl/I597D55h0wsqdGkCb1aV8NK+bZPx14/zpzFZ2k1ehC+lR3A8IILZ2KoWKcU4evWEHQuGTMra+q3bkmHpq5c2RtMYNhT0GWSobegtk9zujS0Y9W8QJ5K7fmsXx32bQjm5nMVMvRU79SHAVVVzFu4g+dpBgq6lKFn33ZUdsxg2YStFOrwIZGUkJH0jH2BB4i4HofB0o4Og7rToJiB/UF7OHL+KQbz/DRs34p2jRzY/VMQz3QGnjx4ipljKdxLWhJ55jrqfM507teOeuXseHr9PBu3nCQqRUUR10p07+VNJQfLf1Ao/2aRvHloG/O3P6Z0eSfMNFnEpcroPrIXznGnmLvxJp7enjhZaQgPOY5N49a4q+8QdDqLdj3qIYm+zrYD92gxtD9VuMX3809QrmVzGrmVpETBHJb/sB1lJXc8StsSdeE019TFaVFRS/C+J/j2aUVZB1uKFbVg55KV3JKWwbtWSV5EXefotUwGTWjL6fkbiHasSKdGZbl+MIRIKvDlwCrsXraTBNtS+DarQpkyzigy47l+K47MxCh2HY+hwxd9aFj27Q5WWG5d891i5E2FmaQTcQ9v8iA2m2fXLnIhwYKRk/pQzOLNJr3Qcd8/HsLCwNs09GuOq42K6GQ5zVvUIPneDaKTVdyNOMVjC2HpqSH7V64gIrkoPTpU5+m5k5x4pGDMBD/u7t/BoVtKunTzwNnegbgze1h+Rsu0Me25fyCA3XeVdOxYD7O422yPeEr3EYNxL5TF9WuPSct6wZGdkZTt1JVmjsksXngI5waNqV/enOPbwtBVqM+wnrXyzCRlGJIe8uP8QLKc3PBrUJp7J49wXu/K0GYFWbvqOGUa16OMnYELRyJQlfBiRH8vLCW5h4UkJD6+yqqfQ5GVdaNjy1q4Olvz7N5tHifk8DjyLDfVDkwe58f17ZsIS3ozk7xm14zJnZ1YPXMV963L06N5OW6EHuCCqhTdPZVs8r9K4z5tqexkg3OJosb90bxBmAE+vnGPZy+zuRF+mliriowb4YNNHtuyXqRwaNMWwpIL0KtLI6pVKIY2JYabd5NIj33ArlOJDBzXEy7vZ8dtayZPbMPN7esIiS/JqNa2zJ+/j2L1G+NVSsqeLUexbdAa35KpLFpwDNcWzWhcvTglSzthKc+1TQo5Lwj4eQPnU4vQub0HqnuR7L6pYdgX7bkRsI7L+lL41Bb89gZHr6XSf/xnVCuSu7f29kxyzNiWKFNjuX77GWlp8ezfdY1GX/Si0P0TbDyeQvve3pS0t6WYcyEUktwBmxSJIZ3tP23iUo4DPl6u5MTeYm94KsPGteD01iDuU4YuLctx62goVzIdGDesCae3BXE+oRCd/arjWKQQD0KDWH8zHz981Y77+4LZEJFK685NcNQ8YeOO+7Qd3pP6jgau3YgmPd1kW93P+uFTOJnvF+zAspIXPjUduLg/hKcOdehaBVZuukCtlvVxNM/k5IGzFKhTH+sHkVxR2dOljQdFixbCqXA+48zo9aBBp+Lg2nXsf2SBXwcvFAl32HP8ER2HduPm1q08z+9KIzdnku5EcuS+BV9O8SZsbbBxufVDM0lBJCOtazJzSCPMJBrO7dhG0BUVHTvUImztNpx7fEbVxAh+CU3Ar3sLSjvbUcRKw+5VO7hvcKBtK3dKlbLlyOJVHEstRNcOdSlVrCjSqFN8u+UBPUb0pHjSeZbsuktd72ZUL++MLiqcBf738Onhg5PmKVu2XaLR4IG0d7d/faBJ6D+u7NnIspMyZs7thqPCREHYm5RJpLx4HsWtR6mkR91k940cxk7oQcqJYAIvSejcpQ6qB1fZfuwRbQb3pEjSBTYEPaH/rL4Yrh5l9Z542vaoh2spF0oWlnL72kOS0rK4ejSMxFLNmdnHhWUTNr8nksbJgjqDoCWrOJPuQJf2NcmMjsGmXDkMt46zMSKd9l2booi5zPbweHqO7Ex0wEbOy1zp7uPCycADPJSXoI9fVS6HHOS5fS1Gd3Rl3Q9ryHGtR5taBTmx4yAJhdyZMNwbG8k/dejp7xbJg9tYsPMZNarZcePKM7x69qJXw+IcWrmawDPPMLcQliJBlZ2NvUcDfBxSOfkgP+MntsOCWFZNW0eOR1NalnjJmnUPGDR/EKVlCmLP7mb22jPopUqkUgk6jQqDuTN9h9bj6o7DvLRzpUUzD0rbJDL/6yBiJcIyiASDTkOGwZJuw9rxfOthbP3a0blWOZ6fDmDa9nS++aE9kUu3EuXgzoiudYA0Lh8JY/fhq8Slq1CrzGk7vDvt3Uu8XmZ4aybZfAi9q0rZs+MQxyOjyM7RIClYjBHj+lGpcN7OLYNtP6znhmUlJg9riSUaI4fspEcEbzvK+ZtxqFQqzEq6MX14c45tWs9TJx/G+tUg5cZh5m2KpPuYYVjfDWF1uDkzvmqDsNOYcCGE6TvjGdGnHgfXbKJQO2FmWxJtzFlmro6gzaBBFEu9xKbtp3kcl4VGraF6Oz+q6W6x45oV02Z0pgAZ7F2yiQe2Vd5abhX27J6cOsDCPQ8ZOP4LqhQ2496hDay9Y4O340v8D9zDzFxYGjKgyc4mX+mqTJzYg6JKYdlICMIyXyLLp29BXsebz3yroX7xiJ3bQzl95Sk5ajVyx3JMntCZJ/sCOJb4RiSvF/ZmbK0cJnx/HN+hffCu6Ezyg6N88/0l2o325lHIQaIVJWje3B33is4ohWH56yAjM+6hMZ/ztxONXG1KV2XMmK44mecduJhzMWg5m6OLMntsO6wMaUQeOMqeYzdIzBSW663oOqEfzYokMHdxBD69WnJx6y5cu3fH8dEJVh9/yfCvhlDKCi5s+4WN0Q4MqmfJ1q2PGPDjIMoYD/S+OV0s8EyLvsGPC3bgPnAU7aoUIf3WYeYEP6ZrhxqELAsmRp/Hb/XmdB72GW3dcg9L5BVJe8aObU7s2TC27LnA85QcY93W7TOA9sUzWbv+EJLilWne2I3KpQsZtwxMQYEu7jqzftjB83Rh4ifFYNCRlW2gy+ddiD0disStHQObluP5mR38EBLN8An9eXkyiL2PnZk+qrlxheTx8UC+PaZj7hdeBK7Ygr5aG0a0d4Osm8yaeYh6fTtRSnUH/+3neJYs2KbFs18faqtvsu5YCsOnDcLFQsq5gKUcznSlhuwhwRFPMTcT+gcDqswcHN3r0dbDnD27r+DiUZtGXpUp7fDmMJDx4FNmNPMnbaB4r8/oWac0OTEXmL/6MDXq1yFiz34SVQrkMtPydpbKhiEzO/N4x35SS9T/HZFsjJlExaltAey8oWDUhBbsn/MTyjaD6VjsBSvXH8bgUJ7mTdxxc7Xl6JrNXNKVYdzgJkhJZvPsFbys3pphrYVHsnUYnp5nzPzTdBzeH0+zB3y96iydvhiMm72W3Qt+5pxZFaYNa4UFLwn4fiH3nVoyvadpTz53efzank0sOSlj1tyuFH0lkoJ4GjQvCd8Tyr6IO6RmaciRF2bYhC5oLx3i8LPiTBvhg1QXxZIZm1HWaUG7KhksmnuW7t8NxyUughkrohk3tyfOSgkpMXfZuTWUS49SjFsxBSo2ZNbYaqyZuIWCfm/PJIW8sxJuMGfKTmqOGEIHN+Fshg5Uyaz6bilJru2Y0r0W5Nzn+1nbKdqoIVw4ic6zHf0aubBnwUKuFq7HtN5NuBL8E5uiCtGnvg0b116i2+yReBS25OGx7Sw7msCQ8QMpW+C3Dhj9lYuxf7NI3jiwlSUHtcxa3JXbGzax46E1U75sz+1N69kTk48+PZtQxEJHZkYOFoUK8vTEQUIf2TFhoh8WuocsmbYZmZcPPs4prN0Qw5AFPRDOW8adC+HrzXdp360VVYpbk5OdiU6SD5cyRZFnpXLt9Ak27I2mWeeqXNhyEsfWvrSo6oguJ4sc5Dg6yfCfvp3CHdvSpU4ZYk5tZ9aODGbOa8P5JSaRHN2jAfqYk4z78TgNOrbD3f4FK346SfU+nelU2+UDIvkTFr6DcU8+xS8nXtJrYGu4E4F/RCIDxgygqr1pI1w4bi0hk+AF67gsd2XSyDZYo0WnySR88xZCnuZnYJ+GxJ4MYdcjS6aNbEmY/wZiHJszrkM1Eq8d48ctF+k2aggWt0NYG2HG19P9ELqL2HN7mLk7kRF9vDi4xh/blgMY2KQcupgzzFh9hla9WnJp9Ta0tRrRwaMQe1cFkuPWnJrcIfiyGVNmdsNels2enzbwsEDVD4rkop336Tn2c2o62nD34FrW3rXF1/ElW8/m0H9wcxytpKSn52Bhkx8nRzvkktwOWYZEG8eymVuR12rO520qERm4kS03pfTv7036xSMEXtUwfkI3og8EviWS1wp5M6GelklzQ2k6oBctqxXj6cW9fPvLfYbMH0wVcw13zp9izbbrNOjXlbY1nF6NugUhUXN4lT+hibYM7OPFkyMHOPzUjFHjhdl9roAbd8o4t3UFW2McmDnWD/njE0xcfA7fnu2plC+OZUvPUP+L7rSpas+hdf6ce5qOztqFUSPaknh0OyuOJTNkyhDK5tdybO0vhKSXon9dMwK3xjB4fk+KS97dy5aT9uQ6Py7YSdU+Q+nkXoz0WweZvT2K7p1rsPenXdi3bk3Larl+K6WokyP5LXL34d6IZESCI0M+L8Xy8Vso2q4NzcvKCVwShKV3T77wqYA6I4HLYaFsPJJA7wk9qVMs90SmHEPCTb6etxdHz0b4Cn6tySZLLcPJXkbAqiDk1dsxqLkrMad2s/DAU4aN60NSWBD7opyYPrYlcnQ8OBrAdycMfDvUk22rNqMu35IxXWoZRXL2rCPUbF+Ta1uPUrBlS3zKK9m2ZBv5fLvjqb3FuqMJfP7lYMrZKDi3ZQmHs8tSU3qfkMfWfNG3AfmVetIy1OSzLUjxogXISHrO0V0hhEVZM+bLTpSwMJ0SMC6rZzzmx0kbcejcjwGNKqCKieSHVUfwaFibY/tOUq2FL/UrFkajykSls6S4i4IdS4J+e7nVtjZzBzdDl/aYlfPXkuTcmHH9XFk79WcsWg9kYMOSaDOTuBQehv/eKHp82ZOMg/u4oC7FhCHeyEhk8+zV5NT1ZWCz8sbeW/vkHOMWnaPT8H7Ult/j69Xn6PTF57gXlXBw6TLCdGWZPqodVrpYVs1ZSlJFP6Z0rvKWSMZeO8G3S8/iO3IgLSsXBTJJfJ5GWtxlFm26i1+/tpTMvsv8LXfpOaoLXDvM4ZjiTB/ZAknWXebPDiS/sNpR7gWLf4ikx7xhOD8PZ9aKJ4z7vi/FlSp2LPmZC/pKDOlYiUshOzn5wpVvptRg3cQACnZoS9c6Jd+yKTv5Ft9ODqbK4IF08XAxvuetzXrBpsUreebsw1e9vSDlGrPm7sHVtzm6M8fQ1m1Dv8bF2TV/CdcLezK1TyOuBv3M5pjC9G9kx8ZVZ/H7egR1Hcy5uncLG89lM3xSf0pa/7nTzx8vo3+zSF7ft4VF+1RMWzYQp9THLJi9EXmtdnQon8ZPy8Mp7VWL0vkNxLww0KFXU6JCgtlyPAWPxhUxPLtPxK00uo0diEtqJEvXPGXYT30oIZGie/mYhXM386JIeepVLEzssyQqNfWmZsEsTp69S2ZWMsf23aPegLZILh8l7KkVTeu7kvP8OeZVPWnnYcbi0f7Yd2lPN09XosO38fX2dOb80JFrazZzIEqCl1d1yhV4yfrtV6hU1x17bRz7Qu9Tt09P+jUp+/qO0+vTrXMXkFOrJ166K2w4mUSDJlVJuXmZ009gyIQB1C4hyJhphiM06Men9vH9xmumY+BWWlI0cpQvYrgUL6dR3VI8PHuOazn2zBrXmoiAjUQ7+TCxkxsJV0P5btMFeowbhu3DwyzceJ8a3m6Ur1SN0unnmBoUy5dj/bi9J4C9N3XUa1wVZXIUJ+9m0HNQS86tDCK7XFXciuo5vv8clnVbM6A6LFp2iAKVq1O1uJwrYVexcm/CiF61Xy+3CjMfdeIdfpgXRJpdSTyrOPH02nke5qvGSB97Vi/fi01lD6o4K4iKzqJlDx9cbHIHBq9mktpYfppmmkl+0a4K4ZvWsv2mlkYNyxN76QKRSfmYMrW7UXR237dj6tRWnFn5E2HamswdXoPt81dzNsOORjUcuRVxjvQSnkzsVY0bkTd4mZVG+P5rVOjcib5NyxkP2QgHHyRks/fnTRyPNaexZwnunz7LHa0Dkyb3pVR+oXs1ibggkmc2/8yWmKLMmdARyb0jTFp6kdqNapI/M5p9YVE0HdKX7nXLkHw3nJnz9lNr4Of0qleCnNgrfPfjHpSlKlGpkIZjJ+7h3qUbXrZPWLEmiqGL++IifVckZRiyk9iweD2RyfloUK88mpg7nH6uYPTIjtwJ2kDoc2uaNCiLOvY5ysp1aF/rzQqG6Wy4lpObt7L/kTVDBldm49fbsPaqRVnLdA7vv0ix1j0ZXt+WiAv3yUpP4Mj+R7Sa0J8WFYu8GUQYsti9bAOHnyppVr8CmpQE5MWr0aGeLUvnrUdRswOf+5QlOnwnP+6LYcTkAWRE7GTNgQRqNa9G5apuFIg6xMwjWuZ/1Y5buwPZGJFCnQY1KKiL5/DpJFp39+ByYBgWHjUpb5XB4QMXcPLtydBaOubN24HMpSLuZQtx/9xp0kvXp5ebjOVrwihRuw5l7LRExcvo1KcZ8ujbnLmdSFrcQ8Ivqhg2bwCV8puuNBkP7Giz2btqNftuSajfpAqy5BhO30ww7gXf2baRK2p7mni4kBofR6FqDfGpbs7Geet4WsSDsQPqYf763qLANpvt3y3naKodPnVMV5EuxSkYPH4AtezTWDRpGVbthzCgmpRjZ++TlZHE8YM3aTL+M+wuHSHgQhp16rtRvUZxLm/YRmbtVnzuU8EkklFnGTX/DF1GDaCe1WOmfL+PQmWr4FatPMWk0SzfeIHK9WoY/S70Uio9x/Sn0VtbPDJ02ckELFnHyadmNGhUGfO051yIhubVrdl57CGeDdyRxt/l0PkX9BzXk3wPThIYkYFX/bJkRd/j7L0sek8YTOmsC8z78QK9fxhJyeTzfD0njLLNalK+lBOJZ/YTqSpBM7fCXA4LJ9asCjNmNmDbxDVoG7ZiWJvKwkWb1zcVDJoMdv68ltCnVjSp74oqNhab6rUp9uIqa/Y/waNhNdRRt7n0XMmwie24vHQ9OQ39GNS0BDu+X8TVwl5M79+EK4FLWP+oCNMGebDj543EWJShdhlLzp+IJL+HLyN61TKeGv5nju/8zSL54NQhAk9r6DfGFye5jIdnjhEYkYxfX28Uj6+y48gN48GT4m4e9Parzs2QnfgfekJ+B0uQ5cOrRSOauJck8fYZduxPotPYljgYZyZSkqNusWv3aR4lZGNt70LH3t44ZDxi/aZjPM+S4Frdg05ta2KeFcve4DAuP0xBYV2AZn6t8ConIXDRQeyaNqR5lWLEXw1l5bEsBn/hg3nsbTZuDed5tiWtu3mjjL7IvojHmDu4UMw8DV3xmvRqXl444/m6e5UYVETs3MOlTGd6tirNseCDXHmShUv54qhSsqjesglergXfvg+oz+HK8VPsD79Lpk5GpfqNaFbRjH1BoTxMAdeKjqTEa2jV2ZPoU8eJK1iLXk1ceXE/kk0Hb9O0a2fKWiSwY8thLkdlUNmnDW0cYll6JIG+fXwpLElkX9BRLj1OxcLKHKmVLX7dW2MZfZ6tIVfJNitIhRJmxGqL8nkPD56cC2fn4VtkyZVYSuS4eNShk3dF40zhza4PxN6+RvCes8RlSbC2kGLmUoXPO9cm6fo5gvZfIiXLgH2ZKnTu5oWD8a5mbpAi0SWzbeVhZJVq0aFBOVRJDwnaGsqdeC2lKzqTkZBNg87eFIq/RuCJBNr3bY3u5nF2X1bTY1BbCmVHsTMojGtP0ihSugKdujWiYGY0mzYc4vELPSUqu9HRrw6FLfLuVElJf3aPwMDjPE6VUbGCPQnJOnw7eVPO3nRNxiSScm4cCuZQfCEG92hAPkk64XsOc/Tic/I5laSoPAVZWS+6NyyLXpXAoZArVPCuj4twfFG4X3nzCsF7zxGXJaVCXU86Nq9K6sPzbA9JoOMYX4q+I5KmPCVkxEexe/txbsflYGmlRJbfnh69fLEnjpCg41x6mIxc8Nv2LalXPq8Pme7GPrt8ioDjsbTu4YPh/ll2HLkLNvaUtpeQZlWWdpUMbN4WTrJKToU6nrT3qZLnLqNpwKZ5+Zz9u49x4X4KMks7GrX3oVE5Odv9DyAv34j2tYU2coLNEQl06N2OoponBGw+xu04NXX9/Kgru83Ks2qG9W+ODS8I3RlqFDOFlTkSbPDt3hTLZ1cIPnQbvY09ZewlvFCWZkgXN55cOc/OfRd5oVFgZW7ArlIt+vhW43HkCfYeucVLNZSoUpMenWvy7GQoW0Nvo1PY4NmiKc1qFTceMnkTJKhT49gXfJTLj1Ixt7JAYWlBq149KK1/xM7gE9yMScfM1p5WXVtQo7gll0L2cyzWir69G1P41d1iU82oCNu8ixP3UxAOgxcpWYbmPrUp72SLQZXItuU7sWrcgcY2z1gdEE5itpwytWrRqWV1ZIn38d8SxqMXMpp2aor+ylmyK9SlfW1hdgW62Bss2HKDpp19qeGk5FTIAQ6djyK/azUG9mjA89Nh7D5xhxy5DXV9GtPMvRiy1/vIptIaL6m8TODo3mPGg4p64SCemzvtGpbi8oHDnLiZRMFSpcmflYKDVz3yR58l4OhzChU0w6Cwpn6rpjSsVpwXjy+wZesdfIYJ/Uk6odsPcvJ6AoWr16NHDTOCgsN5nmNG2TIOZKaqadm3FbH7tnM+pwQDe9Yh31t+LUWd+px9wSa/VdoUwrtzK2oXk3H6QCihkTFIrAvj3b4ZtctasH/FTnTuDWlb04Hj/oE8KFCV/q1qcj80iJCnNnzeuzGGuLts23aCx8kailWpTse2td5q3x8/I/yjMf9GkcydMZlMM3W0plcmhH+ZhO7t+0NqIrYGcviRHZOntsPSuP4uxBNO8+XGzdth574uI6Rvimc6MJz7CoxxK/tVHnmPiufaknsR/9Uo1HgwXsgrN91cO4W/573n9OGXJkwvd5iuVpjszQ25tr1bSYKteRm8OUzx9m+Fv/+arbmvZZgYm/LOLUfe/5bLKDetvOUR1vbzMsjN/dfKmZe7EPdDv/+9Muf9zfusTHWQWyaTz5gOructk6l+3/jVmzK+e0T87d/l9Ze36yTXP00z/nd9ycT1zW1JwZbf9scP+e37XvAuz7w+/67fvj92fuPvH6rbd/3xw/XyPh9TOU1pv1u/ue0x17Y/6nd52+Hb/vh+//AhJkJ539+X+rW6ftOu3/aTt+v8Q/7wrm3Gy12v2OTt1974laneTRf9TX3Qm/ZrykFY4cj1p7z9gBD33b7xw+U09a8fauO5v8+1R4ij4niAP6GxJZk5tjkyY99qSvdtH83r87l9Z97y59bDmzb5vj+/a1PuaezcNp3bZwjtOa9/5W3n7/77zf3rXH98N9+/7///zSL58YYLlaPn5okTXIzNR8dutbH6D3+Z5+PLJsYUCYgERAL/XwSEvlXHteNhXE4pQo8ObsJxrX9oqfL/q8x/Zb7/MSJpKtQ/9Q7lH3uv8ePBv5khfroz5s5I/9kLs79Wtl97SzTvSPr3dwZ+a7T+oZz/DD/TDNC0BPprb9XmtedTbft4L/jzMfOOtP98an9vCv9M2/00v3vTp5hmw38m/H/WxZ9rD7l9q9Amcmev//SbxH+GfO5vc+v+n9qLzM33P0wk/wqUv5+GgcSYp6TLbCntKJzye7Mn9WbZ9vdT+fUYEtQZL3kWm0NRV3vj1YyPDgY9Sc+fk620o1hh4bm2P9ewPzrf1xHfXgbSqdJ59DAFh7LFsBae0Hk1lBFegnn6IAFzR3sKWQmv5PyWnRIyUxKIy5RR0rkg0tenXX/duqyXycSn6HEqVeSdJ7Z+r0Smwywx9x4RmynBpUwJClubrhnlDemJcSSqLSjlVIC0hKekaK0o7ljgnQcffpWEUckAACAASURBVC+vD/333KWz3x4cfVynpyPhSTzafLY4Fvz/8IVPK3/Wi2TiXxhwLlUY4SjNXx+Ed3/VPHkQjYVTCYrkM10P+e2gI/FpAiozG5wL5/uI+B+uU2GwFR8Tj9bCFqdCH66Lj6vTP0JF8n/snQV0Fcfbh5/rN0aIA8Hdg3txd6e4u7fQQimUQou0aLHi7i7BihPcrXggxIj7Ta5/Z+8lTYDQP/AVQmDvOT2nWXZHnndmfjuzM++LLjacR8/1FMifFYX0f9X5TXlI0ESFEhQnJU8OV2Rv0Q/fp7Qf5hkJJr0Gf98IMufJiqMy9dLth8kxJdUvTCStO+DiWD9rEX/bVGHC0OqohG95ZiN3fXy4GZOJxo3L4iB99xlgMlQhjyeXj7JySxj9fvua7G/tdFqKRBfHpoXLiCzcgkENBb+I/1U0hLdpSFKMcSFcvBlAvtJl8bCVEHrPh0nTT9Ju4khq5Er2BSvDkPSUOd/toeSQjtQv6Pav5RR4XNm5hu0huZjQvybqf3VcLYiMmesH97DnsowhP7bA+R12sQl5+Z4/xp9rTxJvl42ew3tR3jPZodk/Es+pdcs4YSrNhG6VObFqLmflFRjVRXDB9/85oCx4UYrj0tlHuJcoTG4nmzRnL0IZkyICOH8vmrLli+Hwwo/xyxYSXlaiWDVxE9Lq9ehm2U39sd+g36bNCPdYP5Vc897D3utKho5rhtMHKKswk9NGP2bKdyvJ020APapl/x/9Q4rEFMnqWdswFK1J78aF3jO4gnB0KYylM7ajLl+frnUEV2wv90vBpvEhvlx5kkTZ8sWxl/13thJWRR4c3cyUbbFM+L0bee1T7xh/WxtZV+lu7FnHJv+sjB9YB9v/xxj39rn+N3cKZY99fpNZE31oNqU7ZZ3T7lv/TW6vpvKBRTIlJJI1skbKx+LkUEnCdWHqn7xhJnkzQFrXhMIL96X+cJ6SrnVjx9uka+DhlSsEybJTvVS2F0u8CVw4egmH4uUo6iEYIPmjuHUQSC7jv8+Xkj9Yy3hyyZulm8MZPKMTni9t5En+CJ9WSlIk2hhWz11MvFc7BjfIm2ojTvImlbcJXZXC0Mok9Uak5A0ZqTklc1UQdGEf8w4HM+i7AeRQ6TDEB3PihC9Fa5cjm63w5i6kLQfDI6YM2UH5b7tQr4BHqlaVssRpzdfK5PLWP9kaXoBJA2q8MbqD9U3cuvnpmvc2dl1VMGJ8S5z+2cggZGNtF2nbQXBWEMPaGSt5nq0Gwzt6WfzHSl+pv5DGkRWL8JFXYmK3Svy1eAYX7KvxfeeKlm81KRsZkjcpCPkmM3xz/sIREn3oNcb9eo5OP3SnlIfgOksI9ZV6Y46QvpzHRzYy76qaX0a1xl6a7Mg7+e04efNGBIvHbsC2fiO61hJEUrieelNa8oaZ1M/928td8nLVv/WZ5I09/97SX25TVptf2Lmd/XfsGPljMzK/QSRTnktelUirP6f0c2t7SO6DZjDFc+7IRRxLlqdoFmFGl3qTXLJtkmfzwrNhLJu6EYlXPXo3FhimSut/hoJLTkdo90EsmLyFTFUb07W20C9fTkdwynBz13I2PXNj3LDW2KF5cU/qvmcN9/byGJV601OyXayjT+oNeAnPH3LsVgK1aglRVtLqu0LayeG3hKzT6ocyru9czIbA3Pw8qA42lhnpy+Ptm6xu7Zsvb7x5eaNkctnTGl9e3Tz2b304mWzq/Kylig68wm8/naXt7z0p84YX0AwnkkITu3VsP3/9HQfxcSTJ7alcryY1vDy4sf8Q18KNlhBOUWShZ7+6KAIfsG3XeYLiTOQpXY7WDUoRdvkvdlwOQ6rREG9WUqbGV9SrmAeFUcOl4yc4evEZJjtnajepRcUCTlz/6wBnguQ4xgYRrM5Bd+FsVeBtdnlfJiDKQMHKVfFyCGPPySfkLW094hDr/zd79l7AP8ZM7uIladKoHDZh99h2+G8kMhO+vmG4F/KibasKOAs+kdO0hBRDfCiHdp3gul8cErOGOI0HI6Z0xD74Abt3+vAoXEv2ol60bFYOF9WrbtKFRK0iueaPJSR4tWNg/eyc3r6Vo7djUNg5Ur1RLaoUy/LGJUGBd9iTe+zdf4GAKD05S1Wkcy1P9m7ez41nCTi4ZqNBq9qU8LTh8v4j3I02Eh8WTLjWhhrNG1Axm441s9dxOcyIi2tWqtQojubpQwLiVDTq3IQizmZunj7D4TO+GFQQejeepj/0oLLMnz83niVOJyVLoWK0aVYRFxs5scGP2LfnDI/DTZAQgjZPVcb3+SpNkbScShMc4O/04UFYIqaEWEz2hfhmTDOMvjfZsecCAXEmCpQpT7MGJSxOo1+2w4st+2u2sf38U6S2jlRs0pTOtZzYvnA3t8OTsHXJSsOWtSjhacfRlYvwkVXkp26VOLJkJhfsqvJ95yqY4wI4uu8Elx9G4ZAtN03b1CK3rYaju49w4V4EDp75+LpzHbKoX/3CJawCRLF99VYOXgzH1SMT+SvXpFuj4jy76sPeI38TL7GhfL06VMqiZdWiDdyOUpLF2Z26XRpRRBrE+k3niDXLye1VhhaNypFZEc6SHzZiU68hXWsVIj7kMXt3neRBiBaPgsVp06oiTvoIDmw/wjW/ONzyFKNT56o4pnHUxDIYGjRcOnqcYxcDMDm4UKdZbcrntcNn5wGeGdWE+z4jUelCg1Z1KJM7xe3iy81dOMaTyLVTPhw5+xidypEajetSpagrV3Ztw/uOLSPGpS2SFv+4Z/5iz7VwJBoNGqE/16pO3Qq5UZiSuH32LIdOPkCjsKdawzrUKOHKtcMHOBeiwCE6mMjM7mQz6vGPiKNC8+ZUL5gJ/9vX2HPoKuFJcopXrUzT6oVQSU08vXWFfYdukGCC8KBYSjRpSdc62bl56jSHzjxCr3Liq0Y1+KqY+xuWYK2z48fXLuF95BaJZgmhQXGUb92GDtWycOP4CQ6e88Vk40Kt5rUprApl6bwd+GqVuLl50qhDQyrls+HiwaMcvRqALJMH9ZrXomweOQdXHyVMqSAmKBBlntJUzK7j9qNETNHP8NPYUfWrIoTfvMbdcAmVGtenhmcCazaeRGOTly49KhNw7CQ3w/RowoMJTVJTtVEdapTMTpLfNZZtPkt0kgSPgsVo07wSbrYK4p4/xHvPWR6GGSAxjMTslZjYrwbBN8+x8/BN4kxqvKpXpWHl/Cgkr69cCaIe9eAyG4SjN1oDMQl68gn9sH4pHJICWL36ME/CtDgK/aV1TQq46vFeeZRIGwVR/kHYFihDObdYDvx1D4PKlhLVqtK4an6LV6y0xlLrrNyPfbtPcv95Eu75i9GudRWU0TeYPv4sbX7r8XmJ5Ol1S1hz1UzNinmJC3zM1cdGBvzUg4T9m1l6KoSylYqTv7gXtQuaWDBzE1GZ81Eyu4xL5+9TtEk7ypou88fBMKpXLowx8hnnb8TQaUwvsj4+xZzdDylVoTjS0MfcCLNhxLcdCP5rHYuPRVKuUkmKFiuKV9YY5s3ahzp/MfI5mYnQZ6JOeRe2rtmHuWB9xnTJzsKfVxLiVJDSuZRcO3ObHI070Lu4hvG/78Yud1GKeMCFc48o2rQVPRtZz0e+OnCY9THsWLCGk4EqKpbLRcyTBzyNy8bw0RXY9cd2NG75yeeu4umNWxgKVmVEx0qoZK++9aeIZLxXWwbVz8PTGxe5cD8WXegTLoWqGDKiCwWdXxdqy3KE301mzt6NNHcRCrtK8I+3p3f3r3h25Sr3gxKIenKPB9KCTBpVjwvLlrHxRiJVqhRB++w+N+KcGT6oAY/37uDgQw1FvbwoWyoXUfeFM2yB9PhtMG53jzNr420KVSiGmzSasz6htBzbnTpZ9Bw4dpv4xCTuXryOS/3ODK6sZO70NQQoPSlXyA2/m9eJzVWN8X3TEkkp+oQQ1s5ay22dKxWLexD4911i7IsxsEduVs3ej32BImTLJOHepZs4VWvCgKbFUjn6tr7VC98ibx46wrr9V5BnzU+9RjWp5eXCjRPnuR+WSOjj+wRJ8zF2VGMur17AqZdEshrjOpVk35/L2O8roUq5XATdvEWMRylaF0ti0aaHVKpZDA/XbFSvXwLHV7znWF5w9PGc3r+fjQefUbhMfoqUKUthZQDzFh3FrVQZspjDuHg7ivodG6K9fJij/goqlChAuToVKGAbz4mTt4jT6bju8zfFv+5ExyqZWPLDWmwbNqFDGVuWzdlIjFM+CmRR43f7Dqa8lfjK0Y9Fh4KpXa0IzllyUa9mIVSvlc3K5sLOnWy/Gk+ZUnkg6hkXfE30HticBztXcuiZA9XL5yLk3m38ycfYH1rhrnh1ELMKx40Du1l/OgKvsvlQxj/n3M14un33NaZLh9lzw+ZfRFLGtZ2rmH88lupVCmEI9+P8rTi6julNtoAzLPH2p0TZAthoQzl/PYoOA9oQf34ny09EUb5SSYqXzIN9rD8b15+kwqBRtMrqz6Rpe3EoXJQ89omcvRhI/T5dqewQwIw/DuNQqBj5nfRcvviEUi3aU8nuLrNWXKdYVS9U0c+49MhE/zE9KJ0t5axscr8WBurgm6eZueQ0rkWLk8chiQuX/KncoT2Fk66w7lg4pcvkxRwXypW70TTrWJdnh/ZyKdqG0l5FqVKjJBHnvNlz00DZEjlJivDn+lMj/b9vwcU/VnE0WEqVioUoWqkMtk/OsnjrfUp8VQJz8GOu+2ooVqE4trF+3Ay0ZeiohtzZuY29D5z4dUY7fNevZc2lWCpVKYYx8AFXIuwZOborhW0iOHj8FnEaHfcuXcexVgeGVbdj/u+reSLNSoXCHjy7dZ2Y3FUZVM2O+Qu9yVS4FDmU0Vy4Fki9Xr1pVtY1jdiYCkKvHGTiyqsULVMCF6Hvn3tK2a870r1WFi4cuYR/VCLBd28T6laJnwYWZ834JZyJUlGlQgGKVq5AIWUkZy4+QZMUyfmLYbQe0ZXqqQIMpIynMvQxgayYv4Vox7wUyGrDs9t30OWuQNd6mVg48RStp3+GInlQ68WvvWtjinnArGmryFSvE8UCTrA/wpPvRjbHEQMPz+xj0WZfuk8chJezhJOrl3Mw3IN6ueI5GOjCL8Obo9QFsmTaYmLzVcc9+DL+ThUZ27sW0rhb/PzjHkp+3QInvxPsD8rF5G+aoELLqVXL2OrvxA+j2pPVxog2UYvKxszuRcu4qaxEt1IRTFn3xOLmqEQWGy5uW8n6Oy583yUbC1edo2nfflTKKcV73p+clxfh+/71Lctjqd+ALHEI/S4w/pdTNP62B/ULe/Lkwh5W7ommTsNMbF9zHqWbO47C7CokiDB1Aab83IFsdq8G1U0lkiXbMahBTnwvX2T/8duEhkcRkGBL3xFdqJz/9aDOQqe+uHUlK67ZMemn9rirIEmrs4S6uXP6NEcuPCUyMpJIQ1bG/N6eJ6vWc1ZakO97N8Ic5MPYn0/Q/Me+FA47z9wDQQz6rj+eCj3RAZeYPukUrX9sw8212wnPWZmRXauj1N9nyrBdVBjVhWoeRo7uEg4PhxP2PBzXCo3oVDCMObv96TuyJ15Z7bm0ZRHbIwvwc//Xl1sFgQ+6eZRfF/xNt4m9qJjVgWv7NrPvbzVVimvZsv0OTtncEfYHhQcEoPeswPTxzXGQvBo+SA6JIfzx2wpsq3WmT53cmHSxXPc5w5FzvkRERJKo8mDYuF4Ebl/ACUnKTPJiphqMqOXA9JnbKNysMx2/KkD0rf38uOwBLVoW4oz3dXLUqEGzGkVwz6R6w7dG63Lrj1Mv0GVcd0q4qjm+aj47gnMxfWxrbA1BLJ2+ioSCDWmW5QELLyqZ/G0ri9/ehDA/9nuf4e7TSMKCQslRty3ftc/J0nHrsG/ciMr2/syeewy5hweZbWXEhgQT7pCfvnWzsufAbUo3qEO9KoVwtnv9e5XA1xQbyILfV3ErSoWnRybQxuL7VEOjvm1R3D7Mk2z1GdWqLM+vH2T26iu0GTOcCh6vvozJIPE5i2au5VqQmWxZMyPTJ/DkcRg1hCAEMbfYd0PJ8B/eNJO0iuR6/+xMG9YUeZI/i6YtIalQTdyeX+bE/SSyZcuMwpjEU98QKnZoT57oyxwNz8PkEQ0sm4GMCc+YO34pnt0GUfDxX6y+Ad+OFdwLJrFz7h/csC1HJfkDjoRk48fvWpJZGsLSqZtQlf0KuztHuGFXjgn96iOP92XmL0uwq9ODAfUEL0apX3yFIOqJ7F2ykjMJBRn3TVMcJIEsmLwVp0oV0Zw7zsVQM54ejph1Gp76hVG19xCqxx9l7VM3fhzcGrX2PjPHruSR0Zasrg4YE+N4EhxPk0EdMR0+SHCBqoxsX8USs/KK93Z2XpTx/c8diDi3m3mbAxj0+2CyBJ5jyqzDNBzzPUWDvBmzMYafp7Xl0dr1nNTn4fv+TZGFnGPsT0ep/21XiwP5Y7uFVZAwIkLDcCzdkO7Fo5m93ZeeI3pRxjMT17YvZntoDmo7BbL7jh3jJ3XEVRLGmt9WE+hSjpG9Ba9DL39PFT4jCCI5be9zho/qQS57PQcXz+dAUnGm9a/EzWPHOX7Vn8iISJJsCjJ+Sh32jl9DfJmaDGtV0eKaLtz3DnsOXObZ82ieB8VQrVdvulTNkUaYLSlPLx1n9qITyDw8cLKVExcaTKhdXoZ1Kcbu+RdoMbX75zeTPKwvzeSeNSApgPlTF0PltpR6fpYz5vwM61kDGwzcPrKb5fsjGDp9AHkVJq5sW8WmR3bUz5PE0TAPJg1pjNIczbrf5+OXuTSu4TfQ5G/AyPblwPCY6aM3kbNVUzwCz3A8sQSTewnOyTV4z1vGKUM+S1QMe158+zHFsH3RSu7aVKF9gQB+2xvJhHHdyemo5PbB9Sw5JWdkr9ysXHuR5n37UC67lL8WL+GksSDfD2iAQxoiGXX7L76fd49Bv/SmlFsmnlzaz6pdYVSsasPhA08oX68ybmrrtyaJvStVK+TH5p/dosnvUSkimVimI53zBDFxrg9FqpUjhySEXSef035wZ2oWfj0auPCOf2LFAraE5mfumKb/7C587LObOdueULN+OcxhDzlxXsfwPzoRsGojl1RFGN6tJtLQK0wYf4T6P/SmUMh55h9+zsDRfcmhMhD+9AIzpp6lzajGnFm7B9uKTenXxAsM95k6fDcVh7Ug/tR+zoQ6U6d8Nu5fvEC4SwWa5gph44UkvhnTk+w2cHnbYraF53+jSPr57GTy5ijGzehBHpWM6/u3431bSrEccRy/Ekf1WmVwsIQnM6NwzsZX5XL/E18w5e1fhjk2iLmz1mBTuQP9G+Tl7rE9LN33lEr1yyLxf8C5x4n0/X4AYXsWcFxaiZ+6VrQst17KXJPBlVRM/WMPVbv0oWmpbCQKvlunXaDbhB4UMIdz5JAP5x5p6dC/IxVypzjWTslfTmLQFSb8dokuP3TDy92GA4tmcVhfhtnD6gPhrJ+xkkC3KjTJ5ceKyyp+Fr5JmsPZMG0pf6vyUb24O7dOHkdTpBHju+SziGSmJg3xktxnweq/qdCkCh6WQPZmcHCmavlCFhdjfx06y9VgGd2HdqSEu9VNW+py6cN8mTljDbocZalU0AUkJkwmBfmK5eT6jvUE5W3G8KZFCbl9irkrz9F81AgqZX1VJOUQ85RZv28g1rkwVYXwTMKLilFCLq/CxF06xv7bNoz4oanlxffVpTRBrAWR3BiUkymDGyIXNtX8voBg57I4h13jqSwPNUpns8SSNZsgR6E8BJzcyxnK8nP3cpbqaGOeMW/iCnJ274/n7YPs8ndk7PcdcZYm8dfSeRzRFKSc5C43VJX5pX8N4DnLp21GXqYCkktHCMpXnzFfVwZtIAunLEBX9mtGNC/wikgKqwJxbPzjTx441+annlWBQBb9uo1MZYoRcvIscZ6FqFxI+BZvsnxlzFHUC/3FrWwNysK4Ia2xTbjOz6M3oypdljK5nKz3SRXkL+HJ2T93Y6xSm571BBd1Bq5472TPFRWjJ7Tk+dl9LNkayIDf+uMaeIUZcw5Q59vRFAr0ZvzWuBciuYGz5Gd4rzooI64z4cfD1BraCu25g5wMykzditl5dOkCQY5laVUgkvU+sQwf25tctlJu7FrK1iBPqtj4ciQ4F1N+aI6aaLbNWcXfyiJ8O6gOdq9sXksWyeneIQz/phs57aWcWbeALSG5+LpgHJtORVG3bklin9zi0gM7vpvVkIM/bkRRtwFdBf+50Q/5Y/ImKF4ar6xyfLx9yNm6F31qpXaxmPwtUsK9U/tYsP4+5ZtWIcuLti7N5EoBDw3Lpp2n9W/dKZ35M9m4IwzcPhuWsf2ZG/1alyX84VU27blHq9F9UZ7axRlzAYb3romwvSHS9zIz5x4ib/0mVPM0WNxh2VVoTDX7B6y+aKJXh6oYgu+ybtNlavbrhtvD42y9baZzx5ok3j3HxtMR9P+2I7FntnFYU4pf+whvMBIendzFzI0PqNehEcU9pDx6Fkvlr4pzcvUKbigq8k1zO36dvIe89RtQI5+MXav2oS/dmBFVJExdcZaWfftQPoeUw4uWcNJUiDED0xJJIR7fQ37/aT3G4tXoUDs//ldOc+yWmm49c7N23l8UrN+Y2iVcCHjkR9ZylcmbKt5hylLDi407c/4kskgbOrjdY+K2ALr1bIqd/yUW7fSl3fDu1Cv2+m5SYQDyO7ef6atvUr1dU8p4Snj0JA5J2C32PHBgRJ/q+PscYtOpRL6Z042Q9Ru5oCzCyO61kIRcZvz4IzQc14eiYReZsvFvGrZpQrG87qiSHjD711O0mtydyJ1b2flYQefONXEzBbB26XXqDmyI777thOaoTZeqzuxdvYVA52oMaqRi9qwjFKhXlzols3D1wC5uqMow8Q0zyWi/a0z9dTeu1evRokIWbh09yq3YnLRrqGLpkktUa9eM8rnVPHkcQuEqFclik5anFatIzpm5GpsqHRnQIDsnN25g720Z3fvWJOjkIXZf1zDohwFEev/Jfo0XUwfV5OiSGZyUVuLnrgVZPmMVzxyK0KFhQW55H8AnxoMxwxohiY4lKdqfFWuOkq9JJ3rXy/PaBiJhRSHx+TV+mnCYUu0bUL5gdnSPfFi404/mPZrgEvuItZsvU6NfX8rFnuLnfVH06lqHHM5GtszchE3NJjQtrmLzn9uIK9qQSb0KsXTsKqjdiPZFdMz8bQ+etRvSqLQ7Aff88KhSkbyqRPz944gPfcTKDaco32UAHSq+umQmDPoxbFm4mvNxWen+dTXU8QEEGj2pXdaFLbPnEZi/OSObFeP5rZMWkWwxemQaIimE1Upg7+J1HAmyp3unWjjow3gWn4k6lfNycddmdl2XM3x8WzzS2N0ptNHru9ew7LqSvh0qow38m3Wbr1J3YFccbh9lx10JXTvXtcSjfBxpQ71quTm8cimnzeWZ3Kv8PyL5x0/Lyd51OPVk15i07Bq12jamsE0YK9eepnibDhRPvMYS7wAaft2UIs5xbFt/ipy1m1NUc4blp/V06VoLid9VVu3zpf23/alTMNnZe8prhbA8fW7bJlafjKLp140p4BDFpvVnKdykMY4PjnAgwImenatjGxdKoDETtcoX5cauJSy+aKJbh1rkzq7m+Ir1XDXlpWf7ShAaQISdJ18Vd2DFhNWYq9ahV4OilmVwQSR3X1Yy+qdWhJzdx+ItAQz4bQBugZf5fc4B6o76ziKSP26JY9L0tjxaswEfcz5G9qmLIvya5QW3Zr9GBB7cTkCWGnSr6cH+1Vt46lCRoc0dmDPzELlr1aF+6WzcOLSb6yovuhbXs3jjbWp3bEZOkz/rNpyhZPsudKkpuM17deeugtCrh/l1ywOatW6ApyKMzWuO4PpVIwrEXuJAUFaGdy5nWYY/dM+OsTOacmTiBuS1G9CtdlFigy7xy7hDlO/XhjI2oSxZeJA8bXswoH7+NGaScqKfXmPmLG+y1mpIkzLuBN57ikfVKmSJv8XkccdpMrkvX2X7jOJJnt20kpXHg5GZDZhUmajSqD4dGxfm3Iq1XJIVYHD36i/cz+m5eeIE67efJzxRQu4y5enTpSHRZzYze9dDy7KhQWpL6Vq16NqqvKWTb123lxPXnyOxcaJ++6a0+Co3PutXckLvxcQeFSxv02ZdLCd27Gf3qQfEJZnJVaEa33SrZImqcVNajh/6VODBqUOs3XmZ4DgjuUuUpXuPhnhE32LKqos0793DMpM8snQFPqYCfNu33mszScv3MLMZ30snWbnpHEFxRmxsFWTKXJCRPzfn+dEjlvBFIXF6HHMWpO+A1hTN8vp3EEs6piQOrFqHT3QOhncriffKbZy9F0nmXLlwSIghX9OWdP7q9Wjgwjcxszae097e7PrrPrF6M9lLVqFro6zsXXuQW0GJeObOiUQTQ43e3VCc2sVFRSGGdqmBJPQKk34+Tp1vu1LNJYGVC6x5FqvfmI41bFk89ThNfhpISYk/61Z6c+lhFHJ7FbJEezp83x73oGss3XSBGOzI6+lIktmRvqNa8vzwfjYcuEGsXo6tyoxLmVqM6VE1jY07EiRGPTdP/sXaHdeI0oONUo5bnjKM/KYGd3Z5s/XIHaI0RlwLezGkf1NyOr58rMP6VVIQyWDmz12HTaW29KmXj6inN1ixzJu/n+vJmTcLSYkmGndpj/Ozoyw7nsjI8V2IP7GJxT5Gvh3XCYfgW6xac5g7AfE4ZM3D172aU0QVyKzp2/HTSPEsVpqe3eqRz0WZxpKrFJM+ir3LtrL/oj+KwpX5dWBVruzby44Tj9DJ7ChXpxadW1dAFnyXBYt2WfIp27IdFdV+bNh9FY3cgTzZbYmT5mLM6LqcWbScU7r8jBtWE7/TJ1i3/QIh8XocsuWi55Cu5Iy9xJSZh4g0yslTtjw9O9XFM1Nqf7nJA7+M+KAHbFx3gMsPIjHK1FRv1YouDXOxa96fBOVtwtAm1pnkgrUXvpXXDQAAIABJREFUaTJyKBWFOL6vbVKTkRT6hE3rvC2+WU0SNRUaN6ZnyzIEnzvI/J2PaDe0G+VzvP6mbzmCsHc9C/b5IsOIQWZH2Tq16dKyLMpYa38+dfM5BpSUqdeAvu29OL1mJT6U4aduyTNJfxb+soqs7QfwdTl7fHbuZ8eRW8QYFRSrVoMe7ariqA9j98bdHL7oj0SlQipRU7VNG9pWtGPvql38ddUfbJ2o2qwR7esUeiWsWgovXXQQuzfs5ejVIKQqJRKJDXU6tadRESObl+/j3L0QzHI15Zs2p3fTUsQ/vcqiRfu4+1xPza5f06qEjI3L9nHFNxKJyo4a7drTpZYLayZtwCxs6qpXxCKSVw/sZt9VJSPHtSD0/H6Wbw+iz699cA26wuz5h6k94hsKBh5g4o44JvzSmscbNnPWnJehPWqjiLjOpIlHqTm0HTkibrN0/VmizLbkyeFEksGePqNbE37sIBv2Cf1Kjp3KjFOpmvzQuQwXvHez5dA9kqRqStesQafWlXFSpvXyqSDs2hGmLPdBa5SgNUDespXo3bkG8uCb/LnsMI+jTOTO44k+SUuLgS25u2Qn0hp16VKzMEZdJH+t386es37IMruT3dEIOSszulv5V/YVJO8t0Fs+Ea3fdt7S1u2z5qTH4K6UtA1mzq8bcKrbgZ7181qefd8To++2C/YDHgERZpKn1y5mv6YoY7pUsGzHt7FVW3Zn6pK0GCQy1Cr5C6+o1vNxiZpEDCZQ2tigkim4sXslqx+5MqZvLWxlWBx1W4dHKWajloREPUjl2NkKjpRN6LRJ6M1ybNXWbdLWrcsGNAlajGZQqlWo5FK0SUkYEO5TWPJNSkxEbxTyVaOSyTAZdSRqDSjVauRS0CcloUeGjeX+tH5WT4xCXEyd0WyJcSmUUW2rspQ3MTERg9GMTKHE5kWMvDcZyqDTodWbsLGzFTJGozUgVyqRmgyWJRv1Gw/SClvAU+qqUKlQK2TotIlo9WYUSiVmow6pQoXEoLfwt5TFZECj0aOwUaGUyTDoEknUGZErlCgVEpI0OhS2apRSGSZ9EglaIxKZIGy8uC7YTeApRaWQYdAbUNrYIpcY0WiSLNytOBT/2OX1uqeyv+V+CUik2NgI7eVFOiYsHN5cf2EZ0kRSohYUQt2tjhGS669UKTAZjEgVSkvZEhP1KG1tkJsNlnaksrVBKZX+U3+ZQoWt8IzQFpL0mMygUKtRCzEX39g9hZilOjRCu5QpsLNRITHrSdBoMSHD1s7mn2VifVIiSQYTCpUatUKCJiERk0SGUiFFrzehtlVj1ieRqAPbF+3e2k5T2pHJYG2nwuqrtc+kRK9/lbHQF4yGJBKTDJhfsJVJzWgTkzDLBK5yTEY9SUl6S1pCu0+7pUsxGbRokvQWG6ls1NZYrSaBow6h3QlxKV/PX8a1HStZ55eVsb2ro7b0Z4GH1X9ocn8WyqZSqxGauaU/C/1U9eLYg9lkaWtSlRqVXBg7jGgSkiwHbdS2NigsnVMoi44EjQ6kwuwXZEK7UchTXU8ZM/7t2INgS6FOQjqCyS3tTyF/qf5qGxUyqdDSJGiTEtEZzBYGwn3GF/1XIpVhuU9iRqsR2qfC0leEn9DfdQZhbFRiMujRak2o7FRIjQZLu1PY2CAz6dBozdjaqTBqtRjMUtRC7FZL303un7xlPxTGPZVlrEhISMKE1GKHN52+/Oeb5J5A+vRrS05HKUrLeGD1RyuMpUKdlSpr+QXWJq0uVR0lYBL6gA6JXGFxhqA3SSxj75taWMqYnGrMNFvzMkr+bRx5N/l7u7s/sEie27KaY7pijO1SyRJSxeqo2roXUfi9GjzoZQGScefARjY/c2dMvzrYWrYnpzxhTSPlbNHbpmt13Pxy/sl/p5Tp5TvSLm/aQ33qqy/X1lrW/+UeK3VeqctlTfdtn065O600kh22p2WN1FyTT2y9areUOqam+fLVFCu/ev1NTfNNtX35+tsReLWdvGqVtCi/TOP1tvAuFkht69dbl3UoT26/yed+X+bybu303cv2sk1T/E6l1TNfF7zX+96benXys8JM8ua+DWwP9mRsH6tTiffpz1Zur5b35b7x8tjwqiVfHjP+baB813RSLJ26LaU1Rr3ePlM/8Xq/TKl12mPX+/TDtNvl67ZWEHb9CHMPh9FvQFtyZkp21m69883jy5vG6ndpqy/f+7bj8NuJ39ve9QFFUiiCyWi0Hp+VveG19H+UU3jeaJageNNr7dvWU7xPJCASSHcCYn9OdxO8VwHMJhMGkxm5TIawyPNl/T6wSFrfM/7Xu///epd7u+fT0wHxl9VoxNqKBN6XwP93PHjffMXn/r8EvlzLfXCR/P+a5u2eF4Q4LCCARLUbOVzfyaX422Ug3iUSEAmIBEQCXyCBDyySL/spFPgKDqSFDRXJ/geF81TJ/kVTByC2Xhd+1hlist/A5PtT+y8UDpEHsHj+JrI26E7zks6AcOA/dT7C94+PtRvqC2xHYpVFAiIBkcBnSeADiqQwPQ+5f5OLwWbcDTH4aeRUrV0ZT2kkp07eIDDWSI7CRanqlZNI//tcvBIMKh1xQoijkiWoUNDqOFvw6elz9i6RSVLylfKiXAE3Am7f4EG4HrlZQ2i0HA9lKHv+ukPmfMUoVTgftep5oU4I4czpGwTEGMheqCiVS+VELgrlZ9mMxUqJBEQCIoEPQ+ADi+Qt7w1M2/aYnJ6uuOUqTKf2xTmycgcP4xTYqqTERcRTulVTSvCQuQsv4Fw4C9K4WCKSlLQd1JNqbhH8OWsTj3QOOCv1hMXIaDOsE5lvHGL+vge4CunmLUZhmR8Hzj9D6eBErvwl6dalCPsX7+BBnLB9XEJcZALFGjXm6xr5P+L5mg9jMjFVkYBIQCQgEvhYBD6wSN7ev4k/ThgYO74zeRxU+J7cxW8brpPPqxjZHOU8uX6N585edK2sYs+BSAZP7062xGcsnr6e2Lxf0SBXEPN3hfHNjz0p7JTAut+X8sS9Kg2d/dlwMYlB33WlgKMK4p4wa/Ym8rXsS4uSrvie2sXv66+R90U+T29cw09dnOlC6CXF/z5I8bHwi/mIBEQCIgGRwKdM4AOLpDCTXHLXg9mj6iNHx5ktW9hwIpBc+T0tYVlkcjl2nvko4xLBjgNxDJnWEQ807F2wmhuyglR0fML2xy7MHtsCG5mek+vXcuR5FmrljePsMweGDm+Go+AXMeops//YSt4WvWlVypFzWzex7rg/OfNnR/kiH5VHHou3E3uLz9S32zH7KZtOLJtIQCQgEhAJfGgCH0Uk3Zn5bT2UEilPfbyZueU+bQZ2p3ohO549fIZzoUKEnfVm6fYwek36GveoRyyauxO7is1okiuQ6ase0evbLhSxi2DxjI1IKzWjlvQ+3n72DBshRBwwW0RyxsyNuNRoR6evchN8+TBzttyl1YDu1Chsj/9DPxzyFcRZbkCbpMMsk//j8eJDIxbTFwmIBEQCIoGMSuADi+SNPWtYeMeDeWMaopSAWRfJ7lW7OHzF3+JeS+Weh2GjO6J8dIrZC8+QZCO4PjPhmq8w3fu0prBdLDtWbeHw9VCLezPnnEXpN6QJUYd2sPtZJr4ZLUSuNwrhAdi5ciO7zwbgkD0Pg4a3w3ffNrwvWvNRuuVi4IiuFM8Uypyp69AVrsXwTpVQveLxPqOaUSy3SEAkIBIQCXwIAh9QJIXixoc/JyBBSaFcLhanAoL/SJMunqdPQ0jQmbDL7Eyu7C48PnuQFduCadavBpnNEtxyZMPdXnAiLcGUFMtTv1A0Rhke2bNZ4vnFhAQRrpWTM6ebxeeg4PtRGxPB08AITAobcufNia0pDt8n1nxsMzuTM7sLcmMifk+CMdk5kyuro+Ax8kNQFdMUCYgERAIigc+CwAcWSesZR+H7n/XMo/CzOh1PPhNpDcty77Q3K3fFMWpmV9wsoVqEM41WAUu5X/jLet2abvLfyekK14R0hecEP7Gv5pPsI1O4T/j/lDJ9FrYUKyESEAmIBEQC/zGBDyySb1vapPgYwqOMeORw5k2+4d82LfE+kYBIQCQgEhAJ/DcEPhGRtM4WhV2nolec/8awYioiAZGASEAk8P8n8ImI5P+/ImIKIgGRgEhAJCAS+K8JfESRTInN9sXFWvmvrSam984EhO/U/zuW5zsnKz4gEhAJfOYEPoJIWiVRSqRGy82AOKI0OkuUd1EqP/O29YlUT5BHG4WM/O52FHS3s5RKdCXxiRhHLIZI4JMn8IFFUhBCQRB33wjl8J0oMqsdcFApX3x//OTpiAX8HAhIQGcwEhofRw5nKX2/yo6r5XiRePznczCvWAeRwIcl8MFFUsJPex9yJ9DI2HolcXewQSGTfoHRrT+sGcXU/52AEFU9UWdg/50ADt71ZWXPYng4qEShFBuOSEAk8D8IfECRFHasXveP4Y+jIQypXhw3exXCYCX+RALpQUAqkVhe0DZe9sUsi2FUvTyiSKaHIcQ8RQIZisAHFEmBw9T9Tynk5knVvO4k6q2OA8SfSCC9CAjL/8KL2twT1/m2QTZyu9iKQplexhDzFQlkCAIfSCSFwUhrNDFs42OGVS+FnUqO2SzOIjNEm/jMC6mUSVl14RHl8pppUNRD9Lz0mdtbrJ5I4P9H4AOKpDBz7Lf2EVObVURvFF3A/f8MJT79XxEQdrpuuPyEnG6JtC2THbPFDaL4EwmIBEQCaRH40CK55hFTm4siKTa+T4eAKJKfji3EkogEPn0Coki+o40kyOVSzCYjBqMZqVSKTCbFaPgw7vQkEilSmQRTqvQlkhcnTM0vXL3LpGA2YXyLTVFSmQyp2fTPBiprWoLDeAmmL2Q5XBTJd2zy4u0igS+agCiS72B+CTKpCb9bF1m38yTH7sfglM2Tvl1bU7tkNmQmIbLIf/gTBMygISwsDgc3d2zkEmQmDduWL+FkUlF+HdYIB7OOyMhwdApHPBzU/yp0QnIJMeHEmG3JltkOqUxKxP3zjFt4nPr9+9OuiBO6L2BZXBTJ/7CNikmJBD57AqJIvrWJ5QoZj87sY9jMv3AuWYHWVfLx7MoJjgRn5o9fB1Iwk3VWptUZrBEuZXJUcglanR4TMtRKmcXLkDBjMxgM1pmfRIpKIcNoNGGZ5UnAaDBYvuGq5GaO7lzNch8DU6cPIa/KiMmQwIYFf3BYU5Q5Y1tjuOPDmAWHKde7HyMrehKj0YJUjlIhRWIGo8mE3mBAIpOjC7nH5F82Im/RiVlNi5GgNxF59zTDZ/5F/cGD6VkmCyaT8Z/yW8qmlGN6UR6JVIZCIbO4ojcajegNGfNbniiSb93kxRtFAiIBYaXNbwLkWp0mC4n5f21JjViHWRoHTm2ApH8SEcTAsnHnc/kmKZEh1Txi9PA/eZK7KovHtCS7nZLESF/2et+netvaRPve40mMigql8mAnkxDm/5CrT/WUKVcQR0M4p28EojVKsLVXU6JIAVztFBgTo7nwIITs7g6EB4TwPFFCgUJ5KJDVmfiAu/wyZzlHA5wZ0qsBRbI54y5J5LZ/JGrnbFQv68Rfyzbz8877VGnfmJYlPClZLD+mMD+uPIzCIAVXN1dKFM6FvSwJnz17+WHeabI1b0CfinnJlyMzfk+DiNCYKFWmKNLgpzzQ21O1WA5UUilSQywXrvqi9siBV353tBEB3LwbTKReYglqXSiH60vLwBmlN4kimVEsJZZTJPApEBBF8q2sIFMoCbm0lzbTT9Dnm6H0qZYTrVYI7CxBr9eSSW1iwZxZrLzlwpZFg8ljI+XY+hn0XhrJyrVjqSC/z5DR27hrlGIj05GzWDnGD2xHfsNNmoxeh0FhD/EawhK0ZHbLxvc/DCLH0330nOODxqxEYpZRqWYVakoDmbz7BjlK1mP15JJMGrKck1F6lDIJmXLkZs6kgdjc2M/IheeIU8otS7SV6jflx7bZmTp6CVsexaBUyrF1duPbzmXZuNab68+lTJj+PcWe7qH7ikAWLhxFjZwO+J33pvvUY3T7fiRtckTx6+xN+PgmYpSAXWZn2nduR48aBYRp5X+7zPxWFnn/m0SRfH924pMigS+PgCiSb2VzuVLKvYOb6b7+AeMnDKNlPkeSDNZjLRKpFDUaFi+cx7o7LqyZ04/cNlJObp7LwJVRLFoygpq5MxH08A4X7oXx5NEtlh16xvAfhzOgWBzNhixFXaQaM4a2QPX8GsN/WI6+Sns2jajMipnTWHnHheVzBpJPDTJjPPNmzWD/8+JsWdKRsP076T37LC1+HMLI8lnRmWUoSOLh7b+56RfFtQtnOf5QwZ/LxuAZ6EPvkdvIPbQ/sxsWwiiTEnL1GEMmHKDFr2PpkSuagd/Mw7ZON+Z0K8byKdPYHl2Y9VNac2DuNH67YcP8n/tT3k3P2tkL+POpI0um9MPLRYne+J9+jX0rm7zvTaJIvi858TmRwJdIQBTJt7K6TCHH7+R2Oi66yshxw+hYwh3tCw9CwrdHtTmeP98gkkuWD8fV9zQ/rjpNlFZhOZf3PExL31GD+aaCjqaDl1OqaSd+6lQRYoKYMH4St+R12DSzMZtnTGHpbVfWLBC+SZqQGOKZN+M39gUXZ8vSTkQd2En3mWdoNXEEo8tnQ6uNZ9/G9Sw+8gSdRIlOm4RWouK3WRPxSjhH9yFbyD18IPObFEELhF0/xsAfvGk26XsGVnRi//LFTL8g49f+XsycsoOaw0cwqAKM6TqD0LrtWdKnqiWiy9OzG2n9y3V+mjaMViU90OkyzvdJUSTfqsmLN4kERAIWAqJIvl1DkCnQB5yj64j15Gz2NTP7VEdmNILJSFhoMA4uTqxbNJe1fzuzYd4Q8tlJOb5hFn1XxLB8blv2LVrODWUZlvzShSzhZ6gxeAutBg7m2wpai0iWaPw1EztXguhAJkz4hTvKOmya0ZiNv//K8r/d2fDnMPIqTZiSYvhjZopIRuzfQY+ZZ2n3yzeMqZSTkIfHaTNgIxV79GBytyrc9V7L4AU3mLjwF0rEnKH70K3k+3YIi5oWIdFkIvjKUQaNE0TyO3qXy0Zi0CX6jt1BrMqIwaUYS37sgqcskAn9ZvCwSks2DKqDQirh70OraDv3LlOnDadJEVd0GcjloCiSb9fkxbtEAiIBUSTfoQ1IUEqT2LFkMZMPP6dz97Y0LJGNiAcX+fPwU775riexf61nzK4Qho7oSpnMMaxZuQPvB5lZOrs5uxau4K6yFJMG1CTAx5sf112nzZAhTKwhodmQN4jkrKbs+eN3ph3XMX50N0pmsyeXq5rFs6azN7g4m5d0IeG0N50neVO6Qzv61SyCTexNeo3ZQcV2HelTLQs7165j1bUkpv02jlrq+3Qfugx5rWaMa14KV3cXJI/PMvCHfVaRLOOGGQN7lv7Bt1sCGPLDEIbXKQCGJHatnMfPRzWMG9GZIjbRLFm8kXv2JVkyrjM57My8WHl+B57pd6sokunHXsxZJJDxCIgzybe2mXAEwqwJY9f2PWw4cpuH4QYyuznRtHE9+rSsiirsb36bt5k9NyNx88xGDgcNVx/b8+eSgTg/8GHisqPcCTdSuERe7GOCMRapw7Lu2Wk3fGUaM8narJ3dBu3Ns0yeu4PD96PJXa4Cqyd0YfuCX9gdWJwNCzrjGBPI8qWrWX74KdG27kyb0AXbG0eZvvM2kWY15UpkJ+zZcyq368aYJrnYtWYlc3bcJcCgZvjYIXRy8aPv6L3/iKReIiPqng8/rb3J8O/6k9/OhEkiQx8dwIZ1W9l4zJdQnYSipUsysEcLvirgijEjKeSLAMyiW7q3bvbijSKBL5yAKJLv1AAEoZSjJyoqlnidGYVKiUtmB6SCtxopaOPjiIzXoVSrsZEZiUow4ezsiK3CRGxULHE6Mw4OtsgMWuKNclwcFIRHJaC0scXRTmVZvo2OjkEvUePqZItcYiYhNpZojQGZSoVrJlsS4mLQGJW4Otsik0gxaxMIixZ2ncpwcsqEjVRPRGQCOqRkdlCj1SRiVtji6KBGakiy5Kc1SXB0dEAtMRARrcHW0RF7pdTieweTgTidHge1+h82Qr2lxkRLukkmCZkc7clko8SQAZ0PiDPJd2ry4s0igS+cgCiS794AJBKE2ITCf8IxUpPZRLJHN2Gnq+zFdYtDAcE5gFHwxCOxuJeTWty/CbtiBUdwZgSNkclepPPCrZzgVECSys2c4PouOS/BOYDwt+A9R0hX+Flc10mT07PmJRPuEeJbmM0Irucs5bQ4L0j1byYTphf3Cm72UrzaSZBKsd6f6iekY8nb4hDB9Nq/vzvI9HlCFMn04S7mKhLImAREkcyYdhNL/d4ERJF8b3TigyKBL5CAKJJfoNG/7CqLIvll21+svUjg3QiIIvluvMS7MzwBUSQzvAnFCogEPiIBUSQ/Imwxq0+BgCiSn4IVxDKIBDIKgY8gklNeDbqcvB/kRVhEC6rUe0SSr7/ttdTPp5VmeuaTnnkLXD4nlv9RfWzkMjZceUIut0Talslu8YAk/kQCIgGRQNoEPpBICpnpDEYWHYukT7XiGEwpA1GqmMH/lCn5mkXvXojj216zjJ0pcYhfSzN1LOG3TTOt+94nn/TM+3Nj+V/VRyWXcfzBcxxtY6ma30nYAyyODiIBkYBI4A0EPpBICpql0RkYtukpf3auiV5w4Sb+RAKfAAEbpZyVZx5gr46mXVlxJvkJmEQsgkjgEybwEURykSiSn3AD+PKKZquUs+LMAxxEkfzyjC/WWCTwzgREkXxnZOIDGZuAKJIZ235i6UUCH5eAKJIfl7eYW7oTEEUy3U0gFkAkkIEIiCKZgYwlFvW/ICCK5H9BUUxDJPClEBBF8kuxtFjPFwREkRSbgkhAJPD2BESRfHtW4p2fBQFRJD8LM4qVEAl8JAKiSH4k0GI2nwoBUSQ/FUuI5RAJZAQCokhmBCuJZfwPCYgi+R/CFJMSCXz2BESR/OxNLFbwZQKiSIotQiQgEnh7AqJIvj0r8c7PgoAokp+FGcVKiAQ+EgFRJD8SaDGbT4WAKJKfiiXEcogEMgIBUSTT1UoSucISAsVsMLxcDokUiVyWEsXDaML8qv9bqRyJPFWYEYMBsynZO7wUiUJmTdNkwmxI9p0rQaKUW7zIm/Wv5JmuJD5e5qJIfjzWYk4igYxPQBTJdLKhFIlSRuLZtegSC+BYs0KKCMoUmDThJJzcgO7OBSSZSqKs2Rm7gtmRGPWW8griqgu8RfyRdZhCQ5DkbIBtnebYuKgxmyWYE0OJ2zcfnW8IihojyFSpKBKzESRGEnb9jE5ZG8fGtZGmis6STiA+eraiSH505GKGIoEMTEAUyY9vPGEGKDOTeHYFEfNHIa+9jCx92mLW60Eiw5wUTOS87mhOH8csdQRjPJJMpbAfuhanagXALEV3fz8RM/uhDwgDmQ0YNcgK98Hp+xnYZ5URvagHMRceoXBTow+V4Pj9ThyLuqC/uYKQ6YuxH7kFx7I54QucTYoi+fGbvJijSCDjEhBF8uPaTiLFFO9P7PapxO9fjylJj7r9Fjy6t7Asf0rkZuJ3fkfk8uUo60/AsX5dTH5HiV42BlPu/rhPnI9KGUz45KYk3E7AvvdM7PNmQXNiOnH79qHsugOPZvkIHdUJSYNFuDZyIWxMWySV5+HaKh8RPzfDkHME7n07IX0xK/24ANI/N1Ek098GYglEAhmHgCiSH9FW1u+B8TsHErnxGMpCRdHdPISq1UarSBrNmOOfEDaxGtrYYrhOPoidpwyzIYbI35oQdzkR56nHUBn3Ejq+B5KKv5Pl25EIny4NwT6EfN8co2t/PH7sRfQPHTBVmYZLA1ciJnRB1ngttspNRO58hsuUddg6SSz5fYk/USS/RKuLdRYJvC8BUSTfl9x7PCexzBQ1145iVBVEbTjP8596oWy1CY/uLTGbwBj4FyFDG2Mu9A2uk6ajlhlAYSJ2WW+iN53B7pdDqKNWEDFzPsp+O3FvVxeJwQQmf0KH10QbUwGXxWswbu9D9EEfpDYKzDYlydRjIJpVY5G3WoxrvVJf5DJrssFEkXyPpis+IhL4YgmIIvnxTf9iV6rh2iqCfxqAsrVVJDGD/t4mno/qjrTsbNwmD0KpM4DSTOyqvkSvO4Dt2H2owpcTucQb21HeuDQqiURnAlkQYUNqkBSZh8xz9uOQOZb4oxsxRklQVGuNzrsfmvAquI//AcWLDbFmYbn1C5xMiiL58Zu8mKNIIOMSEEUyfWwnV2C8vorgiSkiaTaD0XcPIcPaQanJuE7+DpVREEkTsSv6EL3+CLYT9qOOXE3k/A2oh+3BtUVFq0hKAggbVpOkiMJk/mM7mdxUIJMi6KH20p+ELNyJ/YBfMJ+fTdLNh8hrjsapbVvksuSjIemDIT1yFUUyPaiLeYoEMioBUSTTx3JpiaSw3BpymtDhtTDm6I3b5MWoVUaQaolZ1InofQ9xnH4UZfifhE+fgqLrFjw6tUQinI3U3CPkm7rozM1wnTMfWzWYhZ2yiX6ETWwFpSeiiFtLwpVI1OWKoD19Epsem3GuWwT0X5ZQiiKZPk1ezFUkkDEJiCKZPnZLSySFjTuaACKmVEPz1A2nCUdwLJoZY9Q9wiY0IEnjhfvUXcijtxI6vivm3CNwn/gbahvQXF5G+K/DkFSbQZahg5BKDBZnAvFbRxB1XIvrr+OIG9sM01cz8OhcncjR9dDm6o/HoE5IDdazl1/KTxTJL8XSYj1FAv8FAVEk/wuK755GWiIpHAFRQMLucUQsnoO0cGtsSpTE5HeYxPPnUH29GdfuLZDpwwj/tSkJl3xR1eiFyk1B0oXV6CKccRznjWOpbEiQYnh2hNDJ36Hssh7XWlkIG1ENnVsXnDpUI3bqQKg+E/duDZAI5zO/oJ8okl+QscWqigT+3wREkfx/I3yvBASRvLqMoB/6omy/jSy92/zjTABdCNGrvyXuiDemmFgkdjmxJFkWAAAgAElEQVRR1h6JU8/BqO0kgrsdDH7HiFj8PdqbNzDrJeDhhd3XM3BqXB2pyQSGcCJ/b06SrCPu3w1HITeTeHImEYt/xxSvQ1K4LS4j/sDWQ5Hiyu69KpLxHhJFMuPZTCyxSCD9CIgimT7sJRLMsQFoH9xCmqUMyuweFn+qlp9UDqZEtA+vY4qNRmKXG3mBwigUpn8ETXBLZ4wJRvf4DggTQfdiKHNnRWbUY5ZIMWuj0d4/h9SzOipXuxfPGdH5XsEYmYAsXyWUrrZgNKVP/dMxV1Ek0xG+mLVIIMMREEUy/UyW7KA8LeflqR2cC9opOC9PFtHkEqd2cG56xUm68Lzg4NxoxPyPEEqQKORWp+kvXU8/BOmRsyiS6UFdzFMkkFEJfGCRHLzhCUu61kL/agSLjMpLLHeGJyCI5DKf+zioo+lQLgdmvqzdvRnegGIFRAIflcAHEkmhDlqDkTmHwxhVvwz6VMt6kuTD7KkOsidfE55LnjC97TXhmX9LM/UE7G3TTOu+98nnTXkbX/CQyaT/mPvf6v0+eX9uLP+r+qgVMg7cDsRGFUmtQq6Y+fKWnD/qGCNmJhLI0AQ+kEgKOqjRG/hpdxC/t6n6JTp2+ddmYRI21wifH6UpIpmh21EGKrzQNndc80MhD6dZyaziTDID2U4sqkjg4xP4gCKZoDMwfPNTlnWt/fHr9YnnKIpk+hpo3fnHFpHsUC67KJLpawoxd5HAJ07gA4vkyC1+LOlS6xOH8PGLJ4iksBFHJpN9/MzFHFl/wSqS7cuKIik2B5GASODfCIgimS7tQxTJdMH+T6aiSKYvfzF3kUDGISCKZLrYSlxuTRfsokimL3Yxd5FABiQgimS6GE0UyXTBLopk+mIXcxcJZEACokimi9HE5dZ0wS6KZPpiF3MXCWRAAl+YSEY8OsuCBcu4H+tIm96DaVElP+mxdeZzEEmTPgrvFQvZdPQupZt0p1+numRKjuj8iXcF8ZvkJ24gsXgigU+GwJckkvrnTO0/mIfOpShiG86JBwZ+mjuHCh6Kj26OjL/cauLEqrH8cTiKSqXycN3nDOX6/Mo3zb0+Osv3yVAUyfehJj4jEvgSCXxJIqkNZNKIiXgNmUmLIiGM6b+IlpOmUSmr8qNbPsOLpNafn4aOx2voLFqXcObW9mnMvunJ4p+78vFfOd7dfKJIvjsz8QmRwJdJ4EsSScD/9ErGLD1NFgc7PL/qxrCvyyNPB8tndJE0PD/3f+2dBZgV1fvHPzNzcy8snYuEhCwhS3eKNKIoIRIiqbD/RRrpkA4DKVEQAQEDBZFeJKS7W7phqdt3Zv7P7JKKPxFYlsue4eF54N6Zc973856Z7z3viaFl5x+IGjOCgmlkTq2eSY8ZFxg7vgPJbm07mABYH7pKIZIPjUqcKAgkcgKJSCR13xW+GdGXDTfTkcJzghhLfrr2bEO20ITpSQbzZgKB8+tp2XkOkaOGUzitiZOrZtBj2jk+/7ITKYRIJvKHinBfEHieCCQikXTun0eLUX8wetIwMkoBxke9i1S9H22r5XjqEQ32iTu68yBdWg6j+sdjeeVFO/vnf8boLan5ol8jkW596q1JVCgICALxRyARiaTn2HLejhpHpUatyRd6hW8m/kjlzp/QuEym+OP7DyUHe7rVeCn0lI8aEq2/QvMqWZk/dSo5G33MB9XDnzrLR6lQpFsfhZq4RhBIjAQSkUgaD/Y1Mz9j2FdzuaCGUrVJJB82qUUK29PPDwa9SAJXj25kxMBBLN57lYqNoujV9k2SWYPjJhIiGRxxElYKAglPIDGJ5C3aAZ8XFRmrJeHmYQZ7uvVOw9UCePwaNuvTH9d9nJtHiOTj0BPXCgKJiUAiFMlnIbzPjUg+CzAfwQYhko8ATVwiCCRKAkIkEyTsz0O6NUHAPaFKhUg+IZCiGEHguScgRDJBQixEMkGw36lUiGTC8he1CwLBQ0CIZILESohkgmAXIpmw2EXtgkAQEhAimSBBE2OSCYJdiGTCYhe1CwJBSCCeRbLLDycY16hCEIKJX5NVVY2tQFES4h0k8etbMJT+3cajmE2XeKtQGDpxsRCHICAICAJ/JxBPImlU5A2oTPz9CpEVI9B0PUHoS1LcGkhjC7hn6RAimXDRUGSJFQfOYzZfomyOlOhoCWeMqFkQEASecQLxJJKGNDl9AaJmH2Nyk0oJCEHF5fJgtoZgVp7+pgH/5LgYk0zAJgFMX38ktifZoEgm0ZNM2FCI2gWBZ5xAPIvkh3OOM6lxxXiDEHA7iYnxkDpjKv4mgd6rzP6iFyO+O0jXCdOoXzh9vNnxXwtOCJG8dvYAqzcfjOtZx/5JSYlKxUnreLhNFc4d2s7WA8fx+UxkL1iC/NlS/Ve3n5nzxezWZyYUwhBB4BknEOQieWb9DEYscjGgTyuSyvezvrjpezp+vp53WjejYIHcpEv67OwKkxAiuXvBSN7q9i1pUyVHQkXV8jHqu9EUzxTyL41UY+sv4xk+eR5nr97AkrYAXfoNoEr+NP+hcftYt3gOSQq+Q/60Cd+jFyL5H0InThUEEjWBoBZJN0s/7c+MI6FEdo6icGbHnVD6Lh5k/OghrDmXljYfNKVS0byc27OOlZsPYg/Lw6uVi2K6fJTVuy9TpnxRbMD1k9vYesZBheI5ObhhMRsOXuKFfKWpUDAbgeunWfnHcXLmTcG2jbvJXa4WL6W1P3LTSYjZrbvmD2PgxrTMHNg87h2axjit5mTrjpMkS+qJ9cuetQjVSodz73Qi97HlvN9hHJX+bxCNKryEIst3eu36zfMsWxbNeW8SSr1ShRdTWzi6ZxO6NRn7tm4gkDKcapWLcvNQNO27fEyG4vUoX7ocdcplZcPijaTMnZWTO9aTJHd5snKK39fvxZw+N5UrFSc0Hl/0KUTykZuuuFAQSGQEglgkPSdXM+aXc1TMdIk/tMJ0qlvsTvBu7vuNdzsO5vhllZL13mdQ68pM7B/JyiMqJs1MsXpRdKqdhp7dPue13qMp9wLMHdaN0+HvUVpeRd9x8/DrCrpio17H4TR66QIt3h5IkvzpuHzBSqcxn1IqkyGtj3YkhEjuWfQJ7w78mcwZUmFPkYHOQ8cSkfwsPaO6s+O8E8V5gyseM60/nkCTknffjLJ5Rj+m/pmbMb0a3vcaLM19kvF9+vDLznMoaDjCijNg9Efs+uw9pm8PYPFf58J1ibe7jqSi4w+adZmINUlyclX5gEk9StPntTYcy5gG/7mb1Hn/Ay6vHMeSPV5MukxErbZ0b/Uq8bX3vBDJR2u34ipBIPERCFqR1Fk7fQw7klfj/fIag4evpHnvdmS4J6O6e+4IZhwLZ8iHtUB1sXfnBnbvOcL+jSvYLhdm2icd2TyxF38kq0/X6jK9+82lVcf6TOo/mNzvDaV5qQwc+GUkA6NhQIcKDGjcj0qjvqBpiSyP3U4SRCR/G027ybupUzECuyM51es3JYvtHD0/jCJljUF0qp6DuUPascT+GuM7VLvlo8ovg7qzMWsDPm5c5D6/jy6bRK9ZJxj6ySAyW6/weY8PuVEqkqz7JrA/U1MGNCvHhqndGH84B1/3b8Dg7u3J03w8dfM4QDtNn9ofoDXoSP+m5VE0N/t3bWTXrsMc2LKSzb7cfDnmI9LEU4ZciORjN2FRgCCQSAgEq0gGLjG0ZX1+OiKTOqnOhWsOek+YQp38dyeT7PhxGN8dC2dop9fwnNnJwP6DORAD6s0LWPK8zqQR/4f5eDTDpmyjdKFUbI3Jyf9VVej+0Te0+mw8+ZOCemoVkcOX0KZVDT7v8wOdpo4gPNnjr21MiDFJI906aHMGZvdverdx+87St3s3CrUaT51wB9u+H8L00+GM6vD6nXPWT+3NzIuFGNPljfvSsBumDWLc6Zf5psdrseeun9KTBTdKkNW3AqlYJO+Vy8ap1ZP4aKmPr3o1YehH7cnbfBx18xpgT9Lz7QEU6TmYNwqkwXd+H4P7D2TXRQ3ddRE5ezUmjOxCaiGSieRBJNwUBJ5VAkEqkjG7fqb7yNUUr1IIi65z+fAOYtJWovcH1e88yO8Vyd3zhtF1vsSsiV1Rd86mx5RTDB7diZSyhxmju/L9FhedRo2nbIqTdG3Xh2yNBtCmYhbWTxvIhF2pGBRZnH4dZtJxygjypXi42aD/K+QJJZID1qVk6qAWxI2mSsiBc7EiWeC9L6ibLylbfxjCjNN5GBVV5475Nw79StsPv6F6pwE0LH93TPL471/Tfep++o0eTE7TaQb26EFore6k3fkVzmL/R+uK2Tm5ehK9lvr5qncT+ndsReraQ4isnBVZP03Pt/tTqMfHvFkwHQcWjSZqtpOZX/bGfPAnuow7yIAx3Un7+KgfGAbRk3xWH0jCLkHgWSMQjCKpuZkxsAMHc71P/7cjYonqFzcR1XMWrYYOJ3/KuJ7ettkD+fbPvIzuXpfLB5fTPWog+91msmTJQIzPzkfDRlE6cxJOrJzCp6tMDOrdBDsaW+aOYcD4+cS4NczJMtK69yheDztCsxbf8dF3n/Fyysd/cidEuvX+2a0BVD2CL6ZE8ePnfcj33iTqvxzK5ln9mXoqH2M7v3lPS1X5/dvhjJ6+jKs33TjC8tO2S09qvywzrm8fflh/CE2VyfhyLYaNiGTZsEg8ZbvSrnJOTvz+BV0Wepg6rCNrxvWk31eLSJarHKPGdmZaix5E9B5Bg8LpiTm6ih6RfdnjVMicJSNXPWa6DBlDhRdD4+WOESIZL1hFoYLAc0ggKEXSxfbNW0iWvRjZUlnjgqJ72LV1JylzFiLs1rTImBN7Oe4MJSLcmISicWLXenaecPJSRATa+b1IYYXJlS4JuK9w3mcjXbLbSyE0ju1Yx+4TMWR4qQiFc6Un4LzAps0nCS9ZkOSWv6w1eYRmkRAiaayTXLPlIHrs3FRjnWQqSpXPz9nDu0mWrQgvJDdz5cQejrmSUSj33Yk7twBzYt8mdh0+j7FbUPJs+SlXIDu4L7J23Uau+JNSqGQpMoaaOLJrE3racHKkS4LrwmF2nA1QpEBuzJ4rrFuzjmvm1BQvlp+TW3aRPG8BMqcwJkDpnNqzge3HrpOzQEHki3tR0xckdwYhko/QvMQlgoAg8MQIxLNIdvz+OBPfib/NBJ4Yh6dekG7oAtzaNu+pV5/IKzT2blWUi9QvLHbcSeRNQbgvCPwLgXgUSZc/QLMphxn6RkkRhr8QMMtSrEYGtGdrT9nEEqgftxwjc2onDYu8ILalSyxBF34KAo9EIB5F0nj895l3mGtOPzx+hvKR3HsmL9J00iePS+2eu+oCOeF3oHkmOcWjUbpfo02lLOTLGCo2OI9HzqJoQSD4CcSTSN4GI923aCD4cT05D273IIVAPjmm/7UkLXZkVhyCgCAgCPwzgXgWSYFeEBAEBAFBQBAIXgJCJIM3dsJyQUAQEAQEgXgmIEQyngGL4gUBQUAQEASCl4AQyeCNXQJbfns09d5RvQd99rhmxq3qjDvu/fejlnuvjU+ivNt2PKisuLpi1/qI0c9HDZi4ThBIUAJCJBMUf9BWroPHLaFYdSzKXRFTA+DxQ4g9TtCexKFpIMlx5fkDYP4fr9D6N5E2vvcFwGSKm3CtqrfKfkxjb9ummO76bXx2ab+ZTycpNO/v5cWkwT9N6N/4Pol4izIEgWeLgBDJZyseQWBN7IMyoND1dTvrcviJ/sQb9wotVaZH/RDWZQuwdKQn9rPHmTsqIbHzFxvj12gMHO7l6OQQon6B6bPdZHf8XXB0v8zZUxKps6k8aF90w+7rhyy81chCk0luagRMNJqqMPZjNzmTP56AeQ6aqdXYSstP3bxdUo3rO2oSo9omYX0GH9P7erHKj8cj4ZuGhDtGJiagkTHN40Q24T0RFggCD09AiOTDsxJn3iFgCM5vQxy8NwEW7nJRMFTj5mEbJSIsNP3BRddq6l8kMi7deG/68X+lIW+fvXy4gw6LVFZEezg/206nXyQmTHaTNcQo7f5lNOsmhDB8vs53C1zY7r4W+p4krYTvtIXG75qp/4mb/Hus5B4pc2C1k1zW+1Oit+u/W8ODvr+dAAbtlJl671l4Z7CHukUM3+O+27dTJnW4Shrzvd7en0B+kNz8PTl795O7DOPqeFiu97O/l979HP/5fwpDK9pR23ro2SAQ6+H9df+7PQ+y/e5Vd3kKCRYPm2eHgBDJZycWQWSJ8bBzHrRQtIqVtz51M6BOgHVfhFBnqsSaaCe5kkoc2WJi+SawpYfq1QOksepc3m9i1WaJbHl1tqyTyFlBpWwe7T7xJSCzaqHC/osSF9Zb+PlUgNmTfGxYYCKQRqPuGwGs1xUWLZQ564NK1VXSqzKR9W0sPKTTqbePItVVilokZm6QKZ5NZ9MmiZzFdDgqseciVHnLjz/aTt6hChM6+wi4dIqW1Siay+gFSmxeZOJ6WpVKhTRUp8zC+QrpSqgUy6rF9qLXLZfZfgTC8um8Wkxlw2IT+y9C+ToBwtPEnbN2qcKes5D9ZZ0KRQLIusSq5SaUVDox+yVO+6ByTZXsqY31mvccHplfFyt4reA9DnpaqF4zQCpL3FnuywqLF8ic9UKpqhoFMgdwXzKxdIXMCy/p7FsrkzSfSo0y6p09PIxe+dmDCotXSNgy61StoJLCroGqsHqRwq4TkC1Co0pJ9dbKZomLRxSWr5C4aoLKNTT0/SbeqWTBUd9Pveoqder6CXPA5T9NLFom4bTDqzVUsqXUuLTPxOqtEtnyxMU5V0WVsuEa106YmL9Y4qYZXqmlkjO18YNC5tBGE9FbICy/TqVSAexi85Egeho876YKkXzeIxxv/kmaTO/aIawIC7BqvJ+PaoewL8LHT4N9RH9to9dYhSvXdRSbRKbCKuMnegjMsFOupULyvDouv86w6W4aF70rEvoNhSFRdsYvlFAVHVNAJk0xH9/01Ghc2saZ3H7WrfExp72dz5eDYpaoGuWjb0WIKGPhhh+Sp9RpPNXLh4qJLFXN5AjX8Hh0hnwVYGcfMyPWyHy96QZlzlh5qYmZ7Gl1rt2QsIbodP/STbtXoFslBwdLuZk7yIf7pJWKRWyUGe9ieDXo0cLGnLUSLreONQt8842bBV1DGLUAxq510a6YzsgoO5/8JONTdcxWiQb9PIx6V6VZdQe/7YcUss7lqxJZSqvMnO4m/Fa6N7anddFEybIh7HHppPLr3PBLhFcL8O1kN2HnzLR8x8rSw6DqEiEZND6d5qasZKFEaQuuMA3lJrw7xkufev7Y/rTx9/JeK03rWNhyU8eSSqLPVDct8uuMirIzfS3ccOo4kkpUbO5jZKSPHfPstO1h4sJVHXdAolZfPzXPyjQboqAn0UmSS2P+QjeZDll4p4WF/VeMdLVEmnwq02Z5sP1io1wrhZR5dZwBndFzPJR0mmjd1czx8zoBWSJlOp3BX7rJ8qeFmi3NXFd1UmSFr350UTLDX344xFsrFgULAv9GQIjkvxES3/8DAePhu226ncoDZX6c4qdHMyutfnTSOI1ClcI2LudTqV82gPeCibETTUR+76aJ00TlFiZ6LHHzftm7KbvbibaN00Oo2Vpm9Go3TQpr/NLXQb+1AZYt9bCzq4P2v2nM/d3PoEp2TpTzM2dgAKdTJ1smle87ORgcrbFim5vkwP7f7ITXNTHmVzcdKsfVFbPdyqsFLXyw5SZlj9nI9bHC1mVOCtplBjSzM+6oyp71Pj6rE8LBYh6+6+PDfcpKjXJWyn3hoc45MyV7ysxa6OaNAjp/HpIJzRwg5ICFTHWsDPnRRa0LFoo1VOg018OHFVV+7hfCW3Ng3woPQ1uEsCm1n9VTvOjbrGSuaKbXLDddqwfupi4vmihVw054Jw9fNQxweKmNUtVMDFjhxrHASqfZsGSLiwiHQvsKdrYW8DPrA51a1ayUG+zh0+a+2N7gvWnTs2tslH/FwtszPUSW11DtKhcW26jQwESFFn4iwnSOrzczdS/8NtfH5IZWLr/m5+ehXsyXFY77NF4Kk2mZ0k7yEW5GtvCDX6FjTQfzrQHW/OQh+WUz1fNaydbPy4fJFGq0NdFzqZs2pQOxPdZOr4Uw+ZhGu4YB7AGZ70ebCWvloVthheqRCt8s8/BKOlDSBEhuCfbxW/HYeH4ICJF8fmL5lD0xRNJzxsKbla2oL+icRmPFIhf+P2yUK2vGn1MjNkOoQJIQnRYDvVS8YqFRZ5kZx53ktd3/IDTKmznQQat5Gqc2uUiBzNIRIXRbqrJkiYedXRy0X6Azb6uTJEetDB1iZutRqNrGT+fGfuZ1DmHI7xrRW2+J5HxDaGS2b3JRIFmcZFzZZqVKoVsi+aeNXKNkdi9ykTdUY+1YB2/3hiXnvcyqG8KBEh5m9vLhPWulRhkr5cb5yDrFzBhvgDVz3SS5Z0HKze1WstS1MuwnF3mWWnl3DCw47iKnWefMajthVY3Us4fpPe2cKe5lUQ8vnLUSltNKq3Fu+jW9RyQvmChZ206hPh6+qOkDt4XXU9ooPtnD+V9sLHf42DXFE9tH/KmPg+bbdNb01GjTzESPBTepneMBAqNKrPvZxpjJChcVjd6DvVz+1UaDQRIvZdNRfWCy6dhf1OnTFgbUMBG50UnzokYq/NbIo2aiRWo7KUe6GfGeH+2KiapVHNhae5jf2guYGFQ1hOiCfkbkkGnZR2LGn07yWCFwxUK9/FbWKjopbDpGktWRBEq96WN0R5VFE62MnytjelGj3wAvRV8QPcmnfDuL6v6RgBBJ0Tgeg4CkS4xr5aDdVxLtxnkY+76P64dsVC5i5eVhbia39YNTYV+MTngmjZ1fhtC0l8S3fzrJH/J3kVzxhYPaURKTt7pp+LLO3D4hDFgX15PccUsk529yYrloIfQFlY2j7VQZJ/HHJjcXh9ro8qtO9B4XmRSd/fNDCO8ms22Ni4iUDxBJoyc5UGHLcieF7DK93rEz/bLK7pVePnndwa/p/Kye6OHMKhtV6ph5Z5aHSgfNVBku89NSN9Vyaxw9qJA0QwDHnxZeuKcnWaqJQs9fPbQqrjHrIztN5sP+5R4GtQjhdHEvS3p54bSVjLmttBnvpm/j+0WyVE07ebt6+LJegH3zbZR6w8SI391Y51vp9issW+sij2yizSs29hbyM72NTsMG5liRfC3n37nqTpkDFyRyvyDzYSUbv2cOMLSSRL2uMlPXuKmbW+XKUTP+jH5S37BQM58VU1sfc/p7sVw1sTdG5+WsEu8mtyP38fJ1J++dnuQSR4BVP3qwnLTExf1jD+0tCs16yHx71Ek+O+hehTavhLAjR4AlUz0kQ2LvYYk8OVScVxTOO+EFq8Kr4VaSt/Ly01Avslhb+hh3prj0yREQIvnkWCaykm6vmTuxyE6p9gqTFjupkd3oeSj8ONRG53EKTo+OySxRrr2PWT287JwQQv0uEnMuOHnZ/ndggfNmoprbmL0OzA4duypjDvexLtrD1g4OWs/TWLbLy5LeDvpPN3okEtkqqvww3Y1vqY2ajU2ck3WajPYQlc5EzjYKW7e5KJgiTiRjtlopW9hK1OYblDthpWBLMxmT61x3SoSm0ek5wU3z0ip/TAnhrS4KAYtOmqQShw5KdJ/nol8pibaNbCzcZay31HGEwaS5Lio4TYS+YmP4T04iS+h83CKEiUslvAGwWHUaDvIyorFK/cpJOF/Gw8r+cSKZPLON9l+7GNQsLh0ce1wy8cqrdrZf0rH5jTlAEkVq+flqvIfQIxaaNrOy7kic744wjc+muSmlWqhQ00z/FTd4PeffuXpPmWnawEb0YR3FJPFmFy8j31Xp09LOzNUSfl3HmlSi7wwXLUtoRH9po91gE1dcOrIiUSLSx9wefr6MstN1sow5VGPGH25ynrDQsK2ZEzE6mjEmWVBlxnce5Nk23uwm8cN5J/mNd2oDO3+10bKDmWM3dCRJIluZAAt+cONfZ6NeQzMHPYZt0GGihy61Ak9k44hEdksKd+OFgBDJeMH6vBeq63DtmoRuaKJLZs16mYiKAZLcmiliViT2rDWxchtYkkGZSirZ02pcOWBi5RYo3yBASmPg7C+HpIDvssKShTLn/JA5PbjQqFZF5fImE+tO6Lz6hor/uIklyyXcDqhcXSVrirhZkpujTWw6CHkrqLycVOL7dRKv1wqQyhpXkfeywqKfZcJf95PmpsLGozLaNTh+Lc7GiBc1An6QVJmN0QrbTkGu3DrXTkmEFVMpanx/XSF6mcyRc5A1QqdSsQByjMysZQqFKwQIT6ch+RRWG7Nbz8BLhTTKFVeRfRK/LzXhSatSLUKL5fbdDwq5SwcomD1OxI13cCfzKZR7zU7q2n4qhWjYwnSqvRogVAJdAddZE4sXSlzSoERllYJZVa6fN7E0Wiaiqp/MoQ9ofarEno0mVu+EtDmN2a0BkphA98isXKiw7xykzaFToYxKSpuG2SRzeIuJ6A2gO6BCFZUXU2v4rissnSdzygs16vnJmgrO7Tdm1kr4k0LFaiovptA4v9fEqm1QoX6AFEacJTCZ4cweE4tXSbhlKFxOo1B2Fc0bx3rHCcheSKNKGZVkIYaQPu93kfAvOAg8tkjORJdjIEU9Y4QqOHwWVj4WgdixSK9Er54WYq5KsQ9AmxV8Hri7mAPMFh3LrR0FvB6JgAayCWwWHY9Luu/cew2SZbDa9LgdcYzddpDweEC26FgVCY8bJJOO1QqSDrfLNsqw2OJ2APJ7jd4RhFh0XB6J2++2Nnbusdl1Am4JVQKrWY+1X5HA55Nid+O5LVZGD9CsECuaht0Br4Tv1g49VquOSTa+k/D6YvWZEJuOzyPhN2yW4nqQcdfHnWPIoM2mI6kSbn+ccDhC9Fhbb9drMukM76hRrYmNYoPcvLhL5vBRKZb3bR9kBYz6DT7+WzbH+mXT8bslAv+wyNCIh9UMmhoXP6M8w06DteGLZuyW5Ltbj9msYzF2ZbiH8X/9XL4AAAKySURBVO16DF5ul4Sqg/KAWPxTnE1mHeutnR5u+/1XVunTa3Tq4ifE/ngbPDxWIxcXCwJ3CASQjg+ALFMfyETSdaPP8D+OawvQ/fsg9TvGLSvAJiIC4od+PAX7komqb9vI38nLyGqJ954SGwrEU/sSxf4HAsYv4fNI56ZBpk8fUSQ9e9FjpkGGD/5DxeJUQUAQ+EcCOviMlK8JzGJRvWgogkACErDAzdVIrpOQtuMjiqTuh1MfoqdvAuYw7k+4JaBvompBIIgJiI3Egzh4wvTniIAFzn2ClKQWJCnziCJpXHZtHrjXo6ePFCnX56h5CFcEAUFAEEi8BEzgPYx0fhZkGg5ykscQSc0Fp7uip64N9ghjDmHi5So8FwQEAUFAEAhyAsZUcgnp7GhIUg1Cq/yjP/8+cef2pd6jcKYbesZIsOY23tonUq9B3kyE+YKAICAIJD4CcS+slc59ClIaSNf5fyJ4eJE0inFth0vj0JMWhORVQXIYLx4UYpn4WpnwWBAQBASBICJgzAK4taDXcwDp0hywhkOqViDfWmT9D978N5E0CvGdhivfgO8wuqMAhOQBc1owVok/1it4g4i3MFUQEAQEAUEgeAioztj30kk3NoDqgdA6kKzqQ9n/30XydrG+E3BzFbh3QeCi6E0+FG5xkiAgCAgCgsBTJ2BkPa1ZwVEaQgqAbGRBH+54dJF8uPLFWYKAICAICAKCQNASECIZtKEThgsCgoAgIAjENwEhkvFNWJQvCAgCgoAgELQEhEgGbeiE4YKAICAICALxTUCIZHwTFuULAoKAICAIBC0BIZJBGzphuCAgCAgCgkB8ExAiGd+ERfmCgCAgCAgCQUtAiGTQhk4YLggIAoKAIBDfBIRIxjdhUb4gIAgIAoJA0BIQIhm0oROGCwKCgCAgCMQ3gf8HMwweI6HCH0kAAAAASUVORK5CYII="/>
        <xdr:cNvSpPr>
          <a:spLocks noChangeAspect="1" noChangeArrowheads="1"/>
        </xdr:cNvSpPr>
      </xdr:nvSpPr>
      <xdr:spPr bwMode="auto">
        <a:xfrm>
          <a:off x="8001000" y="840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114300</xdr:colOff>
      <xdr:row>1</xdr:row>
      <xdr:rowOff>9524</xdr:rowOff>
    </xdr:from>
    <xdr:to>
      <xdr:col>3</xdr:col>
      <xdr:colOff>130175</xdr:colOff>
      <xdr:row>3</xdr:row>
      <xdr:rowOff>179183</xdr:rowOff>
    </xdr:to>
    <xdr:pic>
      <xdr:nvPicPr>
        <xdr:cNvPr id="3" name="Imagen 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8</xdr:col>
      <xdr:colOff>249360</xdr:colOff>
      <xdr:row>44</xdr:row>
      <xdr:rowOff>45842</xdr:rowOff>
    </xdr:from>
    <xdr:to>
      <xdr:col>9</xdr:col>
      <xdr:colOff>570171</xdr:colOff>
      <xdr:row>50</xdr:row>
      <xdr:rowOff>1026895</xdr:rowOff>
    </xdr:to>
    <xdr:pic>
      <xdr:nvPicPr>
        <xdr:cNvPr id="4" name="Picture 1">
          <a:extLst>
            <a:ext uri="{FF2B5EF4-FFF2-40B4-BE49-F238E27FC236}">
              <a16:creationId xmlns:a16="http://schemas.microsoft.com/office/drawing/2014/main" id="{D11AB9E6-404E-1749-A7CC-7FC3C82D6CE1}"/>
            </a:ext>
          </a:extLst>
        </xdr:cNvPr>
        <xdr:cNvPicPr>
          <a:picLocks noChangeAspect="1"/>
        </xdr:cNvPicPr>
      </xdr:nvPicPr>
      <xdr:blipFill>
        <a:blip xmlns:r="http://schemas.openxmlformats.org/officeDocument/2006/relationships" r:embed="rId2"/>
        <a:stretch>
          <a:fillRect/>
        </a:stretch>
      </xdr:blipFill>
      <xdr:spPr>
        <a:xfrm>
          <a:off x="2763960" y="11463142"/>
          <a:ext cx="4406582" cy="208051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116354</xdr:colOff>
      <xdr:row>3</xdr:row>
      <xdr:rowOff>183933</xdr:rowOff>
    </xdr:to>
    <xdr:pic>
      <xdr:nvPicPr>
        <xdr:cNvPr id="2" name="Imagen 1">
          <a:extLst>
            <a:ext uri="{FF2B5EF4-FFF2-40B4-BE49-F238E27FC236}">
              <a16:creationId xmlns:a16="http://schemas.microsoft.com/office/drawing/2014/main" id="{2B96A243-1B19-44D4-8D2F-B67F04248D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8300" y="200024"/>
          <a:ext cx="968375" cy="928938"/>
        </a:xfrm>
        <a:prstGeom prst="rect">
          <a:avLst/>
        </a:prstGeom>
      </xdr:spPr>
    </xdr:pic>
    <xdr:clientData/>
  </xdr:twoCellAnchor>
  <xdr:twoCellAnchor>
    <xdr:from>
      <xdr:col>5</xdr:col>
      <xdr:colOff>104775</xdr:colOff>
      <xdr:row>44</xdr:row>
      <xdr:rowOff>30690</xdr:rowOff>
    </xdr:from>
    <xdr:to>
      <xdr:col>24</xdr:col>
      <xdr:colOff>190500</xdr:colOff>
      <xdr:row>52</xdr:row>
      <xdr:rowOff>221191</xdr:rowOff>
    </xdr:to>
    <xdr:graphicFrame macro="">
      <xdr:nvGraphicFramePr>
        <xdr:cNvPr id="3" name="Gráfico 2">
          <a:extLst>
            <a:ext uri="{FF2B5EF4-FFF2-40B4-BE49-F238E27FC236}">
              <a16:creationId xmlns:a16="http://schemas.microsoft.com/office/drawing/2014/main" id="{E36FDF19-1969-443C-BF0C-BC789AAEB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241296</xdr:colOff>
      <xdr:row>1</xdr:row>
      <xdr:rowOff>27666</xdr:rowOff>
    </xdr:from>
    <xdr:to>
      <xdr:col>5</xdr:col>
      <xdr:colOff>8501</xdr:colOff>
      <xdr:row>3</xdr:row>
      <xdr:rowOff>172356</xdr:rowOff>
    </xdr:to>
    <xdr:pic>
      <xdr:nvPicPr>
        <xdr:cNvPr id="2" name="Imagen 1">
          <a:extLst>
            <a:ext uri="{FF2B5EF4-FFF2-40B4-BE49-F238E27FC236}">
              <a16:creationId xmlns:a16="http://schemas.microsoft.com/office/drawing/2014/main" id="{2B96A243-1B19-44D4-8D2F-B67F04248D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2653" y="218166"/>
          <a:ext cx="556419" cy="534761"/>
        </a:xfrm>
        <a:prstGeom prst="rect">
          <a:avLst/>
        </a:prstGeom>
      </xdr:spPr>
    </xdr:pic>
    <xdr:clientData/>
  </xdr:twoCellAnchor>
  <xdr:twoCellAnchor>
    <xdr:from>
      <xdr:col>5</xdr:col>
      <xdr:colOff>81642</xdr:colOff>
      <xdr:row>46</xdr:row>
      <xdr:rowOff>28575</xdr:rowOff>
    </xdr:from>
    <xdr:to>
      <xdr:col>25</xdr:col>
      <xdr:colOff>228599</xdr:colOff>
      <xdr:row>54</xdr:row>
      <xdr:rowOff>72571</xdr:rowOff>
    </xdr:to>
    <xdr:graphicFrame macro="">
      <xdr:nvGraphicFramePr>
        <xdr:cNvPr id="3" name="Gráfico 2">
          <a:extLst>
            <a:ext uri="{FF2B5EF4-FFF2-40B4-BE49-F238E27FC236}">
              <a16:creationId xmlns:a16="http://schemas.microsoft.com/office/drawing/2014/main" id="{E36FDF19-1969-443C-BF0C-BC789AAEB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104775</xdr:colOff>
      <xdr:row>1</xdr:row>
      <xdr:rowOff>9525</xdr:rowOff>
    </xdr:from>
    <xdr:to>
      <xdr:col>3</xdr:col>
      <xdr:colOff>130175</xdr:colOff>
      <xdr:row>4</xdr:row>
      <xdr:rowOff>0</xdr:rowOff>
    </xdr:to>
    <xdr:pic>
      <xdr:nvPicPr>
        <xdr:cNvPr id="2" name="Imagen 4">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 y="200025"/>
          <a:ext cx="9779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387350</xdr:colOff>
      <xdr:row>52</xdr:row>
      <xdr:rowOff>82550</xdr:rowOff>
    </xdr:from>
    <xdr:to>
      <xdr:col>21</xdr:col>
      <xdr:colOff>114300</xdr:colOff>
      <xdr:row>63</xdr:row>
      <xdr:rowOff>142875</xdr:rowOff>
    </xdr:to>
    <xdr:graphicFrame macro="">
      <xdr:nvGraphicFramePr>
        <xdr:cNvPr id="3" name="Gráfico 2">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135031</xdr:colOff>
      <xdr:row>3</xdr:row>
      <xdr:rowOff>176462</xdr:rowOff>
    </xdr:to>
    <xdr:pic>
      <xdr:nvPicPr>
        <xdr:cNvPr id="6" name="Imagen 5">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6</xdr:col>
      <xdr:colOff>57151</xdr:colOff>
      <xdr:row>45</xdr:row>
      <xdr:rowOff>119062</xdr:rowOff>
    </xdr:from>
    <xdr:to>
      <xdr:col>26</xdr:col>
      <xdr:colOff>685800</xdr:colOff>
      <xdr:row>51</xdr:row>
      <xdr:rowOff>1638299</xdr:rowOff>
    </xdr:to>
    <xdr:graphicFrame macro="">
      <xdr:nvGraphicFramePr>
        <xdr:cNvPr id="7" name="Gráfico 6">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40218</xdr:colOff>
      <xdr:row>1</xdr:row>
      <xdr:rowOff>41275</xdr:rowOff>
    </xdr:from>
    <xdr:to>
      <xdr:col>3</xdr:col>
      <xdr:colOff>171450</xdr:colOff>
      <xdr:row>3</xdr:row>
      <xdr:rowOff>149938</xdr:rowOff>
    </xdr:to>
    <xdr:pic>
      <xdr:nvPicPr>
        <xdr:cNvPr id="2" name="Imagen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7418" y="231775"/>
          <a:ext cx="874182" cy="851613"/>
        </a:xfrm>
        <a:prstGeom prst="rect">
          <a:avLst/>
        </a:prstGeom>
      </xdr:spPr>
    </xdr:pic>
    <xdr:clientData/>
  </xdr:twoCellAnchor>
  <xdr:twoCellAnchor>
    <xdr:from>
      <xdr:col>2</xdr:col>
      <xdr:colOff>63498</xdr:colOff>
      <xdr:row>44</xdr:row>
      <xdr:rowOff>25402</xdr:rowOff>
    </xdr:from>
    <xdr:to>
      <xdr:col>21</xdr:col>
      <xdr:colOff>349248</xdr:colOff>
      <xdr:row>56</xdr:row>
      <xdr:rowOff>137583</xdr:rowOff>
    </xdr:to>
    <xdr:graphicFrame macro="">
      <xdr:nvGraphicFramePr>
        <xdr:cNvPr id="3" name="Gráfico 2">
          <a:extLst>
            <a:ext uri="{FF2B5EF4-FFF2-40B4-BE49-F238E27FC236}">
              <a16:creationId xmlns:a16="http://schemas.microsoft.com/office/drawing/2014/main" id="{88917598-0096-84E5-2274-C2F64F316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6</xdr:col>
      <xdr:colOff>127000</xdr:colOff>
      <xdr:row>3</xdr:row>
      <xdr:rowOff>85726</xdr:rowOff>
    </xdr:to>
    <xdr:pic>
      <xdr:nvPicPr>
        <xdr:cNvPr id="3" name="Imagen 2">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200025"/>
          <a:ext cx="984250" cy="844551"/>
        </a:xfrm>
        <a:prstGeom prst="rect">
          <a:avLst/>
        </a:prstGeom>
      </xdr:spPr>
    </xdr:pic>
    <xdr:clientData/>
  </xdr:twoCellAnchor>
  <xdr:twoCellAnchor>
    <xdr:from>
      <xdr:col>2</xdr:col>
      <xdr:colOff>53578</xdr:colOff>
      <xdr:row>43</xdr:row>
      <xdr:rowOff>51196</xdr:rowOff>
    </xdr:from>
    <xdr:to>
      <xdr:col>26</xdr:col>
      <xdr:colOff>190499</xdr:colOff>
      <xdr:row>55</xdr:row>
      <xdr:rowOff>107156</xdr:rowOff>
    </xdr:to>
    <xdr:graphicFrame macro="">
      <xdr:nvGraphicFramePr>
        <xdr:cNvPr id="4" name="Gráfico 3">
          <a:extLst>
            <a:ext uri="{FF2B5EF4-FFF2-40B4-BE49-F238E27FC236}">
              <a16:creationId xmlns:a16="http://schemas.microsoft.com/office/drawing/2014/main" id="{D5E8208F-7BC1-BA4D-378E-21BA3D52B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6</xdr:col>
      <xdr:colOff>342900</xdr:colOff>
      <xdr:row>3</xdr:row>
      <xdr:rowOff>85726</xdr:rowOff>
    </xdr:to>
    <xdr:pic>
      <xdr:nvPicPr>
        <xdr:cNvPr id="2" name="Imagen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8300" y="200025"/>
          <a:ext cx="1149350" cy="844551"/>
        </a:xfrm>
        <a:prstGeom prst="rect">
          <a:avLst/>
        </a:prstGeom>
      </xdr:spPr>
    </xdr:pic>
    <xdr:clientData/>
  </xdr:twoCellAnchor>
  <xdr:twoCellAnchor>
    <xdr:from>
      <xdr:col>2</xdr:col>
      <xdr:colOff>53578</xdr:colOff>
      <xdr:row>43</xdr:row>
      <xdr:rowOff>51196</xdr:rowOff>
    </xdr:from>
    <xdr:to>
      <xdr:col>26</xdr:col>
      <xdr:colOff>190499</xdr:colOff>
      <xdr:row>55</xdr:row>
      <xdr:rowOff>107156</xdr:rowOff>
    </xdr:to>
    <xdr:graphicFrame macro="">
      <xdr:nvGraphicFramePr>
        <xdr:cNvPr id="3" name="Gráfico 2">
          <a:extLst>
            <a:ext uri="{FF2B5EF4-FFF2-40B4-BE49-F238E27FC236}">
              <a16:creationId xmlns:a16="http://schemas.microsoft.com/office/drawing/2014/main" id="{D5E8208F-7BC1-BA4D-378E-21BA3D52B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5</xdr:col>
      <xdr:colOff>9525</xdr:colOff>
      <xdr:row>3</xdr:row>
      <xdr:rowOff>177520</xdr:rowOff>
    </xdr:to>
    <xdr:pic>
      <xdr:nvPicPr>
        <xdr:cNvPr id="4" name="Imagen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36346"/>
        </a:xfrm>
        <a:prstGeom prst="rect">
          <a:avLst/>
        </a:prstGeom>
      </xdr:spPr>
    </xdr:pic>
    <xdr:clientData/>
  </xdr:twoCellAnchor>
  <xdr:twoCellAnchor>
    <xdr:from>
      <xdr:col>3</xdr:col>
      <xdr:colOff>47626</xdr:colOff>
      <xdr:row>42</xdr:row>
      <xdr:rowOff>19050</xdr:rowOff>
    </xdr:from>
    <xdr:to>
      <xdr:col>26</xdr:col>
      <xdr:colOff>161925</xdr:colOff>
      <xdr:row>54</xdr:row>
      <xdr:rowOff>76200</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xdr:col>
      <xdr:colOff>0</xdr:colOff>
      <xdr:row>44</xdr:row>
      <xdr:rowOff>0</xdr:rowOff>
    </xdr:from>
    <xdr:to>
      <xdr:col>26</xdr:col>
      <xdr:colOff>152400</xdr:colOff>
      <xdr:row>58</xdr:row>
      <xdr:rowOff>158750</xdr:rowOff>
    </xdr:to>
    <xdr:graphicFrame macro="">
      <xdr:nvGraphicFramePr>
        <xdr:cNvPr id="2" name="Gráfico 1">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45</xdr:row>
      <xdr:rowOff>19051</xdr:rowOff>
    </xdr:from>
    <xdr:to>
      <xdr:col>8</xdr:col>
      <xdr:colOff>116036</xdr:colOff>
      <xdr:row>50</xdr:row>
      <xdr:rowOff>953519</xdr:rowOff>
    </xdr:to>
    <xdr:pic>
      <xdr:nvPicPr>
        <xdr:cNvPr id="3" name="Imagen 2"/>
        <xdr:cNvPicPr>
          <a:picLocks noChangeAspect="1"/>
        </xdr:cNvPicPr>
      </xdr:nvPicPr>
      <xdr:blipFill>
        <a:blip xmlns:r="http://schemas.openxmlformats.org/officeDocument/2006/relationships" r:embed="rId1"/>
        <a:stretch>
          <a:fillRect/>
        </a:stretch>
      </xdr:blipFill>
      <xdr:spPr>
        <a:xfrm>
          <a:off x="7131050" y="9918701"/>
          <a:ext cx="8561536" cy="1855218"/>
        </a:xfrm>
        <a:prstGeom prst="rect">
          <a:avLst/>
        </a:prstGeom>
      </xdr:spPr>
    </xdr:pic>
    <xdr:clientData/>
  </xdr:twoCellAnchor>
  <xdr:oneCellAnchor>
    <xdr:from>
      <xdr:col>1</xdr:col>
      <xdr:colOff>114300</xdr:colOff>
      <xdr:row>1</xdr:row>
      <xdr:rowOff>9524</xdr:rowOff>
    </xdr:from>
    <xdr:ext cx="942975" cy="938463"/>
    <xdr:pic>
      <xdr:nvPicPr>
        <xdr:cNvPr id="4" name="Imagen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8300" y="200024"/>
          <a:ext cx="942975" cy="938463"/>
        </a:xfrm>
        <a:prstGeom prst="rect">
          <a:avLst/>
        </a:prstGeom>
      </xdr:spPr>
    </xdr:pic>
    <xdr:clientData/>
  </xdr:oneCellAnchor>
  <xdr:twoCellAnchor>
    <xdr:from>
      <xdr:col>2</xdr:col>
      <xdr:colOff>43295</xdr:colOff>
      <xdr:row>44</xdr:row>
      <xdr:rowOff>185112</xdr:rowOff>
    </xdr:from>
    <xdr:to>
      <xdr:col>26</xdr:col>
      <xdr:colOff>181841</xdr:colOff>
      <xdr:row>50</xdr:row>
      <xdr:rowOff>1238250</xdr:rowOff>
    </xdr:to>
    <xdr:graphicFrame macro="">
      <xdr:nvGraphicFramePr>
        <xdr:cNvPr id="5" name="Gráfico 4">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9</xdr:col>
      <xdr:colOff>698500</xdr:colOff>
      <xdr:row>44</xdr:row>
      <xdr:rowOff>44451</xdr:rowOff>
    </xdr:from>
    <xdr:to>
      <xdr:col>18</xdr:col>
      <xdr:colOff>188930</xdr:colOff>
      <xdr:row>49</xdr:row>
      <xdr:rowOff>948261</xdr:rowOff>
    </xdr:to>
    <xdr:pic>
      <xdr:nvPicPr>
        <xdr:cNvPr id="4" name="Imagen 3"/>
        <xdr:cNvPicPr>
          <a:picLocks noChangeAspect="1"/>
        </xdr:cNvPicPr>
      </xdr:nvPicPr>
      <xdr:blipFill>
        <a:blip xmlns:r="http://schemas.openxmlformats.org/officeDocument/2006/relationships" r:embed="rId1"/>
        <a:stretch>
          <a:fillRect/>
        </a:stretch>
      </xdr:blipFill>
      <xdr:spPr>
        <a:xfrm>
          <a:off x="7899400" y="9925051"/>
          <a:ext cx="7015180" cy="1761060"/>
        </a:xfrm>
        <a:prstGeom prst="rect">
          <a:avLst/>
        </a:prstGeom>
      </xdr:spPr>
    </xdr:pic>
    <xdr:clientData/>
  </xdr:twoCellAnchor>
  <xdr:twoCellAnchor editAs="oneCell">
    <xdr:from>
      <xdr:col>1</xdr:col>
      <xdr:colOff>104775</xdr:colOff>
      <xdr:row>1</xdr:row>
      <xdr:rowOff>9525</xdr:rowOff>
    </xdr:from>
    <xdr:to>
      <xdr:col>3</xdr:col>
      <xdr:colOff>60325</xdr:colOff>
      <xdr:row>3</xdr:row>
      <xdr:rowOff>76200</xdr:rowOff>
    </xdr:to>
    <xdr:pic>
      <xdr:nvPicPr>
        <xdr:cNvPr id="3" name="Imagen 2">
          <a:extLst>
            <a:ext uri="{FF2B5EF4-FFF2-40B4-BE49-F238E27FC236}">
              <a16:creationId xmlns:a16="http://schemas.microsoft.com/office/drawing/2014/main" id="{4E54D0F6-B362-4AAB-A204-65C359214D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125" y="200025"/>
          <a:ext cx="882650" cy="828675"/>
        </a:xfrm>
        <a:prstGeom prst="rect">
          <a:avLst/>
        </a:prstGeom>
      </xdr:spPr>
    </xdr:pic>
    <xdr:clientData/>
  </xdr:twoCellAnchor>
  <xdr:twoCellAnchor>
    <xdr:from>
      <xdr:col>2</xdr:col>
      <xdr:colOff>19050</xdr:colOff>
      <xdr:row>44</xdr:row>
      <xdr:rowOff>9525</xdr:rowOff>
    </xdr:from>
    <xdr:to>
      <xdr:col>26</xdr:col>
      <xdr:colOff>257175</xdr:colOff>
      <xdr:row>49</xdr:row>
      <xdr:rowOff>1457325</xdr:rowOff>
    </xdr:to>
    <xdr:graphicFrame macro="">
      <xdr:nvGraphicFramePr>
        <xdr:cNvPr id="5" name="Gráfico 4">
          <a:extLst>
            <a:ext uri="{FF2B5EF4-FFF2-40B4-BE49-F238E27FC236}">
              <a16:creationId xmlns:a16="http://schemas.microsoft.com/office/drawing/2014/main" id="{2EBFF171-1810-41CF-8922-0C3291CEC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8</xdr:col>
      <xdr:colOff>95250</xdr:colOff>
      <xdr:row>44</xdr:row>
      <xdr:rowOff>71437</xdr:rowOff>
    </xdr:from>
    <xdr:to>
      <xdr:col>21</xdr:col>
      <xdr:colOff>104775</xdr:colOff>
      <xdr:row>55</xdr:row>
      <xdr:rowOff>90487</xdr:rowOff>
    </xdr:to>
    <xdr:graphicFrame macro="">
      <xdr:nvGraphicFramePr>
        <xdr:cNvPr id="5" name="Gráfico 4">
          <a:extLst>
            <a:ext uri="{FF2B5EF4-FFF2-40B4-BE49-F238E27FC236}">
              <a16:creationId xmlns:a16="http://schemas.microsoft.com/office/drawing/2014/main" id="{1B62C782-FB31-4D4B-95DA-1F36510A9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7</xdr:col>
      <xdr:colOff>935935</xdr:colOff>
      <xdr:row>42</xdr:row>
      <xdr:rowOff>86140</xdr:rowOff>
    </xdr:from>
    <xdr:to>
      <xdr:col>21</xdr:col>
      <xdr:colOff>173935</xdr:colOff>
      <xdr:row>53</xdr:row>
      <xdr:rowOff>124239</xdr:rowOff>
    </xdr:to>
    <xdr:graphicFrame macro="">
      <xdr:nvGraphicFramePr>
        <xdr:cNvPr id="3" name="Gráfico 2">
          <a:extLst>
            <a:ext uri="{FF2B5EF4-FFF2-40B4-BE49-F238E27FC236}">
              <a16:creationId xmlns:a16="http://schemas.microsoft.com/office/drawing/2014/main" id="{B6B9DFB4-56F1-4224-8D64-D6C0E72A8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7</xdr:col>
      <xdr:colOff>49696</xdr:colOff>
      <xdr:row>44</xdr:row>
      <xdr:rowOff>24848</xdr:rowOff>
    </xdr:from>
    <xdr:to>
      <xdr:col>23</xdr:col>
      <xdr:colOff>157369</xdr:colOff>
      <xdr:row>55</xdr:row>
      <xdr:rowOff>85725</xdr:rowOff>
    </xdr:to>
    <xdr:graphicFrame macro="">
      <xdr:nvGraphicFramePr>
        <xdr:cNvPr id="3" name="Gráfico 2">
          <a:extLst>
            <a:ext uri="{FF2B5EF4-FFF2-40B4-BE49-F238E27FC236}">
              <a16:creationId xmlns:a16="http://schemas.microsoft.com/office/drawing/2014/main" id="{07491139-5420-4F3A-B9DF-DECEBAE12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xdr:col>
      <xdr:colOff>0</xdr:colOff>
      <xdr:row>50</xdr:row>
      <xdr:rowOff>158750</xdr:rowOff>
    </xdr:to>
    <xdr:sp macro="" textlink="">
      <xdr:nvSpPr>
        <xdr:cNvPr id="119809" name="AutoShape 1" descr="data:image/png;base64,iVBORw0KGgoAAAANSUhEUgAAA6AAAAFICAYAAABOTZN3AAAAAXNSR0IArs4c6QAAIABJREFUeF7t3X9sJ/V95/FPck1rnGsVjAPXmgKpK8w/u02vtXa1PbDhUqm7KL1zkXuAugoq1EGK1yEVWbMSIj6EZLxUJWEdKdnEEelWlNPK3SZpdlsllF24bm+17YXAH2XbOuwSuz3A61RtMNumgtN7oo/7+c53fnxmPvOdmc/M0/+w2DOf+Xwe7893PK/vZ77jdym+EEAAAQQQQAABBBBAAAEEEChB4F1yjAsXLrxz6dKlEg7HIRBAAAEEEEAAAQQQQAABBNoo8Pbbb58KAui5c+feuf7669towJgRQAABBBBAAAEEEEAAAQRKEPibv/kbRQAtAZpDIIAAAggggAACCCCAAAJtFyCAtn0GMH4EEEAAAQQQQAABBBBAoCQBAmhJ0BwGAQQQQAABBBBAAAEEEGi7AAG07TOA8SOAAAIIIIAAAggggAACJQkQQEuC5jAIIIAAAggggAACCCCAQNsFCKBtnwGMHwEEEEAAAQQQQAABBBAoSYAAWhI0h0EAAQQQQAABBBBAAAEE2i5AAG37DGD8CCCAAAIIIIAAAggggEBJAgTQkqA5DAIIIIAAAggggAACCCDQdgECaNtnAONHAAEEEEAAAQQQQAABBEoSIICWBM1hEEAAAQQQQKAagUuXLqmFhQV18eJFNTc3pwYGBqrpCEdFAAEEEFAEUCYBAggggAACCDRa4NixY+rZZ58lfDa6ygwOAQR8ESCA+lIp+okAAggggAACmQXOnj2rPv/5z6sDBw6o4eHhzPuzAwIIIIBAsQIE0GI9aQ0BBBBAAAEEEEAAAQQQQCBGgADK1GiNgLwL/vjjjyeOd3JyUk1MTKjw7Vr680Pnzp3r2n/Xrl1qeno6+L55DN1W1AE3NjaCW8HW19eVub/5fXM/cxvz+ysrK2p+fl5tbm5ufXtwcDDXbWZxPp/4xCfU6OjoVvtx28WNN0sfxf3o0aPBscLHjRu3edy4vvX392+tfsQZm9uYx0q6dS/qeCMjI2p2dlb19fXFzrWk+RQ17rg+ywGS5pnpaXYmPEfC25nzLa6v4XHavkbi+pRU78XFRXX69OmO10rSCznL68jsd5xlGX0Oj0f364orrtg6v8SNWb/G5Od5VvmifLOeL/XrNm6e6faiXmdJY42aV+b81bW++eabg3N33vOjrnHU+TPpGPp4Nq9RcyxR53Sbldos57gok7Rf+FHtm6+LpPOh/OzrX/965ByMm6Nxry2zn+Fzg83nefU4ZN9t27YFn/81X0tx9TLPa1leA/IakgvqqM8X67HfeuutsXM07rWb5TyQVlt+jkCdBAigdaoGfSlVQH5hyAMposJCXABNuxjUFxBykSXbxgUR/Ytatrv++uu3LjCjLnT0L6+f/umf7mhP/+IO/3LWF5NJF/RR0FEXP/oY4ZAXvp1N/6IOX1Rl7WOcS7i/+pe9BG/zl7rNBVzcxaTua9QYoj47Jn144YUXOi629MXCd7/73cQgEHdRoR3D4c7mAjiqpjafe4sah3xvx44dwRsPUX3V/ZFj6gsu2wulqD5FzbPwhf1ll12m3nrrLas3V7K8juT19ZnPfCY4XNxrtow+uwRQ3b/w68HmhKqt0nyznC/jzi/6DcDwayxu7uhz3wc/+MGOEC6vk+PHjwfnQxmzzMFw2Mpz7tEhOvxGhM3rz2YbM4BGBXGb85fNNjZ9iapR0jltz549wfkgbwC1maO25xDpuxkwzTdI9bjM+Srfiwug5ryJOq+ZTkmvgbwBNM0li4nN651tEKiLAAG0LpWgH6ULZLmgsv0loC8ObrnlFvXHf/zHkat4ui19wRf1rmzUxZT5zrLNL9+4d2PjoKMubHRfZR8dpuMugMKeefqofxn/3M/9nPqLv/iLyBCnLxJkm29/+9sdF56uF2e6z2nv+Ce90x9lliVcRF10572gTAugul3zTRDbvobra/saiepT0r5ynCNHjqi9e/cGn+P76Ec/2rEiHzWfk95kCK/QSH9efPHFYB793u/9XuScK6PPtu5x223fvl2tra3FvqmW9Lq38c1yvkx6g0vmmrxxY75BFlV/m9eRHCeq1i7nHjkfh99Asnn92Wxjjkne/Ay/4WFz/rLZxqYv4Rqlment8wRQPe60OWp7DjHrHnXuCo8/6U208O/aJN+iA6iNSxaT0i+iOCACDgIEUAc8dvVbIMsFle0vAf3LSy6S5aIu6pej3ua+++5Ty8vLkbcFRf1SlNUDfdGW9G6rzbvDSReI4Vv4wseyDap5+qgvbnTYiLplSW/z8Y9/PFi5Mq1cL86iLnrjVsPNUB72TAqosm3afArb5bmglOP0MoCGbytLG1PSBWxcEDbbvOeee7pWMeLOQHFe4Ytsc7uxsbHIlbQ4x6L7nDeAmnNe+pTlYTtZfLOcL5POL/rcaIavqLljG4iial3EucdcdbV5/dlsY45zaGgo+LiBGcRtzl8229j0xayRbdhPO6fEnfds56jtOUT3Pa7OYaMsATTp3F10ALVxyWri91UZvW+TAAG0TdVmrB0CWS6obH8JmL9QZFUl7tZNefd737596tChQ1YB1PylePnllwcXykmrVjYrW1HvgIcvXm1XQMMrhzbHj9rGDExPPfVU12qOWYc777yzKzAUcXEWvgAJh7ikz/No07Rt0uZTUlAKf84t6WWdFkBl37TPV8b1tcgV0LjbJbWjXvVMC/bawnYFNDxf4i5ok27BDd/qnrfPeQOoeR7Tt6MmnRvM42Tpa5bzZdobXFIf8w21qDmWFiLjal3EuefUqVMdn2W0CXQ220QFfvONLJvzl802Nn2JmgdRb/hFvbkW9+ds4l6ftnM07bwY9TvLnEdmMDU/XmMbQLVb3K34RQdQG5esJlzmIeCLAAHUl0rRz8IFslxQ6V8C4YcQhR9YYV4cSIflAUHmL3Xzgi/pwQjmql74lsy8F1hpgFEXNlHBQAcPs72wQ94+mhf6Mu7wxYXZRx3EwyugUQ+aMm+pTbs4q3MAlYdWmV9pDzzS9QvXPur2Rz23bT6fF3WhZvsaiepT3DjyhH8Za1SNo25ttr1tvIw+5wmgeVb/zONk8U07X0Y9hChudU9W/+QzeTp8yX/Dn9GrMoBKf8w3+dLOGeacS3qNhsNE+E0cm3AZdf6V42c5x4XnWtobZuE5E1VrvU34s61Z5mjWsBX1eybqeEkBNFyvtIehxT03IutnQG1dspqk/Z7n5wjURYAAWpdK0I/SBdIuqMx3eW1/CZgXEOGLLHkqqnnBJ7+obZ/MZ/5SzBvu0oBtgqW0Eb5ICq9+mhdjWVdpTZ/wRaD8f9Q7xkXegivHqHMAzfpUS5sVUD0vzABpXkTGBcvwg1psXyPhPsWtfkatvqetUOix6O2SLi6jXkdxD70po895AmjUbapxnnHt6xAo56ck3yzny6hzTdJ5Y/fu3bUKoAMDA8F5QN8iK387NOpBR+Y4bUJq+DWi/19CjbQv8y/tFmqbkGrTF7PvWQNolhXQLHPU9hxi9j3LR0SSnrdgc24pcgXU1iWPSdrven6OQB0ECKB1qAJ9qEQgywWV7S+BuIssCZDhixjb24LCOFkCaJbAYnNhExVAo0Jb3j5GXejrh8bIcWRFWd+OGXWRZTOGtIuzqD6YF1w2F2vhWxuzhovwONL6HPcCyhJAdRvhpy7L98NvlEQdz/Y1EtWnqNWDOGfZNvz04bjXSNL8j7oADAcCCSJ6focvuovuc9Y5ot+QCT9sLC5Eh9vP6pvlfGkTQE3rBx54QH3hC1/o+DhCGSug5vwIz0szkPzWb/2WevTRR7uetOsaQPX5VO7akDd0rr766sYF0KTXSfjpxrbnENM9/DqOmqe2v2vTzu1FBlBblzwmlVxQcVAEMgoQQDOCsXlzBLJcUNn+EogLDrISKH/Wwnx32/aXYtyFqXw/7s+8RF1cp1XOJrzFBdC4B9Jk7WPSLYHSlhkCehFAo1bd4i5Mk1Z30z6rmDafwhcnZQbQcLCJWqkvOoAmrQbEzVubv7ObFED1Z1/j2jfvOogKzUX3OWsAjVvl1e2k/T3guNuz9f5h3yznS5sAKtvo84Y8Nfxv//ZvOwKo7Upu+LUR9RoO9yeuduE3GfR2H/nIR4LPhCbNJ5vXaNzrXr/e5eMasuqa9Ldcbc7TNn2JCs9JfzpMb5/0plb4vJd1jqadF6PmlflmZ9RzAWQf29+1aXMn72sg/IZkFpc8Jmm/6/k5AnUQIIDWoQr0oRKBLL9MbH8JRF0c6BWb8N8Gtf2lGIWTdHGW9ks0DtvmwiYugMYFt/BTHvWx4/oYvrgxV0nkAStpT6a0GUPSxZnthWnSKpzN6m/SfIp6Fz7rBaXNxWLSi84MwGUE0LBZ0hy2md9pXkk1ivpZ1EV30X3OGkCT3mRKewMqj2+W86VtANVvdsiKdtzfRE57oFJUrfOcH6NqHD7/JD2kJ23OxQUhM4hLAJTbccsOoNKHtDfNbM4p4TayzlHb37Ph+aVrFxfgs/yuTXJIeg0kjdXFJa9JJRdVHBSBDAIE0AxYbNosgSwXVLa/BKICkA4UEqDS/vadzUWMeSEjD46JajP8d+xsKmcT3uICqL6AMQOnNsvSx6SVJpuHW9iMIc5YX7SGH8KTFD6kpubFom5bPOQzXfoWTttwoS9iwg/lsZ0XcRdmcX2R48mfCzJ/rvugV8Bs577tdnErKGaol/FGPd3SvAiOe3NDtknzSrvYDr/BUEafbeeI+fqXf0fdBZH2eba0gBoV4LKcL7MEUPP8GH7t6X5GfV/PW/1aM1cnizr36POdfrCZ66p70mtEr8iHz3NhS5dzXNLvAd238O8O/X35G57yBG7bFdCoZyCYx4+ao7bnkPA4kuZQXPCPO0ck3cKe9BqQ40S9MZn17qCwi7Rr8xEIm9/xbINAnQQIoHWqBn0pVSDLBZV5QRPupBkWoi4OzHfRzQv9LO/KxsHoCzTz52lPRk1qK+0BGEkBNO4Xd5Y+JoW98O1hcbfgRj0FV/qtg3rc7U9xtyymXXCFnwgZvliO8o6bT3EXn0m3bCUdL+42S/M4UdukvVGSZUyyrTkn4zzN4Lu2tqbCn200j5n2OcekAGqzghoO4WX0OS6Ahp+8Ldvdcccd6itf+UrHE7bD+yet0qd9vtLmicHm8WzmWVJwinvzR44RNffN16rNHQ0258ek17kOhzYBNPzgKzm2fo0mBSw9jvCbWlEBNO85Li3cyrGiammOO+18GP7MftKqcXiO5g2gcW84aLssv2vjfl/rgBn3FFx9rLTzadrnTMNBVgf5qPNA0hN7S72Y4mA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CCA5kBjFwQQQAABBBBAAAEEEEAAgewCBNDsZuyBAAIIIIAAAggggAACCCCQQ4AAmgONXRBAAAEEEEAAAQQQQAABBLILEECzm7EHAggggAACCCCAAAIIIIBADgECaA40dkEAAQQQQAABBBBAAAEEEMguQADNbsYeCCCAAAIIIIAAAggggAACOQQIoDnQ2AUBBBBAAAEEEEAAAQQQQCC7AAE0uxl7IIAAAggggAACCCCAAAI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IgNoIuLi+rixYtqdnZW9fX1dTUtPz99+nTw/cnJSTUxMRH82/x+f3+/OnDggBoeHs7RNXZBAAEEEEAAAQQQQAABBBBokkBXAN3Y2FBzc3Nq586danV1Vc3MzHQF0JWVFXXy5El19913K/n34cOHg6A6MDAQBNAdO3ao0dHRJjkxFgQQQAABBBBAAAEEEEAAAUeB2BVQCZbLy8uRAdQ8pgTWhYUFNTU1Fax0EkAdK8LuCCCAAAIIIIAAAggggEBDBZwDaDiomrfgjoyMxN7C21BPhoUAAggggAACCCCAAAIIIBAj4BRAL126pJ544gl12223RX7OU8KofE1PT1MABBBAAAEEEEAAAQQQQACBlgs4BVAJmENDQ1sPIApbnj17Vp05cyZTAF1fX1dyWy9fCCCAAAIIIIAAAggggAACfgrI84EGBwe7Op8rgMrKp3zuc/v27bHhU46UFlD9pKTXCCCAAAIIIIAAAggggAACeQRin4IrK5H6S/7MytjY2NbDhmSF8vHHH+84nmwjgXR+fl5tbm4GP9u1a1em1c88A2AfBBBAAAEEEEAAAQQQQAABPwRiV0DD3bd9Kq4fw6aXCCCAAAIIIIAAAggggAACZQtYB9ClpSU1Pj4e+bChsjvN8RBAAAEEEEAAAQQQQAABBPwTsA6g/g2NHiOAAAIIIIAAAggggAACCNRJgABap2rQFwSUUi+//LK6//77g7+he+ONN3aZyGesH3jgAfXSSy8FP3v44Ye3ttM/u/LKK9WDDz6IJwIIIIAAAggggAACtRIggNaqHHSm7QJHjhxR8ueL+vv71a233hoZQJ9//nl1/vx5tXfvXiX/Pnr0qHr00UfVq6++qj71qU+pW265Rb3xxhsE0LZPJsaPAAIIIIAAAgjUUIAAWsOi0CUEHnnkkeDJ01EroKaOrJY+9thjwROq9d9ZklB66tQpAijTCAEEEEAAAQQQQKB2AgTQ2pWEDiGglG0AjQqbBFBmEAIIIIAAAggggEBdBQigda0M/Wq1gE0Alb/VK5//fOihh7ZWPwWNANrqqcPgEUAAAQQQQACBWgsQQGtdHjrXVoG0AKofNjQ5Odl1my4BtK2zhnEjgAACCCCAAAL1FyCA1r9G9LCFAkkBVFY+p6en1cc+9rHYhxTxGdAWThqGjAACCCCAAAIIeCBAAPWgSHSxPQLyFNwvfelLWwO+6qqr1OLiopLQqR82dOLEiY5tZGO5Fff9739/8Odb3nzzza39zT/R0h5FRooAAggggAACCCBQVwECaF0rQ78QMAS4rZbpgAACCCCAAAIIINAEAQJoE6rIGBotIJ/3/N3f/V117733djxsqNGDZnAIIIAAAggggAACjRQggDayrAwKAQQQQAABBBBAAAEEEKifAAG0fjWhRwgggAACCCCAAAIIIIBAIwUIoI0sK4NCAAEEEEAAAQQQQAABBOonQACtX03oEQIIIIAAAggggAACCCDQSAECaCPLyqAQQAABBBBAAAEEEEAAgfoJEEDrVxN6hAACCCCAAAIIIIAAAgg0UoAA2siyMigEEEAAAQQQQAABBBBAoH4CBND61YQeIYAAAggggAACCCCAAAKNFIgNoIuLi+rixYtqdnZW9fX1dQ1efn769Ong+5OTk2piYiL498rKipqfn1ebm5tqcHBQzc3NqYGBgUbiMahqBf77w39WbQc4emUCf/TQLZUdmwMjgAACCCCAAAII5BfoCqAbGxtBaNy5c6daXV1VMzMzXQFUQubJkyfV3XffHQTOw4cPB0G1v79fLSwsqD179qjR0VF17Ngxtba2pqanp/P3kD0RiBEggLZ3ahBA21t7Ro4AAggggAACfgvEroBKsFxeXo4MoOaQJbBK6Jyamgq+be5j24bfhPS+KgECaFXy1R+XAFp9DegBAggggAACCCCQR8A5gJohU1Y7wwFUr45yG26e8rBPkgABtL3zgwDa3tozcgQQQAABBBDwW8ApgF66dEk98cQT6rbbblPDw8PB7bhmAJXV0UOHDql9+/bxOVC/50kte08ArWVZSukUAbQUZg6CAAIIIIAAAggULuAUQOVBRENDQx0PIHK9BXd9fV1JcOULgTSB/U+vpm3CzxsqcPD2qxs6MoaFAAIIIIAAAgg0Q0DugJWH0oa/cgVQWfmUz31u3759K3xKw/r7+iFE4YDaDEpGURcBVkDrUony+8EKaPnmHBEBBBBAAAEEEChCIPYpuLISqb/kz6yMjY1tPWxIVigff/zxjuPrP8Vi/hmWkZGR2D/jUkTnaaPdAgTQ9tafANre2jNyBBBAAAEEEPBbIHYFNDwsnmjrd6Gb2HsCaBOrajcmAqidE1shgAACCCCAAAJ1E7AOoEtLS2p8fDx42BBfCNRBgABahypU0wcCaDXuHBUBBBBAAAEEEHAVsA6grgdifwSKFiCAFi3qT3sEUH9qRU8RQAABBBBAAAFTgADKfPBWgADqbemcO04AdSakAQQQQAABBBBAoBIBAmgl7By0CAECaBGKfrZBAPWzbvQaAQQQQAABBBAggDIHvBUggHpbOueOE0CdCWkAAQQQQAABBBCoRIAAWgk7By1CgABahKKfbRBA/awbvUYAAQQQQAABBAigzAFvBQig3pbOueMEUGdCGkAAAQQQQAABBCoRIIBWws5BixAggBah6GcbBFA/60avEUAAAQQQQAABAihzwFsBAqi3pXPuOAHUmZAGEEAAAQQQQACBSgQIoJWwc9AiBAigRSj62QYB1M+60WsEEEAAAQQQQIAAyhzwVoAA6m3pnDtOAHUmpAEEEEAAAQQQQKASAQJoJewctAgBAmgRin62QQD1s270GgEEEEAAAQQQIIAyB7wVIIB6WzrnjhNAnQlpAAEEEEAAAQQQqESAAFoJOwctQoAAWoSin20QQP2sG71GAAEEEEAAAQQIoMwBbwUIoN6WzrnjBFBnQhpAAAEEEEAAAQQqESCAVsLOQYsQIIAWoehnGwRQP+tGrxFAAAEEEEAAAQIoc8BbAQKot6Vz7jgB1JmQBhBAAAEEEEAAgUoECKCVsHPQIgQIoEUo+tkGAdTPutFrBBBAAAEEEECAAMoc8FaAAOpt6Zw7TgB1JqQBBBBAAAEEEECgEgECaCXsHLQIAQJoEYp+tkEA9bNu9BoBBBBAAAEEEIgNoIuLi+rixYtqdnZW9fX1RUpFbSPfO336dLB9f3+/OnDggBoeHkYagcIFCKCFk3rTIAHUm1LRUQQQQAABBBBAoEOgK4BubGyoubk5tXPnTrW6uqpmZma6AmjSNhJAd+zYoUZHR6FGoKcCBNCe8ta6cQJorctD5xBAAAEEEEAAgViB2BXQlZUVtby8HBlAdWtR2xBAmW1lCRBAy5Ku33EIoPWrCT1CAAEEEEAAAQRsBHoSQPUtuCMjI4m38Np0kG0QiBMggLZ3bhBA21t7Ro4AAggggAACfgsUHkBNDlkNla/p6Wm/leh9LQUIoLUsSymdIoCWwsxBEEAAAQQQQACBwgV6GkDPnj2rzpw5QwAtvGw0KAIE0PbOAwJoe2vPyBFAAAEEEEDAb4GeBlBZAR0aGlITExPWSuvr60oecsQXAmkC+59eTduEnzdU4ODtVzd0ZAwLAQQQQAABBBBohsDAwIAaHBzsGkzsU3AlCOqvyclJNTY2phYWFtTU1JS6/PLLgyflhrfZvn27mp+fV5ubm8Guu3btYvWzGfOnlqNgBbSWZSmlU6yAlsLMQRBAAAEEEEAAgcIFYldAw0eyeSpu4b2jQQQSBAig7Z0eBND21p6RI4AAAggggIDfAtYBdGlpSY2Pj6vh4WG/R0zvGyNAAG1MKTMPhACamYwdEEAAAQQQQACBWghYB9Ba9JZOIGAIEEDbOx0IoO2tPSNHAAEEEEAAAb8FCKB+16/VvSeAtrf8BND21p6RI4AAAggggIDfAgRQv+vX6t4TQNtbfgJoe2vPyBFAAAEEEEDAbwECqN/1a3XvCaDtLT8BtL21Z+QIIIAAAggg4LcAAdTv+rW69wTQ9pafANre2jNyBBBAAAEEEPBbgADqd/1a3XsCaHvLTwBtb+0ZOQIIIIAAAgj4LUAA9bt+re49AbS95SeAtrf2jBwBBBBAAAEE/BYggPpdv1b3ngDa3vITQNtbe0aOAAIIIIAAAn4LEED9rl+re08AbW/5CaDtrT0jRwABBBBAAAG/BQigftev1b0ngLa3/ATQ9taekSOAAAIIIICA3wIEUL/r1+reE0DbW34CaHtrz8gRQAABBBBAwG8BAqjf9Wt17wmg7S0/AbS9tWfkCCCAAAIIIOC3AAHU7/q1uvcE0PaWnwDa3tozcgQQQAABBBDwW4AA6nf9Wt17Amh7y08AbW/tGXk7BB555BH1+uuvq0cffVT19/d3Dfrll19W999/v3rzzTfVVVddpRYXF9UVYqFRAAAgAElEQVTg4KAyv79t27bY/duhyCgRQACBegoQQOtZF3plIUAAtUBq6CYE0IYWlmG1XmB9fV1NT0+rm2++Wb3yyivqoYce6gqgm5ub6oEHHlCTk5PqxhtvVEeOHFEXLlxQ9957r5qdnVWf/OQn1Q033KAkxF577bVq7969rXcFAAEEEKiTAAG0TtWgL5kECKCZuBq1MQG0UeVkMAhErnA++eSTkQFUVjnNn+n/v/3229XTTz+9tc/zzz+vjh49yioo8wsBBBComQABtGYFoTv2AgRQe6umbUkAbVpFGQ8CnQLhkGn+NCqAPvbYY8Hq58LCwtYKaFIbeCOAAAIIVCdAAK3OniM7ChBAHQE93p0A6nHx6DoCFgJZAqjctvvwww8HK58nTpxQX/rSl7aOwOdALbDZBAEEEChZgABaMjiHK06AAFqcpW8tEUB9qxj9RSCbQJYAGret3IJ76tQp9eCDD2Y7OFsjgAACCPRUIDaAyhPlLl68GNzS0tfXF9mJqG1WVlbU/Py8kocEyBPp5ubm1MDAQE8HQePtFCCAtrPuMmoCaHtrz8jbIZAUQMMPIYp62JB+mNHHPvax4EFFfCGAAAII1EegK4BubGwEoXHnzp1qdXVVzczMdAXQuG0uXboUfP5iz549anR0VB07dkytra0FT7TjC4GiBQigRYv60x4B1J9a0VMEsgjo4Pjaa69t7fabv/mbwZNszaAZ9edWZAd5Ou5LL70U7Cu35RI+s+izLQIIIFCOQOwKqKxkLi8vRwZQ3bXwNmn/X86QOEpbBAigbal09zgJoO2tPSNvp4CsekqgvOuuu4I/scIXAggggIC/Aj0PoIcPHw5u4+U2XH8nSV17TgCta2V63y8CaO+NOQICdRKQz3OeP3+ev+lZp6LQFwQQQCCnQE8DqNyqe+jQIbVv3z4CaM4CsVu8AAG0vbODANre2jNyBBBAAAEEEPBboKcB1OY2Xr/56H2VAgTQKvWrPTYBtFp/jo4AAggggAACCOQVKDSAhh9CJE/JHRoaUhMTE9b9kwcQyMopXwikCex/ejVtE37eUIGDt1/d0JExLAQQQAABBBBAoBkC8hFM+aso4a/Yp+BKENRfk5OTamxsLHjC7dTUlLr88suDJ+WGt5Ggaf4ZlpGRkcQ/49IMWkZRlQAroFXJV39cVkCrrwE9QAABBBBAAAEE8gjEroCGG+N22jy87NNLAQJoL3Xr3TYBtN71oXcIIIAAAggggECcgHUAXVpaUuPj42p4eBhNBGohQACtRRkq6QQBtBJ2DooAAggggAACCDgLWAdQ5yPRAAIFCxBACwb1qDkCqEfFoqsIIIAAAggggIAhQABlOngrQAD1tnTOHSeAOhPSQAMEvvjNOxswCoaQR+CeDz2VZzf2QQABBGohQACtRRnoRB4BAmgetWbsQwBtRh0ZhZsAAdTNz+e9CaA+V4++I4AAAZQ54K0AAdTb0jl3nADqTEgDDRAggDagiDmHQADNCcduCCBQCwECaC3KQCfyCBBA86g1Yx8CaDPqyCjcBAigbn4+700A9bl69B0BBAigzAFvBQig3pbOueMEUGdCGmiAAAG0AUXMOQQCaE44dkMAgVoIEEBrUQY6kUeAAJpHrRn7EECbUUdG4SZAAHXz83lvAqjP1aPvCCBAAGUOeCtAAPW2dM4dJ4A6E9JAAwQIoA0oYs4hEEBzwrEbAgjUQoAAWosy0Ik8AgTQPGrN2IcA2ow6Mgo3AQKom5/PexNAfa4efUcAAQIoc8BbAQKot6Vz7jgB1JmQBhogQABtQBFzDoEAmhOO3RBAoBYCBNBalIFO5BEggOZRa8Y+BNBm1JFRuAkQQN38fN6bAOpz9eg7AggQQJkD3goQQL0tnXPHCaDOhDTQAAECaAOKmHMIBNCccOyGAAK1ECCA1qIMdCKPAAE0j1oz9iGANqOOjMJNgADq5ufz3gRQn6tH3xFAgADKHPBWgADqbemcO04AdSakgQYIEEAbUMScQyCA5oRjNwQQqIUAAbQWZaATeQQIoHnUmrEPAbQZdWQUbgIEUDc/n/cmgPpcPfqOAAIEUOaAtwIEUG9L59xxAqgzIQ00QIAA2oAi5hwCATQnHLshgEAtBAigtSgDncgjQADNo9aMfQigzagjo3ATIIC6+fm8NwHU5+rRdwQQIIAyB7wVIIB6WzrnjhNAnQlpoAECBNAGFDHnEAigOeHYDQEEaiFAAK1FGehEHgECaB61ZuxDAG1GHRmFmwAB1M3P570JoD5Xj74jgEBsAF1cXFQXL15Us7Ozqq+vr0vq2LFj6ujRo8H3d+3apaanp4N/y36nT58O/t3f368OHDighoeHkUagcAECaOGk3jRIAPWmVHS0hwIE0B7i1rxpAmjNC0T3EEAgUaArgG5sbKi5uTm1c+dOtbq6qmZmZroC6MrKijp8+HAQTiVkLiwsqD179qjR0dEggO7YsSP4N18I9FKAANpL3Xq3TQCtd33oXTkCBNBynOt4FAJoHatCnxBAwFYgdgVUQuby8nJkAJXVT/mamJgI/mv+PwHUlp7tXAUIoK6C/u5PAPW3dvS8OAECaHGWvrVEAPWtYvQXAQRMgcIC6NraWnAbrnkL7sjISOwtvJQBAVcBAqiroL/7E0D9rR09L06AAFqcpW8tEUB9qxj9RQCBwgPo2bNn1ZkzZ7Y+B6oPIGFUvvTnQ6FHoEgBAmiRmn61RQD1q170tjcCBNDeuPrQKgHUhyrRRwQQiBMobAVUDqBvydUHiwumlAOBIgQIoEUo+tkGAdTPutHrYgUIoMV6+tQaAdSnatFXBBAIC+QKoOZDiKRBeQjR1NRU19NuZQV0aGioK5gmlWF9fV3Jg5D4QiBNYP/Tq2mb8POGChy8/eqGjqwew/rWt76lvvzlL6v77rtPXXfddV2d+sd//MfgvC/n6ssuu2xru/Pnz6tPf/rT6q233lIDAwPBRzDe97731WNQDezFc6/ONXBUDMlG4KZrqL2NE9sggEC1AnItMDg42NWJ2KfgShDUX5OTk2psbKwjaJp/hkV+LqufEkzn5+fV5uZmsKv551mqHT5Hb6IAK6BNrKrdmFgBtXPKs9Ujjzyivv/97we73nXXXeqGG27oaka2ufbaa9XevXvV888/H/xJrkcffVR97nOfC56ILvuY2+TpB/ukC7ACmm7U1C1YAW1qZRkXAu0QiF0BDQ8/6am47aBilHUTIIDWrSLl9YcA2ltreRPx4Ycfjgyg8uak/Oyhhx4K3tUM/7/u2ZEjR9SFCxfUgw8+2NvOtrh1Amh7i08AbW/tGTkCTRCwDqBLS0tqfHy86zbbJiAwBj8FCKB+1q2IXhNAi1CMbyNrAJVbbT/5yU92rJbKCqjcOXPjjTf2trMtbp0A2t7iE0DbW3tGjkATBKwDaBMGyxiaJUAAbVY9s4yGAJpFK/u2WQJo1LZyW+6pU6dY/cxOn2kPAmgmrkZtTABtVDkZDAKtEyCAtq7kzRkwAbQ5tcw6EgJoVrFs22cJoOFbcF9++WX12GOPBc8MiHrwQLaesHWSAAG0vfODANre2jNyBJogQABtQhVbOgYCaEsLr5QigPa29kkBVI5sPmDI/KynrHx+9rOfVfIEdMJnb2skrRNAe29c1yMQQOtaGfqFAAI2AgRQGyW2qaUAAbSWZSmlUwTQ3jFLuHzmmWe2DrBt27bgCbfLy8tbDxWSVc/p6Wn12muvqauuuioInP39/eqBBx5QL7300ta++meE0d7UiwDaG1cfWiWA+lAl+ogAAnECBFDmhrcCBFBvS+fccQKoM2HmBnioUGaynu9AAO05cW0PQACtbWnoGAIIWAgQQC2Q2KSeAgTQetaljF4RQMtQ/vdjyOc6jx8/rn77t3+73ANztEQBAmh7JwgBtL21Z+QINEGAANqEKrZ0DATQlhaez4C2t/CMvEOAANreCUEAbW/tGTkCTRAggDahii0dAwG0pYUngLa38IycAMocCAQIoEwEBBDwWYAA6nP1Wt53Amh7JwC34La39oz83wVYAW3vbCCAtrf2jByBJggQQJtQxZaOgQDa0sKzAtrewjNyVkCZA6yAMgcQQMB7AQKo9yVs7wAIoO2tPSug7a09I2cFlDnALbjMAQQQ8FuAAOp3/VrdewJoe8tPAG1v7Rk5AZQ5QABlDiCAgN8CBFC/69fq3hNA21t+Amh7a8/ICaDMAQIocwABBPwWIID6Xb9W954A2t7y1yWAnpr41fYWocUjHzv21VqMnocQ1aIMlXSChxBVws5BEUCgIAECaEGQNFO+AAG0fPO6HJEAWpdKtLMfBNB21r1OoyaA1qka9AUBBLIKEECzirF9bQQIoLUpRekdIYCWTs4BDQECKNOhagECaNUV4PgIIOAiQAB10WPfSgUIoJXyV3pwAmil/K0/OAG09VOgcgACaOUloAMIIOAgQAB1wGPXagUIoNX6V3l0AmiV+hybAMocqFqAAFp1BTg+Agi4CBBAXfTYt1IBAmil/JUenABaKX/rD04Abf0UqByAAFp5CegAAgg4CBBAHfDYtVoBAmi1/lUenQBapT7HJoAyB6oWIIBWXQGOjwACLgKxAXRxcVFdvHhRzc7Oqr6+vq5jHDt2TB09ejT4/q5du9T09HTw75WVFTU/P682NzfV4OCgmpubUwMDAy59ZF8EIgUIoO2dGATQ9ta+DiMngNahCu3uAwG03fVn9Aj4LtAVQDc2NoLQuHPnTrW6uqpmZma6AqiEzMOHDwfhtL+/Xy0sLKg9e/aobdu2bf17dHRUSUhdW1vbCqe+Y9H/egkQQOtVjzJ7QwAtU5tjhQUIoMyJqgUIoFVXgOMjgICLQOwKqITM5eXlyAAqwVK+JiYmgv/q/9++fXvHPkltuHSafREQAQJoe+cBAbS9ta/DyAmgdahCu/tAAG13/Rk9Ar4LFBZAZaVz9+7dXQFUr5RyG67vU6V+/SeA1q8mZfWIAFqWNMeJEiCAMi+qFiCAVl0Bjo8AAi4ChQTQs2fPqjNnznQFULmd99ChQ2rfvn18DtSlSuwbKUAAbe/EIIC2t/Z1GDkBtA5VaHcfCKDtrj+jR8B3gUICaJG34K6vrysJrnwhkCaw/+nVtE34eUMFDt5+dS1G9g+z99eiH3SiXIGfXPidcg8Yc7TnXp2rRT/oRPkCN11D7ctX54gIIJBVQO6AlYfShr9yBVDzIUTSoDyEaGpqSg0NDXU8hEiepCvf058VzdpptkcgSYAV0PbOD1ZA21v7OoycFdA6VKHdfWAFtN31Z/QI+C4Q+xRcWYnUX5OTk2psbGwraA4PDwcPHtJ/hkV+rkOm+WdYRkZGYv+Mi+9w9L96AQJo9TWoqgcE0KrkOa4IEECZB1ULEECrrgDHRwABF4HYFdBwozzR1oWZfXshQADthaofbRJA/ahTU3tJAG1qZf0ZFwHUn1rRUwQQ6BawDqBLS0tqfHxcyeonXwjUQYAAWocqVNMHAmg17hz1hwIEUGZC1QIE0KorwPERQMBFwDqAuhyEfRHohQABtBeqfrRJAPWjTk3tJQG0qZX1Z1wEUH9qRU8RQKBbgADKr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oMwBbwUIoN6WzrnjBFBnQhpwECCAOuCxayECBNBCGGkEAQQqEiCAVgTPYd0FCKDuhr62QAD1tXLN6DcBtBl19HkUBFCfq0ffEUCAAMoc8FaAAOpt6Zw7TgB1JqQBBwECqAMeuxYiQAAthJFGEECgIgECaEXwHNZdgADqbuhrCwRQXyvXjH4TQJtRR59HQQD1uXr0HQEECKDMAW8FCKDels654wRQZ0IacBAggDrgsWshAgTQQhhpBAEEKhIggFYEz2HdBQig7oa+tkAA9bVyzeg3AbQZdfR5FARQn6tH3xFAgADKH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A+ixY8fU0aNHA51du3ap6enpLilzm8nJSTUxMRFss7i4qE6fPh38u7+/Xx04cEANDw8jjUDhAgTQwkm9aZAA6k2pGtlRAmgjy+rVoAigXpWLziKAQEigK4CurKyow4cPq9nZ2SBALiwsqD179qjR0dGtXc+ePauOHz8ebLO5uRlsMzU1FQRNCaA7duzo2B51BHohQADthaofbRJA/ahTU3tJAG1qZf0ZFwHUn1rRUwQQ6BboCqCysilfekUz/P/ys/D3JHQODQ0F+xBAmWZlCRBAy5Ku33EIoPWrSZt6RABtU7XrOVYCaD3rQq8QQMBOwCqArq2tddyGa66A9vX1dQRS8xbckZGRYJVUtuELgaIFCKBFi/rTHgHUn1o1sacE0CZW1a8xEUD9qhe9RQCBToHUACph88yZMx0B9NKlS8Ftt+fOndtqzfwcqP6mhFH5ivoMKYVAwFWAAOoq6O/+BFB/a9eEnhNAm1BFv8dAAPW7fvQegbYLpAbQqFtww2hxt91Ghdc08PX1dbWxsZG2GT9HQO1/ehWFlgocvP3qWoz8H2bvr0U/6ES5Aj+58DvlHjDmaM+9OleLftCJ8gVuuobal6/OERFAIKvAwMCAGhwc7Not8SFEsrX5gKGog0rIPHLkiJqbm1NyEPPL/Gxo1g6zPQJpAqyApgk19+esgDa3tj6MjBVQH6rU7D6yAtrs+jI6BJoukPpnWPSttbIqqcOooMzPzwdPwJVUq8OnPEFXf1+2ifsTLk1HZXzlCBBAy3Gu41EIoHWsSnv6RABtT63rOlICaF0rQ78QQMBGIDKARu0o4XJ5eVnNzMzwUCEbWbbpuQABtOfEtT0AAbS2pWlFxwigrShzrQdJAK11eegcAgikCFgH0KWlJTU+Ph78rU++EKiDAAG0DlWopg8E0GrcOeoPBQigzISqBQigVVeA4yOAgIuAdQB1OQj7ItALAQJoL1T9aJMA6kedmtpLAmhTK+vPuAig/tSKniKAQLcAAZRZ4a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BBAmQPeChBAvS2dc8cJoM6ENOAgQAB1wGPXQgQIoIUw0ggCCFQkQACtCJ7DugsQQN0NfW2BAOpr5ZrRbwJoM+ro8ygIoD5Xj74jgAABlDngrQAB1NvSOXecAOpMSAMOAgRQBzx2LUSAAFoII40ggEBFAgTQiuA5rLsAAdTd0NcWCKC+Vq4Z/SaANqOOPo+CAOpz9eg7AggQQJkD3goQQL0tnXPHCaDOhDTgIEAAdcBj10IECKCFMNIIAghUJEAArQiew7oLEEDdDX1tgQDqa+Wa0W8CaDPq6PMoCKA+V4++I4AAAZQ54K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EQG0GPHjqmjR48GOrt27VLT09NdUuY2k5OTamJiIthmZWVFzc/Pq83NTTU4OKjm5ubUwMAA0ggULkAALZzUmwYJoN6UqpEdJYA2sqxeDYoA6lW56CwCCIQEugKoBMjDhw+r2dlZ1d/frxYWFtSePXvU6Ojo1q5nz55Vx48fD7aRoCnbTE1NqaGhoY7tJaSura1FBlgqgYCrAAHUVdDf/Qmg/tauCT0ngDahin6PgQDqd/3oPQJtF+gKoBIa5UuvaIb/X34W/t7i4mIQPrdv366Wl5fVzMyM6uvrC1ZDzf9vOzbjL1aAAFqsp0+tEUB9qlbz+koAbV5NfRsRAdS3itFfBBAwBawCaHgV01wBlaCpA2lUANWrqdyGy8QrWoAAWrSoP+0RQP2pVRN7SgBtYlX9GhMB1K960VsEEOgUSA2gEjbPnDnTcRvtpUuXglttz507t9WafA40HEA3NjbUoUOH1L59+/gcKDOvcAECaOGk3jRIAPWmVI3sKAG0kWX1alAEUK/KRWcRQCAkkBpAo27BDSvKLbg7duwIQqbrLbjr6+tKgitfCCCAAAIIIIAAAggggAACfgpINpSH0oa/Eh9CJBvrBwwNDw9HjlxWSI8cORI87Tb80CL92VD9eVI/6eg1AggggAACCCCAAAIIIIBAEQKpf4ZF/4kVWZXUYVQOHPenVsw/wzIyMhI8KVc+J8oXAggggAACCCCAAAIIIIBAuwUiA2gUCU+0bfdEYfQIIIAAAggggAACCCCAgKuAdQBdWlpS4+PjKu5WXNeOsD8CCCCAAAIIIIAAAggggECzBawDaLMZGB0CCCCAAAIIIIAAAggggECvBQigvRamfQQQQAABBBBAAAEEEEAAgUCAAMpEQAABBBBAAAEEEEAAAQQQKEWAAFoKMwdBAAEEEEAAAQQQQAABBBAggDIHEEAAAQQQQAABBBBAAAEEShEggJbCzEEQQAABBBBAAAEEEEAAAQQIoMwBBBBAAAEEEEAAAQQQQACBUgQIoKUwcxAEEEAAAQQQQAABBBBAAAECKHMAAQQQQAABBBBAAAEEEECgFAECaCnMHAQBBPIKfOvv31Lf+Ls3g91/+Wffq37+py7L2xT7IYAAAo0W4HzZ6PIyOAQaI0AAbUwpGQgCzRM4+NwbauHUuhr/wE8Egzv5yj+p2bFBtf+m9zdvsIwIAQQQcBDgfOmAx64IIFCqAAG0VG4OhgACtgLyTv6Hls6rg7uvUVe+9z3Bbq+/+QO1/8Sr6pt3X8dKqC0k2yGAQOMFOF82vsQMEIFGCRBAG1VOBoNAcwQOPreuzrz6L+quX+hc7Vz6y9fVm//6b+qXruVW3OZU2++RvOtd7+oawDvvvBM7qPD2ttsmbScHM9vtxbZpbZp9SNvWpq96G9u20rYrun+6wGXUU44VNz45/p9f2FT97/kRdfcvXtkx7578qzfUjmt+TO2/adDvFxm9RwCBRgkQQBtVTgaDQHMEfA+gUaEkqTo2F891rm7W8SZdUOcZZ9zxfXfNY8E+7RP48wtvqff+KAG0fZVnxAj4KUAA9bNu9BqBxgtwS1njS8wAEUCgIAHOlwVB0gwCCJQiQAAthZmDIIBAHgH9UI0br/vxYPfnz/8zDyHKA8k+CCDQeAHOl40vMQNEoDECBNDGlJKBINBMAXlnf/ZPXgsGt/ArV/HwoWaWmVEhgEABAnK+3H/ih+fLg7s5XxZAShMIINADAQJoD1BpEgEEihX4n8+8HjT4qf/a+YCNYo9CawgggID/AnPf/GEAnfvQVf4PhhEggEAjBQigjSwrg0KgWQIE0GbVk9EggEDvBAigvbOlZQQQKEaAAFqMI60ggEAPBcq8oLp06ZJaWFhQV1xxhZqenu4Y1dmzZ9Xjjz/e8b3+/n514MABNTw8vPX9Y8eOqRdffFHNzs6qvr6+HsrUr+nFxUV1+vTpoGOTk5NqYmJiq5MbGxtqbm5Ora+vd3Q8vJ04HzlyJNh2YGCgfoPsYY/MOTYyMtIxh/TcPHfuXEcPdu3a1TFXtfPevXvV6OhoD3tb36blNfj1r3898rV59OjRjo4PDg52zDXtvH379o75W9/RdvaszPOlLyb0EwEE6iVAAK1XPegNAghECLiugOoLMrNp/Wc7zNt6V1ZW1Gc+8xm1c+dOJRfx4QCq95efHTp0SO3bt6/0gFTVsaMMxcO8zU/8Tp48qe6++24l/z58+HAQoKJCpATVHTt2lB6QJFw88cQT6rbbbut406DXLzwbP+nbH/7hH6pf+7VfC964SDKSgCVfZsDv9Rh0+1Uc2/Y1LH2Uuff7v//7QXd/4zd+I7LOss3y8rKamZkp/U0ieZPhzJkzsecX1zoSQF0F2R8BBHotQADttTDtI4CAs4DLBZWE18U/W1VXvPtfu/qx/vZ71PTNV3d9VirtAjEcAiUoyJes/Mlq3tVXX711gWn+TLa599571bPPPqtkFctcuZKLer0yo79vrnjJKs19992nPv3pT2+tIOpjHT9+XF28eDFYtZXA98UvfjF2FTJPMcTwj776f9QHN5G3vuEAAAjbSURBVL/TsfsL/R9Q/+3DOyM/ayZGspI8NTUVGQDMcCXe5hh+/dd/XX3ta18LwsFLL7209TNZORWboaGhwMpcuZJAMT8/rzY3Nzu+b7rKGwrf+MY3Anv5krZ2794dhBXZ76233gpWwk6dOtVVizxueh/x+4O/Oquuf9+FjmbOfe8adccvjEb6pQVlMwTqwKXHICvysoIsIVu+9Pi++93vKllVvfnmm9XnPvc5FV69j1q9NldkZb7Jl56n4q+PJd9/4YUX1Cc+8YngDYeoWuQ1FL8nT6yo637w/a4mzr/nP6qP/MrPbBlqtz179gTzJu6NhnAADb+G19bWgjdItm3bFrxhoccnZh/96EcDX5mP5uq9zWtY3jD4whe+ELSn/U+cONFx/hgbG9u6UyDqDos0R5fzZVrb/BwBBBAoQoAAWoQibSCAQE8FXFZAZd+nT72iRn7kza4+vvyDfnX72AcKCaASAPUtt2aAlQtb/TMJU3ILr1ykyy27OqBJx/TKofxbhzP59+rqatdtrObqqxzr85///NathvL/ep+0EGNbNDE8//QfqLvWn+nY5cnBW9S1/+OOyACVtsIUDqDmGMx9xUz/7PLLLw8uzK+//vpg9UjakDAqIVJC95133hmEH+0v///UU0+pe+65Z2uVK2yig6uECrld1VzFNWvhciur+P3f7yyrD3/g+Q6/r37nv6j//DO3dfiFA1/cCmc4gErg02MwxygH1D+TMCVzTr5krkrwkaAlllHz5sMf/rB65plntlx1581jh29Zl/+PqkXc3QQ2c1D8Tn7122p88/91bX6y/z+psQ9v3zLU45A5kbTSHRVAzdewnp/aTN+Sb97aK53Rq/zf+973rF/D4Te4zHOErHwvLS2p8fHx4ByR9jqK8iOA2swqtkEAgSoFCKBV6nNsBBCwEnC5oJJ9JYDe8J7NngZQ83bScADVPzMvJqUz+gJZVgvDny2VlRX5DJqEh1tvvXUrhIZXX8MXs+YqjB6wBF6XACWGF/6XBNA/swqgNsE3HEDNWxLDAVT/LNyuDkLmipHuoKz0ffzjHw9uqdaBSy7uowKoeStm1Od8w59RtZq0xkbiJwH0V3/mf6cGUHMDHbCjQmg4gJpjCAdQ82dx7nHzRuzlQsH8PG44gJpBL+pzvuHPsubxO/W1F1MDqPnakJXDrAHUfA2bAdRsx3y9mceTOWv7Go4KoPrYUZ/zDX9GNc3P5XyZ1jY/RwABBIoQIIAWoUgbCCDQUwGXCyofAqg8sEi+kla75LZdCQHyFV4BNcNbLz5bmTWAJgUnPVGKDKAS1JM+z2eucupbKvWtmeEVpl58vjFvAE26FbzoAJo0b3SolFt3ZY4mBdA8K3ZpJw/xswmg5m3Yus24W1ijVkBdAqjctm37GpZjx71mi/iMt8v5Mq0W/BwBBBAoQoAAWoQibSCAQE8FXC6ofAiggpf0wB75ub4tT25DTQqg+vOURT6B1zaAZnl6aJEBVG63lFtL5XN/cSu9cbdmhoNI2sOT8kx02wAq4eNP//RP1R133BEcpswV0LR5Y96anBRA9RxIqkVWQ9sAarabtgpfdACVW3BtX8NS56Q3jWzewEkydDlfZq0N2yOAAAJ5BAigedTYBwEEShVwuaDKEkCjVlCibl+NegiRyy248lkv8xZIvWojK6PhBxPpYBL1wCNdFPNhMllv34sqrG0AzXL7apEBVFblwrUzb2GOezCRfghRePU0qhbmn9nJOvltA6hZW/l30q2rRa+Aho8dfuiVuZKorfX39AOPtFFULVye1utDAJXPHtu+hvWKssxLeYiTfBbXPH+Eb2MO/5mdtPnncr5Ma5ufI4AAAkUIEECLUKQNBBDoqYDLBZXs+9ln19Tgf/iBeueddzr6GfcU3J4OxsPGxfArX5On4L7S0fukp+B6OMyedVn85Cm4I5e/2nGMpKfg9qwzHjYsfl/+k+9YPQXXw+EV3mWX82XhnaFBBBBAIEKAAMq0QACB2gu4XlDp/aMGav4dy9pDVNjBKEP5W6rm31GtsHu1PzR+biXiNWzv53q+tD8SWyKAAAL5BAig+dzYCwEEShTggqpEbA6FAAJeC3C+9Lp8dB6BVggQQFtRZgaJgN8CXFD5XT96jwAC5QlwvizPmiMhgEA+AQJoPjf2QgCBEgW4oCoRm0MhgIDXApwvvS4fnUegFQIE0FaUmUEi4K/At/7+LbX/xGvBAA7uvkr9/E9d5u9g6DkCCCDQQwHOlz3EpWkEEChMgABaGCUNIYBA0QIHn3tDLZxaVzde9+NB08+f/2c1Ozao9t/0/qIPRXsIIICA1wKcL70uH51HoFUCBNBWlZvBIuCPgLyT/6Gl8+rg7mvUle99T9Dx19/8gdp/4lX1zbuvYyXUn1LSUwQQ6LEA58seA9M8AggUKkAALZSTxhBAoCiBg8+tqzOv/ou66xc6VzuX/vJ1tfmDf1O/dG1/19/11MeWPw9ifoX//me4j+b2Sdv2ql3pj247ra9Ztk1r03bcWY6ZZds8x5f204xs281Sz/C2Nv0o6rVAOwikCfz5hbfUe3/0R9Tdv3hlx6ZP/tUbasc1P6b23zSY1gQ/RwABBEoTIICWRs2BEEAgi0BSAH3zXyWA8lnQLJ5sWz+BqFBr28u0EG7bTh22s3EoerxZ3nzohVHRYyaA9qJKtIkAAr0SIID2SpZ2EUDASYBbypz42BkBBFokwPmyRcVmqAg0QIAA2oAiMgQEmiqgH6ox/oGfCIZ48pV/4iFETS0240IAAScBzpdOfOyMAAIlChBAS8TmUAggkF1A3tn/xt+9Gez4yz/7Xh4+lJ2QPRBAoCUCnC9bUmiGiYDnAgRQzwtI9xFAAAEEEEAAAQQQQAABXwQIoL5Uin4igAACCCCAAAIIIIAAAp4LEEA9LyDdRwABBBBAAAEEEEAAAQR8ESCA+lIp+okAAggggAACCCCAAAIIeC6wFUD/+q//+uS73/3uMc/HQ/cRQAABBBBAAAEEEEAAAQRqKvD222+f+v/bKJQRcFit7QAAAABJRU5ErkJggg=="/>
        <xdr:cNvSpPr>
          <a:spLocks noChangeAspect="1" noChangeArrowheads="1"/>
        </xdr:cNvSpPr>
      </xdr:nvSpPr>
      <xdr:spPr bwMode="auto">
        <a:xfrm>
          <a:off x="3810000" y="113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1</xdr:col>
      <xdr:colOff>0</xdr:colOff>
      <xdr:row>50</xdr:row>
      <xdr:rowOff>158750</xdr:rowOff>
    </xdr:to>
    <xdr:sp macro="" textlink="">
      <xdr:nvSpPr>
        <xdr:cNvPr id="119810" name="AutoShape 2" descr="data:image/png;base64,iVBORw0KGgoAAAANSUhEUgAAA6AAAAFICAYAAABOTZN3AAAAAXNSR0IArs4c6QAAIABJREFUeF7t3X9sJ/V95/FPck1rnGsVjAPXmgKpK8w/u02vtXa1PbDhUqm7KL1zkXuAugoq1EGK1yEVWbMSIj6EZLxUJWEdKdnEEelWlNPK3SZpdlsllF24bm+17YXAH2XbOuwSuz3A61RtMNumgtN7oo/7+c53fnxmPvOdmc/M0/+w2DOf+Xwe7893PK/vZ77jdym+EEAAAQQQQAABBBBAAAEEEChB4F1yjAsXLrxz6dKlEg7HIRBAAAEEEEAAAQQQQAABBNoo8Pbbb58KAui5c+feuf7669towJgRQAABBBBAAAEEEEAAAQRKEPibv/kbRQAtAZpDIIAAAggggAACCCCAAAJtFyCAtn0GMH4EEEAAAQQQQAABBBBAoCQBAmhJ0BwGAQQQQAABBBBAAAEEEGi7AAG07TOA8SOAAAIIIIAAAggggAACJQkQQEuC5jAIIIAAAggggAACCCCAQNsFCKBtnwGMHwEEEEAAAQQQQAABBBAoSYAAWhI0h0EAAQQQQAABBBBAAAEE2i5AAG37DGD8CCCAAAIIIIAAAggggEBJAgTQkqA5DAIIIIAAAggggAACCCDQdgECaNtnAONHAAEEEEAAAQQQQAABBEoSIICWBM1hEEAAAQQQQKAagUuXLqmFhQV18eJFNTc3pwYGBqrpCEdFAAEEEFAEUCYBAggggAACCDRa4NixY+rZZ58lfDa6ygwOAQR8ESCA+lIp+okAAggggAACmQXOnj2rPv/5z6sDBw6o4eHhzPuzAwIIIIBAsQIE0GI9aQ0BBBBAAAEEEEAAAQQQQCBGgADK1GiNgLwL/vjjjyeOd3JyUk1MTKjw7Vr680Pnzp3r2n/Xrl1qeno6+L55DN1W1AE3NjaCW8HW19eVub/5fXM/cxvz+ysrK2p+fl5tbm5ufXtwcDDXbWZxPp/4xCfU6OjoVvtx28WNN0sfxf3o0aPBscLHjRu3edy4vvX392+tfsQZm9uYx0q6dS/qeCMjI2p2dlb19fXFzrWk+RQ17rg+ywGS5pnpaXYmPEfC25nzLa6v4XHavkbi+pRU78XFRXX69OmO10rSCznL68jsd5xlGX0Oj0f364orrtg6v8SNWb/G5Od5VvmifLOeL/XrNm6e6faiXmdJY42aV+b81bW++eabg3N33vOjrnHU+TPpGPp4Nq9RcyxR53Sbldos57gok7Rf+FHtm6+LpPOh/OzrX/965ByMm6Nxry2zn+Fzg83nefU4ZN9t27YFn/81X0tx9TLPa1leA/IakgvqqM8X67HfeuutsXM07rWb5TyQVlt+jkCdBAigdaoGfSlVQH5hyAMposJCXABNuxjUFxBykSXbxgUR/Ytatrv++uu3LjCjLnT0L6+f/umf7mhP/+IO/3LWF5NJF/RR0FEXP/oY4ZAXvp1N/6IOX1Rl7WOcS7i/+pe9BG/zl7rNBVzcxaTua9QYoj47Jn144YUXOi629MXCd7/73cQgEHdRoR3D4c7mAjiqpjafe4sah3xvx44dwRsPUX3V/ZFj6gsu2wulqD5FzbPwhf1ll12m3nrrLas3V7K8juT19ZnPfCY4XNxrtow+uwRQ3b/w68HmhKqt0nyznC/jzi/6DcDwayxu7uhz3wc/+MGOEC6vk+PHjwfnQxmzzMFw2Mpz7tEhOvxGhM3rz2YbM4BGBXGb85fNNjZ9iapR0jltz549wfkgbwC1maO25xDpuxkwzTdI9bjM+Srfiwug5ryJOq+ZTkmvgbwBNM0li4nN651tEKiLAAG0LpWgH6ULZLmgsv0loC8ObrnlFvXHf/zHkat4ui19wRf1rmzUxZT5zrLNL9+4d2PjoKMubHRfZR8dpuMugMKeefqofxn/3M/9nPqLv/iLyBCnLxJkm29/+9sdF56uF2e6z2nv+Ce90x9lliVcRF10572gTAugul3zTRDbvobra/saiepT0r5ynCNHjqi9e/cGn+P76Ec/2rEiHzWfk95kCK/QSH9efPHFYB793u/9XuScK6PPtu5x223fvl2tra3FvqmW9Lq38c1yvkx6g0vmmrxxY75BFlV/m9eRHCeq1i7nHjkfh99Asnn92Wxjjkne/Ay/4WFz/rLZxqYv4Rqlment8wRQPe60OWp7DjHrHnXuCo8/6U208O/aJN+iA6iNSxaT0i+iOCACDgIEUAc8dvVbIMsFle0vAf3LSy6S5aIu6pej3ua+++5Ty8vLkbcFRf1SlNUDfdGW9G6rzbvDSReI4Vv4wseyDap5+qgvbnTYiLplSW/z8Y9/PFi5Mq1cL86iLnrjVsPNUB72TAqosm3afArb5bmglOP0MoCGbytLG1PSBWxcEDbbvOeee7pWMeLOQHFe4Ytsc7uxsbHIlbQ4x6L7nDeAmnNe+pTlYTtZfLOcL5POL/rcaIavqLljG4iial3EucdcdbV5/dlsY45zaGgo+LiBGcRtzl8229j0xayRbdhPO6fEnfds56jtOUT3Pa7OYaMsATTp3F10ALVxyWri91UZvW+TAAG0TdVmrB0CWS6obH8JmL9QZFUl7tZNefd737596tChQ1YB1PylePnllwcXykmrVjYrW1HvgIcvXm1XQMMrhzbHj9rGDExPPfVU12qOWYc777yzKzAUcXEWvgAJh7ikz/No07Rt0uZTUlAKf84t6WWdFkBl37TPV8b1tcgV0LjbJbWjXvVMC/bawnYFNDxf4i5ok27BDd/qnrfPeQOoeR7Tt6MmnRvM42Tpa5bzZdobXFIf8w21qDmWFiLjal3EuefUqVMdn2W0CXQ220QFfvONLJvzl802Nn2JmgdRb/hFvbkW9+ds4l6ftnM07bwY9TvLnEdmMDU/XmMbQLVb3K34RQdQG5esJlzmIeCLAAHUl0rRz8IFslxQ6V8C4YcQhR9YYV4cSIflAUHmL3Xzgi/pwQjmql74lsy8F1hpgFEXNlHBQAcPs72wQ94+mhf6Mu7wxYXZRx3EwyugUQ+aMm+pTbs4q3MAlYdWmV9pDzzS9QvXPur2Rz23bT6fF3WhZvsaiepT3DjyhH8Za1SNo25ttr1tvIw+5wmgeVb/zONk8U07X0Y9hChudU9W/+QzeTp8yX/Dn9GrMoBKf8w3+dLOGeacS3qNhsNE+E0cm3AZdf6V42c5x4XnWtobZuE5E1VrvU34s61Z5mjWsBX1eybqeEkBNFyvtIehxT03IutnQG1dspqk/Z7n5wjURYAAWpdK0I/SBdIuqMx3eW1/CZgXEOGLLHkqqnnBJ7+obZ/MZ/5SzBvu0oBtgqW0Eb5ICq9+mhdjWVdpTZ/wRaD8f9Q7xkXegivHqHMAzfpUS5sVUD0vzABpXkTGBcvwg1psXyPhPsWtfkatvqetUOix6O2SLi6jXkdxD70po895AmjUbapxnnHt6xAo56ck3yzny6hzTdJ5Y/fu3bUKoAMDA8F5QN8iK387NOpBR+Y4bUJq+DWi/19CjbQv8y/tFmqbkGrTF7PvWQNolhXQLHPU9hxi9j3LR0SSnrdgc24pcgXU1iWPSdrven6OQB0ECKB1qAJ9qEQgywWV7S+BuIssCZDhixjb24LCOFkCaJbAYnNhExVAo0Jb3j5GXejrh8bIcWRFWd+OGXWRZTOGtIuzqD6YF1w2F2vhWxuzhovwONL6HPcCyhJAdRvhpy7L98NvlEQdz/Y1EtWnqNWDOGfZNvz04bjXSNL8j7oADAcCCSJ6focvuovuc9Y5ot+QCT9sLC5Eh9vP6pvlfGkTQE3rBx54QH3hC1/o+DhCGSug5vwIz0szkPzWb/2WevTRR7uetOsaQPX5VO7akDd0rr766sYF0KTXSfjpxrbnENM9/DqOmqe2v2vTzu1FBlBblzwmlVxQcVAEMgoQQDOCsXlzBLJcUNn+EogLDrISKH/Wwnx32/aXYtyFqXw/7s+8RF1cp1XOJrzFBdC4B9Jk7WPSLYHSlhkCehFAo1bd4i5Mk1Z30z6rmDafwhcnZQbQcLCJWqkvOoAmrQbEzVubv7ObFED1Z1/j2jfvOogKzUX3OWsAjVvl1e2k/T3guNuz9f5h3yznS5sAKtvo84Y8Nfxv//ZvOwKo7Upu+LUR9RoO9yeuduE3GfR2H/nIR4LPhCbNJ5vXaNzrXr/e5eMasuqa9Ldcbc7TNn2JCs9JfzpMb5/0plb4vJd1jqadF6PmlflmZ9RzAWQf29+1aXMn72sg/IZkFpc8Jmm/6/k5AnUQIIDWoQr0oRKBLL9MbH8JRF0c6BWb8N8Gtf2lGIWTdHGW9ks0DtvmwiYugMYFt/BTHvWx4/oYvrgxV0nkAStpT6a0GUPSxZnthWnSKpzN6m/SfIp6Fz7rBaXNxWLSi84MwGUE0LBZ0hy2md9pXkk1ivpZ1EV30X3OGkCT3mRKewMqj2+W86VtANVvdsiKdtzfRE57oFJUrfOcH6NqHD7/JD2kJ23OxQUhM4hLAJTbccsOoNKHtDfNbM4p4TayzlHb37Ph+aVrFxfgs/yuTXJIeg0kjdXFJa9JJRdVHBSBDAIE0AxYbNosgSwXVLa/BKICkA4UEqDS/vadzUWMeSEjD46JajP8d+xsKmcT3uICqL6AMQOnNsvSx6SVJpuHW9iMIc5YX7SGH8KTFD6kpubFom5bPOQzXfoWTttwoS9iwg/lsZ0XcRdmcX2R48mfCzJ/rvugV8Bs577tdnErKGaol/FGPd3SvAiOe3NDtknzSrvYDr/BUEafbeeI+fqXf0fdBZH2eba0gBoV4LKcL7MEUPP8GH7t6X5GfV/PW/1aM1cnizr36POdfrCZ66p70mtEr8iHz3NhS5dzXNLvAd238O8O/X35G57yBG7bFdCoZyCYx4+ao7bnkPA4kuZQXPCPO0ck3cKe9BqQ40S9MZn17qCwi7Rr8xEIm9/xbINAnQQIoHWqBn0pVSDLBZV5QRPupBkWoi4OzHfRzQv9LO/KxsHoCzTz52lPRk1qK+0BGEkBNO4Xd5Y+JoW98O1hcbfgRj0FV/qtg3rc7U9xtyymXXCFnwgZvliO8o6bT3EXn0m3bCUdL+42S/M4UdukvVGSZUyyrTkn4zzN4Lu2tqbCn200j5n2OcekAGqzghoO4WX0OS6Ahp+8Ldvdcccd6itf+UrHE7bD+yet0qd9vtLmicHm8WzmWVJwinvzR44RNffN16rNHQ0258ek17kOhzYBNPzgKzm2fo0mBSw9jvCbWlEBNO85Li3cyrGiammOO+18GP7MftKqcXiO5g2gcW84aLssv2vjfl/rgBn3FFx9rLTzadrnTMNBVgf5qPNA0hN7S72Y4mA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CCA5kBjFwQQQAABBBBAAAEEEEAAgewCBNDsZuyBAAIIIIAAAggggAACCCCQQ4AAmgONXRBAAAEEEEAAAQQQQAABBLILEECzm7EHAggggAACCCCAAAIIIIBADgECaA40dkEAAQQQQAABBBBAAAEEEMguQADNbsYeCCCAAAIIIIAAAggggAACOQQIoDnQ2AUBBBBAAAEEEEAAAQQQQCC7AAE0uxl7IIAAAggggAACCCCAAAI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IgNoIuLi+rixYtqdnZW9fX1dTUtPz99+nTw/cnJSTUxMRH82/x+f3+/OnDggBoeHs7RNXZBAAEEEEAAAQQQQAABBBBokkBXAN3Y2FBzc3Nq586danV1Vc3MzHQF0JWVFXXy5El19913K/n34cOHg6A6MDAQBNAdO3ao0dHRJjkxFgQQQAABBBBAAAEEEEAAAUeB2BVQCZbLy8uRAdQ8pgTWhYUFNTU1Fax0EkAdK8LuCCCAAAIIIIAAAggggEBDBZwDaDiomrfgjoyMxN7C21BPhoUAAggggAACCCCAAAIIIBAj4BRAL126pJ544gl12223RX7OU8KofE1PT1MABBBAAAEEEEAAAQQQQACBlgs4BVAJmENDQ1sPIApbnj17Vp05cyZTAF1fX1dyWy9fCCCAAAIIIIAAAggggAACfgrI84EGBwe7Op8rgMrKp3zuc/v27bHhU46UFlD9pKTXCCCAAAIIIIAAAggggAACeQRin4IrK5H6S/7MytjY2NbDhmSF8vHHH+84nmwjgXR+fl5tbm4GP9u1a1em1c88A2AfBBBAAAEEEEAAAQQQQAABPwRiV0DD3bd9Kq4fw6aXCCCAAAIIIIAAAggggAACZQtYB9ClpSU1Pj4e+bChsjvN8RBAAAEEEEAAAQQQQAABBPwTsA6g/g2NHiOAAAIIIIAAAggggAACCNRJgABap2rQFwSUUi+//LK6//77g7+he+ONN3aZyGesH3jgAfXSSy8FP3v44Ye3ttM/u/LKK9WDDz6IJwIIIIAAAggggAACtRIggNaqHHSm7QJHjhxR8ueL+vv71a233hoZQJ9//nl1/vx5tXfvXiX/Pnr0qHr00UfVq6++qj71qU+pW265Rb3xxhsE0LZPJsaPAAIIIIAAAgjUUIAAWsOi0CUEHnnkkeDJ01EroKaOrJY+9thjwROq9d9ZklB66tQpAijTCAEEEEAAAQQQQKB2AgTQ2pWEDiGglG0AjQqbBFBmEAIIIIAAAggggEBdBQigda0M/Wq1gE0Alb/VK5//fOihh7ZWPwWNANrqqcPgEUAAAQQQQACBWgsQQGtdHjrXVoG0AKofNjQ5Odl1my4BtK2zhnEjgAACCCCAAAL1FyCA1r9G9LCFAkkBVFY+p6en1cc+9rHYhxTxGdAWThqGjAACCCCAAAIIeCBAAPWgSHSxPQLyFNwvfelLWwO+6qqr1OLiopLQqR82dOLEiY5tZGO5Fff9739/8Odb3nzzza39zT/R0h5FRooAAggggAACCCBQVwECaF0rQ78QMAS4rZbpgAACCCCAAAIIINAEAQJoE6rIGBotIJ/3/N3f/V117733djxsqNGDZnAIIIAAAggggAACjRQggDayrAwKAQQQQAABBBBAAAEEEKifAAG0fjWhRwgggAACCCCAAAIIIIBAIwUIoI0sK4NCAAEEEEAAAQQQQAABBOonQACtX03oEQIIIIAAAggggAACCCDQSAECaCPLyqAQQAABBBBAAAEEEEAAgfoJEEDrVxN6hAACCCCAAAIIIIAAAgg0UoAA2siyMigEEEAAAQQQQAABBBBAoH4CBND61YQeIYAAAggggAACCCCAAAKNFIgNoIuLi+rixYtqdnZW9fX1dQ1efn769Ong+5OTk2piYiL498rKipqfn1ebm5tqcHBQzc3NqYGBgUbiMahqBf77w39WbQc4emUCf/TQLZUdmwMjgAACCCCAAAII5BfoCqAbGxtBaNy5c6daXV1VMzMzXQFUQubJkyfV3XffHQTOw4cPB0G1v79fLSwsqD179qjR0VF17Ngxtba2pqanp/P3kD0RiBEggLZ3ahBA21t7Ro4AAggggAACfgvEroBKsFxeXo4MoOaQJbBK6Jyamgq+be5j24bfhPS+KgECaFXy1R+XAFp9DegBAggggAACCCCQR8A5gJohU1Y7wwFUr45yG26e8rBPkgABtL3zgwDa3tozcgQQQAABBBDwW8ApgF66dEk98cQT6rbbblPDw8PB7bhmAJXV0UOHDql9+/bxOVC/50kte08ArWVZSukUAbQUZg6CAAIIIIAAAggULuAUQOVBRENDQx0PIHK9BXd9fV1JcOULgTSB/U+vpm3CzxsqcPD2qxs6MoaFAAIIIIAAAgg0Q0DugJWH0oa/cgVQWfmUz31u3759K3xKw/r7+iFE4YDaDEpGURcBVkDrUony+8EKaPnmHBEBBBBAAAEEEChCIPYpuLISqb/kz6yMjY1tPWxIVigff/zxjuPrP8Vi/hmWkZGR2D/jUkTnaaPdAgTQ9tafANre2jNyBBBAAAEEEPBbIHYFNDwsnmjrd6Gb2HsCaBOrajcmAqidE1shgAACCCCAAAJ1E7AOoEtLS2p8fDx42BBfCNRBgABahypU0wcCaDXuHBUBBBBAAAEEEHAVsA6grgdifwSKFiCAFi3qT3sEUH9qRU8RQAABBBBAAAFTgADKfPBWgADqbemcO04AdSakAQQQQAABBBBAoBIBAmgl7By0CAECaBGKfrZBAPWzbvQaAQQQQAABBBAggDIHvBUggHpbOueOE0CdCWkAAQQQQAABBBCoRIAAWgk7By1CgABahKKfbRBA/awbvUYAAQQQQAABBAigzAFvBQig3pbOueMEUGdCGkAAAQQQQAABBCoRIIBWws5BixAggBah6GcbBFA/60avEUAAAQQQQAABAihzwFsBAqi3pXPuOAHUmZAGEEAAAQQQQACBSgQIoJWwc9AiBAigRSj62QYB1M+60WsEEEAAAQQQQIAAyhzwVoAA6m3pnDtOAHUmpAEEEEAAAQQQQKASAQJoJewctAgBAmgRin62QQD1s270GgEEEEAAAQQQIIAyB7wVIIB6WzrnjhNAnQlpAAEEEEAAAQQQqESAAFoJOwctQoAAWoSin20QQP2sG71GAAEEEEAAAQQIoMwBbwUIoN6WzrnjBFBnQhpAAAEEEEAAAQQqESCAVsLOQYsQIIAWoehnGwRQP+tGrxFAAAEEEEAAAQIoc8BbAQKot6Vz7jgB1JmQBhBAAAEEEEAAgUoECKCVsHPQIgQIoEUo+tkGAdTPutFrBBBAAAEEEECAAMoc8FaAAOpt6Zw7TgB1JqQBBBBAAAEEEECgEgECaCXsHLQIAQJoEYp+tkEA9bNu9BoBBBBAAAEEEIgNoIuLi+rixYtqdnZW9fX1RUpFbSPfO336dLB9f3+/OnDggBoeHkYagcIFCKCFk3rTIAHUm1LRUQQQQAABBBBAoEOgK4BubGyoubk5tXPnTrW6uqpmZma6AmjSNhJAd+zYoUZHR6FGoKcCBNCe8ta6cQJorctD5xBAAAEEEEAAgViB2BXQlZUVtby8HBlAdWtR2xBAmW1lCRBAy5Ku33EIoPWrCT1CAAEEEEAAAQRsBHoSQPUtuCMjI4m38Np0kG0QiBMggLZ3bhBA21t7Ro4AAggggAACfgsUHkBNDlkNla/p6Wm/leh9LQUIoLUsSymdIoCWwsxBEEAAAQQQQACBwgV6GkDPnj2rzpw5QwAtvGw0KAIE0PbOAwJoe2vPyBFAAAEEEEDAb4GeBlBZAR0aGlITExPWSuvr60oecsQXAmkC+59eTduEnzdU4ODtVzd0ZAwLAQQQQAABBBBohsDAwIAaHBzsGkzsU3AlCOqvyclJNTY2phYWFtTU1JS6/PLLgyflhrfZvn27mp+fV5ubm8Guu3btYvWzGfOnlqNgBbSWZSmlU6yAlsLMQRBAAAEEEEAAgcIFYldAw0eyeSpu4b2jQQQSBAig7Z0eBND21p6RI4AAAggggIDfAtYBdGlpSY2Pj6vh4WG/R0zvGyNAAG1MKTMPhACamYwdEEAAAQQQQACBWghYB9Ba9JZOIGAIEEDbOx0IoO2tPSNHAAEEEEAAAb8FCKB+16/VvSeAtrf8BND21p6RI4AAAggggIDfAgRQv+vX6t4TQNtbfgJoe2vPyBFAAAEEEEDAbwECqN/1a3XvCaDtLT8BtL21Z+QIIIAAAggg4LcAAdTv+rW69wTQ9pafANre2jNyBBBAAAEEEPBbgADqd/1a3XsCaHvLTwBtb+0ZOQIIIIAAAgj4LUAA9bt+re49AbS95SeAtrf2jBwBBBBAAAEE/BYggPpdv1b3ngDa3vITQNtbe0aOAAIIIIAAAn4LEED9rl+re08AbW/5CaDtrT0jRwABBBBAAAG/BQigftev1b0ngLa3/ATQ9taekSOAAAIIIICA3wIEUL/r1+reE0DbW34CaHtrz8gRQAABBBBAwG8BAqjf9Wt17wmg7S0/AbS9tWfkCCCAAAIIIOC3AAHU7/q1uvcE0PaWnwDa3tozcgQQQAABBBDwW4AA6nf9Wt17Amh7y08AbW/tGXk7BB555BH1+uuvq0cffVT19/d3Dfrll19W999/v3rzzTfVVVddpRYXF9UVYqFRAAAgAElEQVTg4KAyv79t27bY/duhyCgRQACBegoQQOtZF3plIUAAtUBq6CYE0IYWlmG1XmB9fV1NT0+rm2++Wb3yyivqoYce6gqgm5ub6oEHHlCTk5PqxhtvVEeOHFEXLlxQ9957r5qdnVWf/OQn1Q033KAkxF577bVq7969rXcFAAEEEKiTAAG0TtWgL5kECKCZuBq1MQG0UeVkMAhErnA++eSTkQFUVjnNn+n/v/3229XTTz+9tc/zzz+vjh49yioo8wsBBBComQABtGYFoTv2AgRQe6umbUkAbVpFGQ8CnQLhkGn+NCqAPvbYY8Hq58LCwtYKaFIbeCOAAAIIVCdAAK3OniM7ChBAHQE93p0A6nHx6DoCFgJZAqjctvvwww8HK58nTpxQX/rSl7aOwOdALbDZBAEEEChZgABaMjiHK06AAFqcpW8tEUB9qxj9RSCbQJYAGret3IJ76tQp9eCDD2Y7OFsjgAACCPRUIDaAyhPlLl68GNzS0tfXF9mJqG1WVlbU/Py8kocEyBPp5ubm1MDAQE8HQePtFCCAtrPuMmoCaHtrz8jbIZAUQMMPIYp62JB+mNHHPvax4EFFfCGAAAII1EegK4BubGwEoXHnzp1qdXVVzczMdAXQuG0uXboUfP5iz549anR0VB07dkytra0FT7TjC4GiBQigRYv60x4B1J9a0VMEsgjo4Pjaa69t7fabv/mbwZNszaAZ9edWZAd5Ou5LL70U7Cu35RI+s+izLQIIIFCOQOwKqKxkLi8vRwZQ3bXwNmn/X86QOEpbBAigbal09zgJoO2tPSNvp4CsekqgvOuuu4I/scIXAggggIC/Aj0PoIcPHw5u4+U2XH8nSV17TgCta2V63y8CaO+NOQICdRKQz3OeP3+ev+lZp6LQFwQQQCCnQE8DqNyqe+jQIbVv3z4CaM4CsVu8AAG0vbODANre2jNyBBBAAAEEEPBboKcB1OY2Xr/56H2VAgTQKvWrPTYBtFp/jo4AAggggAACCOQVKDSAhh9CJE/JHRoaUhMTE9b9kwcQyMopXwikCex/ejVtE37eUIGDt1/d0JExLAQQQAABBBBAoBkC8hFM+aso4a/Yp+BKENRfk5OTamxsLHjC7dTUlLr88suDJ+WGt5Ggaf4ZlpGRkcQ/49IMWkZRlQAroFXJV39cVkCrrwE9QAABBBBAAAEE8gjEroCGG+N22jy87NNLAQJoL3Xr3TYBtN71oXcIIIAAAggggECcgHUAXVpaUuPj42p4eBhNBGohQACtRRkq6QQBtBJ2DooAAggggAACCDgLWAdQ5yPRAAIFCxBACwb1qDkCqEfFoqsIIIAAAggggIAhQABlOngrQAD1tnTOHSeAOhPSQAMEvvjNOxswCoaQR+CeDz2VZzf2QQABBGohQACtRRnoRB4BAmgetWbsQwBtRh0ZhZsAAdTNz+e9CaA+V4++I4AAAZQ54K0AAdTb0jl3nADqTEgDDRAggDagiDmHQADNCcduCCBQCwECaC3KQCfyCBBA86g1Yx8CaDPqyCjcBAigbn4+700A9bl69B0BBAigzAFvBQig3pbOueMEUGdCGmiAAAG0AUXMOQQCaE44dkMAgVoIEEBrUQY6kUeAAJpHrRn7EECbUUdG4SZAAHXz83lvAqjP1aPvCCBAAGUOeCtAAPW2dM4dJ4A6E9JAAwQIoA0oYs4hEEBzwrEbAgjUQoAAWosy0Ik8AgTQPGrN2IcA2ow6Mgo3AQKom5/PexNAfa4efUcAAQIoc8BbAQKot6Vz7jgB1JmQBhogQABtQBFzDoEAmhOO3RBAoBYCBNBalIFO5BEggOZRa8Y+BNBm1JFRuAkQQN38fN6bAOpz9eg7AggQQJkD3goQQL0tnXPHCaDOhDTQAAECaAOKmHMIBNCccOyGAAK1ECCA1qIMdCKPAAE0j1oz9iGANqOOjMJNgADq5ufz3gRQn6tH3xFAgADKHPBWgADqbemcO04AdSakgQYIEEAbUMScQyCA5oRjNwQQqIUAAbQWZaATeQQIoHnUmrEPAbQZdWQUbgIEUDc/n/cmgPpcPfqOAAIEUOaAtwIEUG9L59xxAqgzIQ00QIAA2oAi5hwCATQnHLshgEAtBAigtSgDncgjQADNo9aMfQigzagjo3ATIIC6+fm8NwHU5+rRdwQQIIAyB7wVIIB6WzrnjhNAnQlpoAECBNAGFDHnEAigOeHYDQEEaiFAAK1FGehEHgECaB61ZuxDAG1GHRmFmwAB1M3P570JoD5Xj74jgEBsAF1cXFQXL15Us7Ozqq+vr0vq2LFj6ujRo8H3d+3apaanp4N/y36nT58O/t3f368OHDighoeHkUagcAECaOGk3jRIAPWmVHS0hwIE0B7i1rxpAmjNC0T3EEAgUaArgG5sbKi5uTm1c+dOtbq6qmZmZroC6MrKijp8+HAQTiVkLiwsqD179qjR0dEggO7YsSP4N18I9FKAANpL3Xq3TQCtd33oXTkCBNBynOt4FAJoHatCnxBAwFYgdgVUQuby8nJkAJXVT/mamJgI/mv+PwHUlp7tXAUIoK6C/u5PAPW3dvS8OAECaHGWvrVEAPWtYvQXAQRMgcIC6NraWnAbrnkL7sjISOwtvJQBAVcBAqiroL/7E0D9rR09L06AAFqcpW8tEUB9qxj9RQCBwgPo2bNn1ZkzZ7Y+B6oPIGFUvvTnQ6FHoEgBAmiRmn61RQD1q170tjcCBNDeuPrQKgHUhyrRRwQQiBMobAVUDqBvydUHiwumlAOBIgQIoEUo+tkGAdTPutHrYgUIoMV6+tQaAdSnatFXBBAIC+QKoOZDiKRBeQjR1NRU19NuZQV0aGioK5gmlWF9fV3Jg5D4QiBNYP/Tq2mb8POGChy8/eqGjqwew/rWt76lvvzlL6v77rtPXXfddV2d+sd//MfgvC/n6ssuu2xru/Pnz6tPf/rT6q233lIDAwPBRzDe97731WNQDezFc6/ONXBUDMlG4KZrqL2NE9sggEC1AnItMDg42NWJ2KfgShDUX5OTk2psbKwjaJp/hkV+LqufEkzn5+fV5uZmsKv551mqHT5Hb6IAK6BNrKrdmFgBtXPKs9Ujjzyivv/97we73nXXXeqGG27oaka2ufbaa9XevXvV888/H/xJrkcffVR97nOfC56ILvuY2+TpB/ukC7ACmm7U1C1YAW1qZRkXAu0QiF0BDQ8/6am47aBilHUTIIDWrSLl9YcA2ltreRPx4Ycfjgyg8uak/Oyhhx4K3tUM/7/u2ZEjR9SFCxfUgw8+2NvOtrh1Amh7i08AbW/tGTkCTRCwDqBLS0tqfHy86zbbJiAwBj8FCKB+1q2IXhNAi1CMbyNrAJVbbT/5yU92rJbKCqjcOXPjjTf2trMtbp0A2t7iE0DbW3tGjkATBKwDaBMGyxiaJUAAbVY9s4yGAJpFK/u2WQJo1LZyW+6pU6dY/cxOn2kPAmgmrkZtTABtVDkZDAKtEyCAtq7kzRkwAbQ5tcw6EgJoVrFs22cJoOFbcF9++WX12GOPBc8MiHrwQLaesHWSAAG0vfODANre2jNyBJogQABtQhVbOgYCaEsLr5QigPa29kkBVI5sPmDI/KynrHx+9rOfVfIEdMJnb2skrRNAe29c1yMQQOtaGfqFAAI2AgRQGyW2qaUAAbSWZSmlUwTQ3jFLuHzmmWe2DrBt27bgCbfLy8tbDxWSVc/p6Wn12muvqauuuioInP39/eqBBx5QL7300ta++meE0d7UiwDaG1cfWiWA+lAl+ogAAnECBFDmhrcCBFBvS+fccQKoM2HmBnioUGaynu9AAO05cW0PQACtbWnoGAIIWAgQQC2Q2KSeAgTQetaljF4RQMtQ/vdjyOc6jx8/rn77t3+73ANztEQBAmh7JwgBtL21Z+QINEGAANqEKrZ0DATQlhaez4C2t/CMvEOAANreCUEAbW/tGTkCTRAggDahii0dAwG0pYUngLa38IycAMocCAQIoEwEBBDwWYAA6nP1Wt53Amh7JwC34La39oz83wVYAW3vbCCAtrf2jByBJggQQJtQxZaOgQDa0sKzAtrewjNyVkCZA6yAMgcQQMB7AQKo9yVs7wAIoO2tPSug7a09I2cFlDnALbjMAQQQ8FuAAOp3/VrdewJoe8tPAG1v7Rk5AZQ5QABlDiCAgN8CBFC/69fq3hNA21t+Amh7a8/ICaDMAQIocwABBPwWIID6Xb9W954A2t7y1yWAnpr41fYWocUjHzv21VqMnocQ1aIMlXSChxBVws5BEUCgIAECaEGQNFO+AAG0fPO6HJEAWpdKtLMfBNB21r1OoyaA1qka9AUBBLIKEECzirF9bQQIoLUpRekdIYCWTs4BDQECKNOhagECaNUV4PgIIOAiQAB10WPfSgUIoJXyV3pwAmil/K0/OAG09VOgcgACaOUloAMIIOAgQAB1wGPXagUIoNX6V3l0AmiV+hybAMocqFqAAFp1BTg+Agi4CBBAXfTYt1IBAmil/JUenABaKX/rD04Abf0UqByAAFp5CegAAgg4CBBAHfDYtVoBAmi1/lUenQBapT7HJoAyB6oWIIBWXQGOjwACLgKxAXRxcVFdvHhRzc7Oqr6+vq5jHDt2TB09ejT4/q5du9T09HTw75WVFTU/P682NzfV4OCgmpubUwMDAy59ZF8EIgUIoO2dGATQ9ta+DiMngNahCu3uAwG03fVn9Aj4LtAVQDc2NoLQuHPnTrW6uqpmZma6AqiEzMOHDwfhtL+/Xy0sLKg9e/aobdu2bf17dHRUSUhdW1vbCqe+Y9H/egkQQOtVjzJ7QwAtU5tjhQUIoMyJqgUIoFVXgOMjgICLQOwKqITM5eXlyAAqwVK+JiYmgv/q/9++fXvHPkltuHSafREQAQJoe+cBAbS9ta/DyAmgdahCu/tAAG13/Rk9Ar4LFBZAZaVz9+7dXQFUr5RyG67vU6V+/SeA1q8mZfWIAFqWNMeJEiCAMi+qFiCAVl0Bjo8AAi4ChQTQs2fPqjNnznQFULmd99ChQ2rfvn18DtSlSuwbKUAAbe/EIIC2t/Z1GDkBtA5VaHcfCKDtrj+jR8B3gUICaJG34K6vrysJrnwhkCaw/+nVtE34eUMFDt5+dS1G9g+z99eiH3SiXIGfXPidcg8Yc7TnXp2rRT/oRPkCN11D7ctX54gIIJBVQO6AlYfShr9yBVDzIUTSoDyEaGpqSg0NDXU8hEiepCvf058VzdpptkcgSYAV0PbOD1ZA21v7OoycFdA6VKHdfWAFtN31Z/QI+C4Q+xRcWYnUX5OTk2psbGwraA4PDwcPHtJ/hkV+rkOm+WdYRkZGYv+Mi+9w9L96AQJo9TWoqgcE0KrkOa4IEECZB1ULEECrrgDHRwABF4HYFdBwozzR1oWZfXshQADthaofbRJA/ahTU3tJAG1qZf0ZFwHUn1rRUwQQ6BawDqBLS0tqfHxcyeonXwjUQYAAWocqVNMHAmg17hz1hwIEUGZC1QIE0KorwPERQMBFwDqAuhyEfRHohQABtBeqfrRJAPWjTk3tJQG0qZX1Z1wEUH9qRU8RQKBbgADKr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oMwBbwUIoN6WzrnjBFBnQhpwECCAOuCxayECBNBCGGkEAQQqEiCAVgTPYd0FCKDuhr62QAD1tXLN6DcBtBl19HkUBFCfq0ffEUCAAMoc8FaAAOpt6Zw7TgB1JqQBBwECqAMeuxYiQAAthJFGEECgIgECaEXwHNZdgADqbuhrCwRQXyvXjH4TQJtRR59HQQD1uXr0HQEECKDMAW8FCKDels654wRQZ0IacBAggDrgsWshAgTQQhhpBAEEKhIggFYEz2HdBQig7oa+tkAA9bVyzeg3AbQZdfR5FARQn6tH3xFAgADKH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A+ixY8fU0aNHA51du3ap6enpLilzm8nJSTUxMRFss7i4qE6fPh38u7+/Xx04cEANDw8jjUDhAgTQwkm9aZAA6k2pGtlRAmgjy+rVoAigXpWLziKAQEigK4CurKyow4cPq9nZ2SBALiwsqD179qjR0dGtXc+ePauOHz8ebLO5uRlsMzU1FQRNCaA7duzo2B51BHohQADthaofbRJA/ahTU3tJAG1qZf0ZFwHUn1rRUwQQ6BboCqCysilfekUz/P/ys/D3JHQODQ0F+xBAmWZlCRBAy5Ku33EIoPWrSZt6RABtU7XrOVYCaD3rQq8QQMBOwCqArq2tddyGa66A9vX1dQRS8xbckZGRYJVUtuELgaIFCKBFi/rTHgHUn1o1sacE0CZW1a8xEUD9qhe9RQCBToHUACph88yZMx0B9NKlS8Ftt+fOndtqzfwcqP6mhFH5ivoMKYVAwFWAAOoq6O/+BFB/a9eEnhNAm1BFv8dAAPW7fvQegbYLpAbQqFtww2hxt91Ghdc08PX1dbWxsZG2GT9HQO1/ehWFlgocvP3qWoz8H2bvr0U/6ES5Aj+58DvlHjDmaM+9OleLftCJ8gVuuobal6/OERFAIKvAwMCAGhwc7Not8SFEsrX5gKGog0rIPHLkiJqbm1NyEPPL/Gxo1g6zPQJpAqyApgk19+esgDa3tj6MjBVQH6rU7D6yAtrs+jI6BJoukPpnWPSttbIqqcOooMzPzwdPwJVUq8OnPEFXf1+2ifsTLk1HZXzlCBBAy3Gu41EIoHWsSnv6RABtT63rOlICaF0rQ78QQMBGIDKARu0o4XJ5eVnNzMzwUCEbWbbpuQABtOfEtT0AAbS2pWlFxwigrShzrQdJAK11eegcAgikCFgH0KWlJTU+Ph78rU++EKiDAAG0DlWopg8E0GrcOeoPBQigzISqBQigVVeA4yOAgIuAdQB1OQj7ItALAQJoL1T9aJMA6kedmtpLAmhTK+vPuAig/tSKniKAQLcAAZRZ4a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BBAmQPeChBAvS2dc8cJoM6ENOAgQAB1wGPXQgQIoIUw0ggCCFQkQACtCJ7DugsQQN0NfW2BAOpr5ZrRbwJoM+ro8ygIoD5Xj74jgAABlDngrQAB1NvSOXecAOpMSAMOAgRQBzx2LUSAAFoII40ggEBFAgTQiuA5rLsAAdTd0NcWCKC+Vq4Z/SaANqOOPo+CAOpz9eg7AggQQJkD3goQQL0tnXPHCaDOhDTgIEAAdcBj10IECKCFMNIIAghUJEAArQiew7oLEEDdDX1tgQDqa+Wa0W8CaDPq6PMoCKA+V4++I4AAAZQ54K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EQG0GPHjqmjR48GOrt27VLT09NdUuY2k5OTamJiIthmZWVFzc/Pq83NTTU4OKjm5ubUwMAA0ggULkAALZzUmwYJoN6UqpEdJYA2sqxeDYoA6lW56CwCCIQEugKoBMjDhw+r2dlZ1d/frxYWFtSePXvU6Ojo1q5nz55Vx48fD7aRoCnbTE1NqaGhoY7tJaSura1FBlgqgYCrAAHUVdDf/Qmg/tauCT0ngDahin6PgQDqd/3oPQJtF+gKoBIa5UuvaIb/X34W/t7i4mIQPrdv366Wl5fVzMyM6uvrC1ZDzf9vOzbjL1aAAFqsp0+tEUB9qlbz+koAbV5NfRsRAdS3itFfBBAwBawCaHgV01wBlaCpA2lUANWrqdyGy8QrWoAAWrSoP+0RQP2pVRN7SgBtYlX9GhMB1K960VsEEOgUSA2gEjbPnDnTcRvtpUuXglttz507t9WafA40HEA3NjbUoUOH1L59+/gcKDOvcAECaOGk3jRIAPWmVI3sKAG0kWX1alAEUK/KRWcRQCAkkBpAo27BDSvKLbg7duwIQqbrLbjr6+tKgitfCCCAAAIIIIAAAggggAACfgpINpSH0oa/Eh9CJBvrBwwNDw9HjlxWSI8cORI87Tb80CL92VD9eVI/6eg1AggggAACCCCAAAIIIIBAEQKpf4ZF/4kVWZXUYVQOHPenVsw/wzIyMhI8KVc+J8oXAggggAACCCCAAAIIIIBAuwUiA2gUCU+0bfdEYfQIIIAAAggggAACCCCAgKuAdQBdWlpS4+PjKu5WXNeOsD8CCCCAAAIIIIAAAggggECzBawDaLMZGB0CCCCAAAIIIIAAAggggECvBQigvRamfQQQQAABBBBAAAEEEEAAgUCAAMpEQAABBBBAAAEEEEAAAQQQKEWAAFoKMwdBAAEEEEAAAQQQQAABBBAggDIHEEAAAQQQQAABBBBAAAEEShEggJbCzEEQQAABBBBAAAEEEEAAAQQIoMwBBBBAAAEEEEAAAQQQQACBUgQIoKUwcxAEEEAAAQQQQAABBBBAAAECKHMAAQQQQAABBBBAAAEEEECgFAECaCnMHAQBBPIKfOvv31Lf+Ls3g91/+Wffq37+py7L2xT7IYAAAo0W4HzZ6PIyOAQaI0AAbUwpGQgCzRM4+NwbauHUuhr/wE8Egzv5yj+p2bFBtf+m9zdvsIwIAQQQcBDgfOmAx64IIFCqAAG0VG4OhgACtgLyTv6Hls6rg7uvUVe+9z3Bbq+/+QO1/8Sr6pt3X8dKqC0k2yGAQOMFOF82vsQMEIFGCRBAG1VOBoNAcwQOPreuzrz6L+quX+hc7Vz6y9fVm//6b+qXruVW3OZU2++RvOtd7+oawDvvvBM7qPD2ttsmbScHM9vtxbZpbZp9SNvWpq96G9u20rYrun+6wGXUU44VNz45/p9f2FT97/kRdfcvXtkx7578qzfUjmt+TO2/adDvFxm9RwCBRgkQQBtVTgaDQHMEfA+gUaEkqTo2F891rm7W8SZdUOcZZ9zxfXfNY8E+7RP48wtvqff+KAG0fZVnxAj4KUAA9bNu9BqBxgtwS1njS8wAEUCgIAHOlwVB0gwCCJQiQAAthZmDIIBAHgH9UI0br/vxYPfnz/8zDyHKA8k+CCDQeAHOl40vMQNEoDECBNDGlJKBINBMAXlnf/ZPXgsGt/ArV/HwoWaWmVEhgEABAnK+3H/ih+fLg7s5XxZAShMIINADAQJoD1BpEgEEihX4n8+8HjT4qf/a+YCNYo9CawgggID/AnPf/GEAnfvQVf4PhhEggEAjBQigjSwrg0KgWQIE0GbVk9EggEDvBAigvbOlZQQQKEaAAFqMI60ggEAPBcq8oLp06ZJaWFhQV1xxhZqenu4Y1dmzZ9Xjjz/e8b3+/n514MABNTw8vPX9Y8eOqRdffFHNzs6qvr6+HsrUr+nFxUV1+vTpoGOTk5NqYmJiq5MbGxtqbm5Ora+vd3Q8vJ04HzlyJNh2YGCgfoPsYY/MOTYyMtIxh/TcPHfuXEcPdu3a1TFXtfPevXvV6OhoD3tb36blNfj1r3898rV59OjRjo4PDg52zDXtvH379o75W9/RdvaszPOlLyb0EwEE6iVAAK1XPegNAghECLiugOoLMrNp/Wc7zNt6V1ZW1Gc+8xm1c+dOJRfx4QCq95efHTp0SO3bt6/0gFTVsaMMxcO8zU/8Tp48qe6++24l/z58+HAQoKJCpATVHTt2lB6QJFw88cQT6rbbbut406DXLzwbP+nbH/7hH6pf+7VfC964SDKSgCVfZsDv9Rh0+1Uc2/Y1LH2Uuff7v//7QXd/4zd+I7LOss3y8rKamZkp/U0ieZPhzJkzsecX1zoSQF0F2R8BBHotQADttTDtI4CAs4DLBZWE18U/W1VXvPtfu/qx/vZ71PTNV3d9VirtAjEcAiUoyJes/Mlq3tVXX711gWn+TLa599571bPPPqtkFctcuZKLer0yo79vrnjJKs19992nPv3pT2+tIOpjHT9+XF28eDFYtZXA98UvfjF2FTJPMcTwj776f9QHN5G3vuEAAAjbSURBVL/TsfsL/R9Q/+3DOyM/ayZGspI8NTUVGQDMcCXe5hh+/dd/XX3ta18LwsFLL7209TNZORWboaGhwMpcuZJAMT8/rzY3Nzu+b7rKGwrf+MY3Anv5krZ2794dhBXZ76233gpWwk6dOtVVizxueh/x+4O/Oquuf9+FjmbOfe8adccvjEb6pQVlMwTqwKXHICvysoIsIVu+9Pi++93vKllVvfnmm9XnPvc5FV69j1q9NldkZb7Jl56n4q+PJd9/4YUX1Cc+8YngDYeoWuQ1FL8nT6yo637w/a4mzr/nP6qP/MrPbBlqtz179gTzJu6NhnAADb+G19bWgjdItm3bFrxhoccnZh/96EcDX5mP5uq9zWtY3jD4whe+ELSn/U+cONFx/hgbG9u6UyDqDos0R5fzZVrb/BwBBBAoQoAAWoQibSCAQE8FXFZAZd+nT72iRn7kza4+vvyDfnX72AcKCaASAPUtt2aAlQtb/TMJU3ILr1ykyy27OqBJx/TKofxbhzP59+rqatdtrObqqxzr85///NathvL/ep+0EGNbNDE8//QfqLvWn+nY5cnBW9S1/+OOyACVtsIUDqDmGMx9xUz/7PLLLw8uzK+//vpg9UjakDAqIVJC95133hmEH+0v///UU0+pe+65Z2uVK2yig6uECrld1VzFNWvhciur+P3f7yyrD3/g+Q6/r37nv6j//DO3dfiFA1/cCmc4gErg02MwxygH1D+TMCVzTr5krkrwkaAlllHz5sMf/rB65plntlx1581jh29Zl/+PqkXc3QQ2c1D8Tn7122p88/91bX6y/z+psQ9v3zLU45A5kbTSHRVAzdewnp/aTN+Sb97aK53Rq/zf+973rF/D4Te4zHOErHwvLS2p8fHx4ByR9jqK8iOA2swqtkEAgSoFCKBV6nNsBBCwEnC5oJJ9JYDe8J7NngZQ83bScADVPzMvJqUz+gJZVgvDny2VlRX5DJqEh1tvvXUrhIZXX8MXs+YqjB6wBF6XACWGF/6XBNA/swqgNsE3HEDNWxLDAVT/LNyuDkLmipHuoKz0ffzjHw9uqdaBSy7uowKoeStm1Od8w59RtZq0xkbiJwH0V3/mf6cGUHMDHbCjQmg4gJpjCAdQ82dx7nHzRuzlQsH8PG44gJpBL+pzvuHPsubxO/W1F1MDqPnakJXDrAHUfA2bAdRsx3y9mceTOWv7Go4KoPrYUZ/zDX9GNc3P5XyZ1jY/RwABBIoQIIAWoUgbCCDQUwGXCyofAqg8sEi+kla75LZdCQHyFV4BNcNbLz5bmTWAJgUnPVGKDKAS1JM+z2eucupbKvWtmeEVpl58vjFvAE26FbzoAJo0b3SolFt3ZY4mBdA8K3ZpJw/xswmg5m3Yus24W1ijVkBdAqjctm37GpZjx71mi/iMt8v5Mq0W/BwBBBAoQoAAWoQibSCAQE8FXC6ofAiggpf0wB75ub4tT25DTQqg+vOURT6B1zaAZnl6aJEBVG63lFtL5XN/cSu9cbdmhoNI2sOT8kx02wAq4eNP//RP1R133BEcpswV0LR5Y96anBRA9RxIqkVWQ9sAarabtgpfdACVW3BtX8NS56Q3jWzewEkydDlfZq0N2yOAAAJ5BAigedTYBwEEShVwuaDKEkCjVlCibl+NegiRyy248lkv8xZIvWojK6PhBxPpYBL1wCNdFPNhMllv34sqrG0AzXL7apEBVFblwrUzb2GOezCRfghRePU0qhbmn9nJOvltA6hZW/l30q2rRa+Aho8dfuiVuZKorfX39AOPtFFULVye1utDAJXPHtu+hvWKssxLeYiTfBbXPH+Eb2MO/5mdtPnncr5Ma5ufI4AAAkUIEECLUKQNBBDoqYDLBZXs+9ln19Tgf/iBeueddzr6GfcU3J4OxsPGxfArX5On4L7S0fukp+B6OMyedVn85Cm4I5e/2nGMpKfg9qwzHjYsfl/+k+9YPQXXw+EV3mWX82XhnaFBBBBAIEKAAMq0QACB2gu4XlDp/aMGav4dy9pDVNjBKEP5W6rm31GtsHu1PzR+biXiNWzv53q+tD8SWyKAAAL5BAig+dzYCwEEShTggqpEbA6FAAJeC3C+9Lp8dB6BVggQQFtRZgaJgN8CXFD5XT96jwAC5QlwvizPmiMhgEA+AQJoPjf2QgCBEgW4oCoRm0MhgIDXApwvvS4fnUegFQIE0FaUmUEi4K/At/7+LbX/xGvBAA7uvkr9/E9d5u9g6DkCCCDQQwHOlz3EpWkEEChMgABaGCUNIYBA0QIHn3tDLZxaVzde9+NB08+f/2c1Ozao9t/0/qIPRXsIIICA1wKcL70uH51HoFUCBNBWlZvBIuCPgLyT/6Gl8+rg7mvUle99T9Dx19/8gdp/4lX1zbuvYyXUn1LSUwQQ6LEA58seA9M8AggUKkAALZSTxhBAoCiBg8+tqzOv/ou66xc6VzuX/vJ1tfmDf1O/dG1/19/11MeWPw9ifoX//me4j+b2Sdv2ql3pj247ra9Ztk1r03bcWY6ZZds8x5f204xs281Sz/C2Nv0o6rVAOwikCfz5hbfUe3/0R9Tdv3hlx6ZP/tUbasc1P6b23zSY1gQ/RwABBEoTIICWRs2BEEAgi0BSAH3zXyWA8lnQLJ5sWz+BqFBr28u0EG7bTh22s3EoerxZ3nzohVHRYyaA9qJKtIkAAr0SIID2SpZ2EUDASYBbypz42BkBBFokwPmyRcVmqAg0QIAA2oAiMgQEmiqgH6ox/oGfCIZ48pV/4iFETS0240IAAScBzpdOfOyMAAIlChBAS8TmUAggkF1A3tn/xt+9Gez4yz/7Xh4+lJ2QPRBAoCUCnC9bUmiGiYDnAgRQzwtI9xFAAAEEEEAAAQQQQAABXwQIoL5Uin4igAACCCCAAAIIIIAAAp4LEEA9LyDdRwABBBBAAAEEEEAAAQR8ESCA+lIp+okAAggggAACCCCAAAIIeC6wFUD/+q//+uS73/3uMc/HQ/cRQAABBBBAAAEEEEAAAQRqKvD222+f+v/bKJQRcFit7QAAAABJRU5ErkJggg=="/>
        <xdr:cNvSpPr>
          <a:spLocks noChangeAspect="1" noChangeArrowheads="1"/>
        </xdr:cNvSpPr>
      </xdr:nvSpPr>
      <xdr:spPr bwMode="auto">
        <a:xfrm>
          <a:off x="3810000" y="113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1</xdr:col>
      <xdr:colOff>0</xdr:colOff>
      <xdr:row>50</xdr:row>
      <xdr:rowOff>158750</xdr:rowOff>
    </xdr:to>
    <xdr:sp macro="" textlink="">
      <xdr:nvSpPr>
        <xdr:cNvPr id="119811" name="AutoShape 3" descr="data:image/png;base64,iVBORw0KGgoAAAANSUhEUgAAA6AAAAFICAYAAABOTZN3AAAAAXNSR0IArs4c6QAAIABJREFUeF7t3X9sJ/V95/FPck1rnGsVjAPXmgKpK8w/u02vtXa1PbDhUqm7KL1zkXuAugoq1EGK1yEVWbMSIj6EZLxUJWEdKdnEEelWlNPK3SZpdlsllF24bm+17YXAH2XbOuwSuz3A61RtMNumgtN7oo/7+c53fnxmPvOdmc/M0/+w2DOf+Xwe7893PK/vZ77jdym+EEAAAQQQQAABBBBAAAEEEChB4F1yjAsXLrxz6dKlEg7HIRBAAAEEEEAAAQQQQAABBNoo8Pbbb58KAui5c+feuf7669towJgRQAABBBBAAAEEEEAAAQRKEPibv/kbRQAtAZpDIIAAAggggAACCCCAAAJtFyCAtn0GMH4EEEAAAQQQQAABBBBAoCQBAmhJ0BwGAQQQQAABBBBAAAEEEGi7AAG07TOA8SOAAAIIIIAAAggggAACJQkQQEuC5jAIIIAAAggggAACCCCAQNsFCKBtnwGMHwEEEEAAAQQQQAABBBAoSYAAWhI0h0EAAQQQQAABBBBAAAEE2i5AAG37DGD8CCCAAAIIIIAAAggggEBJAgTQkqA5DAIIIIAAAggggAACCCDQdgECaNtnAONHAAEEEEAAAQQQQAABBEoSIICWBM1hEEAAAQQQQKAagUuXLqmFhQV18eJFNTc3pwYGBqrpCEdFAAEEEFAEUCYBAggggAACCDRa4NixY+rZZ58lfDa6ygwOAQR8ESCA+lIp+okAAggggAACmQXOnj2rPv/5z6sDBw6o4eHhzPuzAwIIIIBAsQIE0GI9aQ0BBBBAAAEEEEAAAQQQQCBGgADK1GiNgLwL/vjjjyeOd3JyUk1MTKjw7Vr680Pnzp3r2n/Xrl1qeno6+L55DN1W1AE3NjaCW8HW19eVub/5fXM/cxvz+ysrK2p+fl5tbm5ufXtwcDDXbWZxPp/4xCfU6OjoVvtx28WNN0sfxf3o0aPBscLHjRu3edy4vvX392+tfsQZm9uYx0q6dS/qeCMjI2p2dlb19fXFzrWk+RQ17rg+ywGS5pnpaXYmPEfC25nzLa6v4XHavkbi+pRU78XFRXX69OmO10rSCznL68jsd5xlGX0Oj0f364orrtg6v8SNWb/G5Od5VvmifLOeL/XrNm6e6faiXmdJY42aV+b81bW++eabg3N33vOjrnHU+TPpGPp4Nq9RcyxR53Sbldos57gok7Rf+FHtm6+LpPOh/OzrX/965ByMm6Nxry2zn+Fzg83nefU4ZN9t27YFn/81X0tx9TLPa1leA/IakgvqqM8X67HfeuutsXM07rWb5TyQVlt+jkCdBAigdaoGfSlVQH5hyAMposJCXABNuxjUFxBykSXbxgUR/Ytatrv++uu3LjCjLnT0L6+f/umf7mhP/+IO/3LWF5NJF/RR0FEXP/oY4ZAXvp1N/6IOX1Rl7WOcS7i/+pe9BG/zl7rNBVzcxaTua9QYoj47Jn144YUXOi629MXCd7/73cQgEHdRoR3D4c7mAjiqpjafe4sah3xvx44dwRsPUX3V/ZFj6gsu2wulqD5FzbPwhf1ll12m3nrrLas3V7K8juT19ZnPfCY4XNxrtow+uwRQ3b/w68HmhKqt0nyznC/jzi/6DcDwayxu7uhz3wc/+MGOEC6vk+PHjwfnQxmzzMFw2Mpz7tEhOvxGhM3rz2YbM4BGBXGb85fNNjZ9iapR0jltz549wfkgbwC1maO25xDpuxkwzTdI9bjM+Srfiwug5ryJOq+ZTkmvgbwBNM0li4nN651tEKiLAAG0LpWgH6ULZLmgsv0loC8ObrnlFvXHf/zHkat4ui19wRf1rmzUxZT5zrLNL9+4d2PjoKMubHRfZR8dpuMugMKeefqofxn/3M/9nPqLv/iLyBCnLxJkm29/+9sdF56uF2e6z2nv+Ce90x9lliVcRF10572gTAugul3zTRDbvobra/saiepT0r5ynCNHjqi9e/cGn+P76Ec/2rEiHzWfk95kCK/QSH9efPHFYB793u/9XuScK6PPtu5x223fvl2tra3FvqmW9Lq38c1yvkx6g0vmmrxxY75BFlV/m9eRHCeq1i7nHjkfh99Asnn92Wxjjkne/Ay/4WFz/rLZxqYv4Rqlment8wRQPe60OWp7DjHrHnXuCo8/6U208O/aJN+iA6iNSxaT0i+iOCACDgIEUAc8dvVbIMsFle0vAf3LSy6S5aIu6pej3ua+++5Ty8vLkbcFRf1SlNUDfdGW9G6rzbvDSReI4Vv4wseyDap5+qgvbnTYiLplSW/z8Y9/PFi5Mq1cL86iLnrjVsPNUB72TAqosm3afArb5bmglOP0MoCGbytLG1PSBWxcEDbbvOeee7pWMeLOQHFe4Ytsc7uxsbHIlbQ4x6L7nDeAmnNe+pTlYTtZfLOcL5POL/rcaIavqLljG4iial3EucdcdbV5/dlsY45zaGgo+LiBGcRtzl8229j0xayRbdhPO6fEnfds56jtOUT3Pa7OYaMsATTp3F10ALVxyWri91UZvW+TAAG0TdVmrB0CWS6obH8JmL9QZFUl7tZNefd737596tChQ1YB1PylePnllwcXykmrVjYrW1HvgIcvXm1XQMMrhzbHj9rGDExPPfVU12qOWYc777yzKzAUcXEWvgAJh7ikz/No07Rt0uZTUlAKf84t6WWdFkBl37TPV8b1tcgV0LjbJbWjXvVMC/bawnYFNDxf4i5ok27BDd/qnrfPeQOoeR7Tt6MmnRvM42Tpa5bzZdobXFIf8w21qDmWFiLjal3EuefUqVMdn2W0CXQ220QFfvONLJvzl802Nn2JmgdRb/hFvbkW9+ds4l6ftnM07bwY9TvLnEdmMDU/XmMbQLVb3K34RQdQG5esJlzmIeCLAAHUl0rRz8IFslxQ6V8C4YcQhR9YYV4cSIflAUHmL3Xzgi/pwQjmql74lsy8F1hpgFEXNlHBQAcPs72wQ94+mhf6Mu7wxYXZRx3EwyugUQ+aMm+pTbs4q3MAlYdWmV9pDzzS9QvXPur2Rz23bT6fF3WhZvsaiepT3DjyhH8Za1SNo25ttr1tvIw+5wmgeVb/zONk8U07X0Y9hChudU9W/+QzeTp8yX/Dn9GrMoBKf8w3+dLOGeacS3qNhsNE+E0cm3AZdf6V42c5x4XnWtobZuE5E1VrvU34s61Z5mjWsBX1eybqeEkBNFyvtIehxT03IutnQG1dspqk/Z7n5wjURYAAWpdK0I/SBdIuqMx3eW1/CZgXEOGLLHkqqnnBJ7+obZ/MZ/5SzBvu0oBtgqW0Eb5ICq9+mhdjWVdpTZ/wRaD8f9Q7xkXegivHqHMAzfpUS5sVUD0vzABpXkTGBcvwg1psXyPhPsWtfkatvqetUOix6O2SLi6jXkdxD70po895AmjUbapxnnHt6xAo56ck3yzny6hzTdJ5Y/fu3bUKoAMDA8F5QN8iK387NOpBR+Y4bUJq+DWi/19CjbQv8y/tFmqbkGrTF7PvWQNolhXQLHPU9hxi9j3LR0SSnrdgc24pcgXU1iWPSdrven6OQB0ECKB1qAJ9qEQgywWV7S+BuIssCZDhixjb24LCOFkCaJbAYnNhExVAo0Jb3j5GXejrh8bIcWRFWd+OGXWRZTOGtIuzqD6YF1w2F2vhWxuzhovwONL6HPcCyhJAdRvhpy7L98NvlEQdz/Y1EtWnqNWDOGfZNvz04bjXSNL8j7oADAcCCSJ6focvuovuc9Y5ot+QCT9sLC5Eh9vP6pvlfGkTQE3rBx54QH3hC1/o+DhCGSug5vwIz0szkPzWb/2WevTRR7uetOsaQPX5VO7akDd0rr766sYF0KTXSfjpxrbnENM9/DqOmqe2v2vTzu1FBlBblzwmlVxQcVAEMgoQQDOCsXlzBLJcUNn+EogLDrISKH/Wwnx32/aXYtyFqXw/7s+8RF1cp1XOJrzFBdC4B9Jk7WPSLYHSlhkCehFAo1bd4i5Mk1Z30z6rmDafwhcnZQbQcLCJWqkvOoAmrQbEzVubv7ObFED1Z1/j2jfvOogKzUX3OWsAjVvl1e2k/T3guNuz9f5h3yznS5sAKtvo84Y8Nfxv//ZvOwKo7Upu+LUR9RoO9yeuduE3GfR2H/nIR4LPhCbNJ5vXaNzrXr/e5eMasuqa9Ldcbc7TNn2JCs9JfzpMb5/0plb4vJd1jqadF6PmlflmZ9RzAWQf29+1aXMn72sg/IZkFpc8Jmm/6/k5AnUQIIDWoQr0oRKBLL9MbH8JRF0c6BWb8N8Gtf2lGIWTdHGW9ks0DtvmwiYugMYFt/BTHvWx4/oYvrgxV0nkAStpT6a0GUPSxZnthWnSKpzN6m/SfIp6Fz7rBaXNxWLSi84MwGUE0LBZ0hy2md9pXkk1ivpZ1EV30X3OGkCT3mRKewMqj2+W86VtANVvdsiKdtzfRE57oFJUrfOcH6NqHD7/JD2kJ23OxQUhM4hLAJTbccsOoNKHtDfNbM4p4TayzlHb37Ph+aVrFxfgs/yuTXJIeg0kjdXFJa9JJRdVHBSBDAIE0AxYbNosgSwXVLa/BKICkA4UEqDS/vadzUWMeSEjD46JajP8d+xsKmcT3uICqL6AMQOnNsvSx6SVJpuHW9iMIc5YX7SGH8KTFD6kpubFom5bPOQzXfoWTttwoS9iwg/lsZ0XcRdmcX2R48mfCzJ/rvugV8Bs577tdnErKGaol/FGPd3SvAiOe3NDtknzSrvYDr/BUEafbeeI+fqXf0fdBZH2eba0gBoV4LKcL7MEUPP8GH7t6X5GfV/PW/1aM1cnizr36POdfrCZ66p70mtEr8iHz3NhS5dzXNLvAd238O8O/X35G57yBG7bFdCoZyCYx4+ao7bnkPA4kuZQXPCPO0ck3cKe9BqQ40S9MZn17qCwi7Rr8xEIm9/xbINAnQQIoHWqBn0pVSDLBZV5QRPupBkWoi4OzHfRzQv9LO/KxsHoCzTz52lPRk1qK+0BGEkBNO4Xd5Y+JoW98O1hcbfgRj0FV/qtg3rc7U9xtyymXXCFnwgZvliO8o6bT3EXn0m3bCUdL+42S/M4UdukvVGSZUyyrTkn4zzN4Lu2tqbCn200j5n2OcekAGqzghoO4WX0OS6Ahp+8Ldvdcccd6itf+UrHE7bD+yet0qd9vtLmicHm8WzmWVJwinvzR44RNffN16rNHQ0258ek17kOhzYBNPzgKzm2fo0mBSw9jvCbWlEBNO85Li3cyrGiammOO+18GP7MftKqcXiO5g2gcW84aLssv2vjfl/rgBn3FFx9rLTzadrnTMNBVgf5qPNA0hN7S72Y4mA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CCA5kBjFwQQQAABBBBAAAEEEEAAgewCBNDsZuyBAAIIIIAAAggggAACCCCQQ4AAmgONXRBAAAEEEEAAAQQQQAABBLILEECzm7EHAggggAACCCCAAAIIIIBADgECaA40dkEAAQQQQAABBBBAAAEEEMguQADNbsYeCCCAAAIIIIAAAggggAACOQQIoDnQ2AUBBBBAAAEEEEAAAQQQQCC7AAE0uxl7IIAAAggggAACCCCAAAI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IgNoIuLi+rixYtqdnZW9fX1dTUtPz99+nTw/cnJSTUxMRH82/x+f3+/OnDggBoeHs7RNXZBAAEEEEAAAQQQQAABBBBokkBXAN3Y2FBzc3Nq586danV1Vc3MzHQF0JWVFXXy5El19913K/n34cOHg6A6MDAQBNAdO3ao0dHRJjkxFgQQQAABBBBAAAEEEEAAAUeB2BVQCZbLy8uRAdQ8pgTWhYUFNTU1Fax0EkAdK8LuCCCAAAIIIIAAAggggEBDBZwDaDiomrfgjoyMxN7C21BPhoUAAggggAACCCCAAAIIIBAj4BRAL126pJ544gl12223RX7OU8KofE1PT1MABBBAAAEEEEAAAQQQQACBlgs4BVAJmENDQ1sPIApbnj17Vp05cyZTAF1fX1dyWy9fCCCAAAIIIIAAAggggAACfgrI84EGBwe7Op8rgMrKp3zuc/v27bHhU46UFlD9pKTXCCCAAAIIIIAAAggggAACeQRin4IrK5H6S/7MytjY2NbDhmSF8vHHH+84nmwjgXR+fl5tbm4GP9u1a1em1c88A2AfBBBAAAEEEEAAAQQQQAABPwRiV0DD3bd9Kq4fw6aXCCCAAAIIIIAAAggggAACZQtYB9ClpSU1Pj4e+bChsjvN8RBAAAEEEEAAAQQQQAABBPwTsA6g/g2NHiOAAAIIIIAAAggggAACCNRJgABap2rQFwSUUi+//LK6//77g7+he+ONN3aZyGesH3jgAfXSSy8FP3v44Ye3ttM/u/LKK9WDDz6IJwIIIIAAAggggAACtRIggNaqHHSm7QJHjhxR8ueL+vv71a233hoZQJ9//nl1/vx5tXfvXiX/Pnr0qHr00UfVq6++qj71qU+pW265Rb3xxhsE0LZPJsaPAAIIIIAAAgjUUIAAWsOi0CUEHnnkkeDJ01EroKaOrJY+9thjwROq9d9ZklB66tQpAijTCAEEEEAAAQQQQKB2AgTQ2pWEDiGglG0AjQqbBFBmEAIIIIAAAggggEBdBQigda0M/Wq1gE0Alb/VK5//fOihh7ZWPwWNANrqqcPgEUAAAQQQQACBWgsQQGtdHjrXVoG0AKofNjQ5Odl1my4BtK2zhnEjgAACCCCAAAL1FyCA1r9G9LCFAkkBVFY+p6en1cc+9rHYhxTxGdAWThqGjAACCCCAAAIIeCBAAPWgSHSxPQLyFNwvfelLWwO+6qqr1OLiopLQqR82dOLEiY5tZGO5Fff9739/8Odb3nzzza39zT/R0h5FRooAAggggAACCCBQVwECaF0rQ78QMAS4rZbpgAACCCCAAAIIINAEAQJoE6rIGBotIJ/3/N3f/V117733djxsqNGDZnAIIIAAAggggAACjRQggDayrAwKAQQQQAABBBBAAAEEEKifAAG0fjWhRwgggAACCCCAAAIIIIBAIwUIoI0sK4NCAAEEEEAAAQQQQAABBOonQACtX03oEQIIIIAAAggggAACCCDQSAECaCPLyqAQQAABBBBAAAEEEEAAgfoJEEDrVxN6hAACCCCAAAIIIIAAAgg0UoAA2siyMigEEEAAAQQQQAABBBBAoH4CBND61YQeIYAAAggggAACCCCAAAKNFIgNoIuLi+rixYtqdnZW9fX1dQ1efn769Ong+5OTk2piYiL498rKipqfn1ebm5tqcHBQzc3NqYGBgUbiMahqBf77w39WbQc4emUCf/TQLZUdmwMjgAACCCCAAAII5BfoCqAbGxtBaNy5c6daXV1VMzMzXQFUQubJkyfV3XffHQTOw4cPB0G1v79fLSwsqD179qjR0VF17Ngxtba2pqanp/P3kD0RiBEggLZ3ahBA21t7Ro4AAggggAACfgvEroBKsFxeXo4MoOaQJbBK6Jyamgq+be5j24bfhPS+KgECaFXy1R+XAFp9DegBAggggAACCCCQR8A5gJohU1Y7wwFUr45yG26e8rBPkgABtL3zgwDa3tozcgQQQAABBBDwW8ApgF66dEk98cQT6rbbblPDw8PB7bhmAJXV0UOHDql9+/bxOVC/50kte08ArWVZSukUAbQUZg6CAAIIIIAAAggULuAUQOVBRENDQx0PIHK9BXd9fV1JcOULgTSB/U+vpm3CzxsqcPD2qxs6MoaFAAIIIIAAAgg0Q0DugJWH0oa/cgVQWfmUz31u3759K3xKw/r7+iFE4YDaDEpGURcBVkDrUony+8EKaPnmHBEBBBBAAAEEEChCIPYpuLISqb/kz6yMjY1tPWxIVigff/zxjuPrP8Vi/hmWkZGR2D/jUkTnaaPdAgTQ9tafANre2jNyBBBAAAEEEPBbIHYFNDwsnmjrd6Gb2HsCaBOrajcmAqidE1shgAACCCCAAAJ1E7AOoEtLS2p8fDx42BBfCNRBgABahypU0wcCaDXuHBUBBBBAAAEEEHAVsA6grgdifwSKFiCAFi3qT3sEUH9qRU8RQAABBBBAAAFTgADKfPBWgADqbemcO04AdSakAQQQQAABBBBAoBIBAmgl7By0CAECaBGKfrZBAPWzbvQaAQQQQAABBBAggDIHvBUggHpbOueOE0CdCWkAAQQQQAABBBCoRIAAWgk7By1CgABahKKfbRBA/awbvUYAAQQQQAABBAigzAFvBQig3pbOueMEUGdCGkAAAQQQQAABBCoRIIBWws5BixAggBah6GcbBFA/60avEUAAAQQQQAABAihzwFsBAqi3pXPuOAHUmZAGEEAAAQQQQACBSgQIoJWwc9AiBAigRSj62QYB1M+60WsEEEAAAQQQQIAAyhzwVoAA6m3pnDtOAHUmpAEEEEAAAQQQQKASAQJoJewctAgBAmgRin62QQD1s270GgEEEEAAAQQQIIAyB7wVIIB6WzrnjhNAnQlpAAEEEEAAAQQQqESAAFoJOwctQoAAWoSin20QQP2sG71GAAEEEEAAAQQIoMwBbwUIoN6WzrnjBFBnQhpAAAEEEEAAAQQqESCAVsLOQYsQIIAWoehnGwRQP+tGrxFAAAEEEEAAAQIoc8BbAQKot6Vz7jgB1JmQBhBAAAEEEEAAgUoECKCVsHPQIgQIoEUo+tkGAdTPutFrBBBAAAEEEECAAMoc8FaAAOpt6Zw7TgB1JqQBBBBAAAEEEECgEgECaCXsHLQIAQJoEYp+tkEA9bNu9BoBBBBAAAEEEIgNoIuLi+rixYtqdnZW9fX1RUpFbSPfO336dLB9f3+/OnDggBoeHkYagcIFCKCFk3rTIAHUm1LRUQQQQAABBBBAoEOgK4BubGyoubk5tXPnTrW6uqpmZma6AmjSNhJAd+zYoUZHR6FGoKcCBNCe8ta6cQJorctD5xBAAAEEEEAAgViB2BXQlZUVtby8HBlAdWtR2xBAmW1lCRBAy5Ku33EIoPWrCT1CAAEEEEAAAQRsBHoSQPUtuCMjI4m38Np0kG0QiBMggLZ3bhBA21t7Ro4AAggggAACfgsUHkBNDlkNla/p6Wm/leh9LQUIoLUsSymdIoCWwsxBEEAAAQQQQACBwgV6GkDPnj2rzpw5QwAtvGw0KAIE0PbOAwJoe2vPyBFAAAEEEEDAb4GeBlBZAR0aGlITExPWSuvr60oecsQXAmkC+59eTduEnzdU4ODtVzd0ZAwLAQQQQAABBBBohsDAwIAaHBzsGkzsU3AlCOqvyclJNTY2phYWFtTU1JS6/PLLgyflhrfZvn27mp+fV5ubm8Guu3btYvWzGfOnlqNgBbSWZSmlU6yAlsLMQRBAAAEEEEAAgcIFYldAw0eyeSpu4b2jQQQSBAig7Z0eBND21p6RI4AAAggggIDfAtYBdGlpSY2Pj6vh4WG/R0zvGyNAAG1MKTMPhACamYwdEEAAAQQQQACBWghYB9Ba9JZOIGAIEEDbOx0IoO2tPSNHAAEEEEAAAb8FCKB+16/VvSeAtrf8BND21p6RI4AAAggggIDfAgRQv+vX6t4TQNtbfgJoe2vPyBFAAAEEEEDAbwECqN/1a3XvCaDtLT8BtL21Z+QIIIAAAggg4LcAAdTv+rW69wTQ9pafANre2jNyBBBAAAEEEPBbgADqd/1a3XsCaHvLTwBtb+0ZOQIIIIAAAgj4LUAA9bt+re49AbS95SeAtrf2jBwBBBBAAAEE/BYggPpdv1b3ngDa3vITQNtbe0aOAAIIIIAAAn4LEED9rl+re08AbW/5CaDtrT0jRwABBBBAAAG/BQigftev1b0ngLa3/ATQ9taekSOAAAIIIICA3wIEUL/r1+reE0DbW34CaHtrz8gRQAABBBBAwG8BAqjf9Wt17wmg7S0/AbS9tWfkCCCAAAIIIOC3AAHU7/q1uvcE0PaWnwDa3tozcgQQQAABBBDwW4AA6nf9Wt17Amh7y08AbW/tGXk7BB555BH1+uuvq0cffVT19/d3Dfrll19W999/v3rzzTfVVVddpRYXF9UVYqFRAAAgAElEQVTg4KAyv79t27bY/duhyCgRQACBegoQQOtZF3plIUAAtUBq6CYE0IYWlmG1XmB9fV1NT0+rm2++Wb3yyivqoYce6gqgm5ub6oEHHlCTk5PqxhtvVEeOHFEXLlxQ9957r5qdnVWf/OQn1Q033KAkxF577bVq7969rXcFAAEEEKiTAAG0TtWgL5kECKCZuBq1MQG0UeVkMAhErnA++eSTkQFUVjnNn+n/v/3229XTTz+9tc/zzz+vjh49yioo8wsBBBComQABtGYFoTv2AgRQe6umbUkAbVpFGQ8CnQLhkGn+NCqAPvbYY8Hq58LCwtYKaFIbeCOAAAIIVCdAAK3OniM7ChBAHQE93p0A6nHx6DoCFgJZAqjctvvwww8HK58nTpxQX/rSl7aOwOdALbDZBAEEEChZgABaMjiHK06AAFqcpW8tEUB9qxj9RSCbQJYAGret3IJ76tQp9eCDD2Y7OFsjgAACCPRUIDaAyhPlLl68GNzS0tfXF9mJqG1WVlbU/Py8kocEyBPp5ubm1MDAQE8HQePtFCCAtrPuMmoCaHtrz8jbIZAUQMMPIYp62JB+mNHHPvax4EFFfCGAAAII1EegK4BubGwEoXHnzp1qdXVVzczMdAXQuG0uXboUfP5iz549anR0VB07dkytra0FT7TjC4GiBQigRYv60x4B1J9a0VMEsgjo4Pjaa69t7fabv/mbwZNszaAZ9edWZAd5Ou5LL70U7Cu35RI+s+izLQIIIFCOQOwKqKxkLi8vRwZQ3bXwNmn/X86QOEpbBAigbal09zgJoO2tPSNvp4CsekqgvOuuu4I/scIXAggggIC/Aj0PoIcPHw5u4+U2XH8nSV17TgCta2V63y8CaO+NOQICdRKQz3OeP3+ev+lZp6LQFwQQQCCnQE8DqNyqe+jQIbVv3z4CaM4CsVu8AAG0vbODANre2jNyBBBAAAEEEPBboKcB1OY2Xr/56H2VAgTQKvWrPTYBtFp/jo4AAggggAACCOQVKDSAhh9CJE/JHRoaUhMTE9b9kwcQyMopXwikCex/ejVtE37eUIGDt1/d0JExLAQQQAABBBBAoBkC8hFM+aso4a/Yp+BKENRfk5OTamxsLHjC7dTUlLr88suDJ+WGt5Ggaf4ZlpGRkcQ/49IMWkZRlQAroFXJV39cVkCrrwE9QAABBBBAAAEE8gjEroCGG+N22jy87NNLAQJoL3Xr3TYBtN71oXcIIIAAAggggECcgHUAXVpaUuPj42p4eBhNBGohQACtRRkq6QQBtBJ2DooAAggggAACCDgLWAdQ5yPRAAIFCxBACwb1qDkCqEfFoqsIIIAAAggggIAhQABlOngrQAD1tnTOHSeAOhPSQAMEvvjNOxswCoaQR+CeDz2VZzf2QQABBGohQACtRRnoRB4BAmgetWbsQwBtRh0ZhZsAAdTNz+e9CaA+V4++I4AAAZQ54K0AAdTb0jl3nADqTEgDDRAggDagiDmHQADNCcduCCBQCwECaC3KQCfyCBBA86g1Yx8CaDPqyCjcBAigbn4+700A9bl69B0BBAigzAFvBQig3pbOueMEUGdCGmiAAAG0AUXMOQQCaE44dkMAgVoIEEBrUQY6kUeAAJpHrRn7EECbUUdG4SZAAHXz83lvAqjP1aPvCCBAAGUOeCtAAPW2dM4dJ4A6E9JAAwQIoA0oYs4hEEBzwrEbAgjUQoAAWosy0Ik8AgTQPGrN2IcA2ow6Mgo3AQKom5/PexNAfa4efUcAAQIoc8BbAQKot6Vz7jgB1JmQBhogQABtQBFzDoEAmhOO3RBAoBYCBNBalIFO5BEggOZRa8Y+BNBm1JFRuAkQQN38fN6bAOpz9eg7AggQQJkD3goQQL0tnXPHCaDOhDTQAAECaAOKmHMIBNCccOyGAAK1ECCA1qIMdCKPAAE0j1oz9iGANqOOjMJNgADq5ufz3gRQn6tH3xFAgADKHPBWgADqbemcO04AdSakgQYIEEAbUMScQyCA5oRjNwQQqIUAAbQWZaATeQQIoHnUmrEPAbQZdWQUbgIEUDc/n/cmgPpcPfqOAAIEUOaAtwIEUG9L59xxAqgzIQ00QIAA2oAi5hwCATQnHLshgEAtBAigtSgDncgjQADNo9aMfQigzagjo3ATIIC6+fm8NwHU5+rRdwQQIIAyB7wVIIB6WzrnjhNAnQlpoAECBNAGFDHnEAigOeHYDQEEaiFAAK1FGehEHgECaB61ZuxDAG1GHRmFmwAB1M3P570JoD5Xj74jgEBsAF1cXFQXL15Us7Ozqq+vr0vq2LFj6ujRo8H3d+3apaanp4N/y36nT58O/t3f368OHDighoeHkUagcAECaOGk3jRIAPWmVHS0hwIE0B7i1rxpAmjNC0T3EEAgUaArgG5sbKi5uTm1c+dOtbq6qmZmZroC6MrKijp8+HAQTiVkLiwsqD179qjR0dEggO7YsSP4N18I9FKAANpL3Xq3TQCtd33oXTkCBNBynOt4FAJoHatCnxBAwFYgdgVUQuby8nJkAJXVT/mamJgI/mv+PwHUlp7tXAUIoK6C/u5PAPW3dvS8OAECaHGWvrVEAPWtYvQXAQRMgcIC6NraWnAbrnkL7sjISOwtvJQBAVcBAqiroL/7E0D9rR09L06AAFqcpW8tEUB9qxj9RQCBwgPo2bNn1ZkzZ7Y+B6oPIGFUvvTnQ6FHoEgBAmiRmn61RQD1q170tjcCBNDeuPrQKgHUhyrRRwQQiBMobAVUDqBvydUHiwumlAOBIgQIoEUo+tkGAdTPutHrYgUIoMV6+tQaAdSnatFXBBAIC+QKoOZDiKRBeQjR1NRU19NuZQV0aGioK5gmlWF9fV3Jg5D4QiBNYP/Tq2mb8POGChy8/eqGjqwew/rWt76lvvzlL6v77rtPXXfddV2d+sd//MfgvC/n6ssuu2xru/Pnz6tPf/rT6q233lIDAwPBRzDe97731WNQDezFc6/ONXBUDMlG4KZrqL2NE9sggEC1AnItMDg42NWJ2KfgShDUX5OTk2psbKwjaJp/hkV+LqufEkzn5+fV5uZmsKv551mqHT5Hb6IAK6BNrKrdmFgBtXPKs9Ujjzyivv/97we73nXXXeqGG27oaka2ufbaa9XevXvV888/H/xJrkcffVR97nOfC56ILvuY2+TpB/ukC7ACmm7U1C1YAW1qZRkXAu0QiF0BDQ8/6am47aBilHUTIIDWrSLl9YcA2ltreRPx4Ycfjgyg8uak/Oyhhx4K3tUM/7/u2ZEjR9SFCxfUgw8+2NvOtrh1Amh7i08AbW/tGTkCTRCwDqBLS0tqfHy86zbbJiAwBj8FCKB+1q2IXhNAi1CMbyNrAJVbbT/5yU92rJbKCqjcOXPjjTf2trMtbp0A2t7iE0DbW3tGjkATBKwDaBMGyxiaJUAAbVY9s4yGAJpFK/u2WQJo1LZyW+6pU6dY/cxOn2kPAmgmrkZtTABtVDkZDAKtEyCAtq7kzRkwAbQ5tcw6EgJoVrFs22cJoOFbcF9++WX12GOPBc8MiHrwQLaesHWSAAG0vfODANre2jNyBJogQABtQhVbOgYCaEsLr5QigPa29kkBVI5sPmDI/KynrHx+9rOfVfIEdMJnb2skrRNAe29c1yMQQOtaGfqFAAI2AgRQGyW2qaUAAbSWZSmlUwTQ3jFLuHzmmWe2DrBt27bgCbfLy8tbDxWSVc/p6Wn12muvqauuuioInP39/eqBBx5QL7300ta++meE0d7UiwDaG1cfWiWA+lAl+ogAAnECBFDmhrcCBFBvS+fccQKoM2HmBnioUGaynu9AAO05cW0PQACtbWnoGAIIWAgQQC2Q2KSeAgTQetaljF4RQMtQ/vdjyOc6jx8/rn77t3+73ANztEQBAmh7JwgBtL21Z+QINEGAANqEKrZ0DATQlhaez4C2t/CMvEOAANreCUEAbW/tGTkCTRAggDahii0dAwG0pYUngLa38IycAMocCAQIoEwEBBDwWYAA6nP1Wt53Amh7JwC34La39oz83wVYAW3vbCCAtrf2jByBJggQQJtQxZaOgQDa0sKzAtrewjNyVkCZA6yAMgcQQMB7AQKo9yVs7wAIoO2tPSug7a09I2cFlDnALbjMAQQQ8FuAAOp3/VrdewJoe8tPAG1v7Rk5AZQ5QABlDiCAgN8CBFC/69fq3hNA21t+Amh7a8/ICaDMAQIocwABBPwWIID6Xb9W954A2t7y1yWAnpr41fYWocUjHzv21VqMnocQ1aIMlXSChxBVws5BEUCgIAECaEGQNFO+AAG0fPO6HJEAWpdKtLMfBNB21r1OoyaA1qka9AUBBLIKEECzirF9bQQIoLUpRekdIYCWTs4BDQECKNOhagECaNUV4PgIIOAiQAB10WPfSgUIoJXyV3pwAmil/K0/OAG09VOgcgACaOUloAMIIOAgQAB1wGPXagUIoNX6V3l0AmiV+hybAMocqFqAAFp1BTg+Agi4CBBAXfTYt1IBAmil/JUenABaKX/rD04Abf0UqByAAFp5CegAAgg4CBBAHfDYtVoBAmi1/lUenQBapT7HJoAyB6oWIIBWXQGOjwACLgKxAXRxcVFdvHhRzc7Oqr6+vq5jHDt2TB09ejT4/q5du9T09HTw75WVFTU/P682NzfV4OCgmpubUwMDAy59ZF8EIgUIoO2dGATQ9ta+DiMngNahCu3uAwG03fVn9Aj4LtAVQDc2NoLQuHPnTrW6uqpmZma6AqiEzMOHDwfhtL+/Xy0sLKg9e/aobdu2bf17dHRUSUhdW1vbCqe+Y9H/egkQQOtVjzJ7QwAtU5tjhQUIoMyJqgUIoFVXgOMjgICLQOwKqITM5eXlyAAqwVK+JiYmgv/q/9++fXvHPkltuHSafREQAQJoe+cBAbS9ta/DyAmgdahCu/tAAG13/Rk9Ar4LFBZAZaVz9+7dXQFUr5RyG67vU6V+/SeA1q8mZfWIAFqWNMeJEiCAMi+qFiCAVl0Bjo8AAi4ChQTQs2fPqjNnznQFULmd99ChQ2rfvn18DtSlSuwbKUAAbe/EIIC2t/Z1GDkBtA5VaHcfCKDtrj+jR8B3gUICaJG34K6vrysJrnwhkCaw/+nVtE34eUMFDt5+dS1G9g+z99eiH3SiXIGfXPidcg8Yc7TnXp2rRT/oRPkCN11D7ctX54gIIJBVQO6AlYfShr9yBVDzIUTSoDyEaGpqSg0NDXU8hEiepCvf058VzdpptkcgSYAV0PbOD1ZA21v7OoycFdA6VKHdfWAFtN31Z/QI+C4Q+xRcWYnUX5OTk2psbGwraA4PDwcPHtJ/hkV+rkOm+WdYRkZGYv+Mi+9w9L96AQJo9TWoqgcE0KrkOa4IEECZB1ULEECrrgDHRwABF4HYFdBwozzR1oWZfXshQADthaofbRJA/ahTU3tJAG1qZf0ZFwHUn1rRUwQQ6BawDqBLS0tqfHxcyeonXwjUQYAAWocqVNMHAmg17hz1hwIEUGZC1QIE0KorwPERQMBFwDqAuhyEfRHohQABtBeqfrRJAPWjTk3tJQG0qZX1Z1wEUH9qRU8RQKBbgADKr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oMwBbwUIoN6WzrnjBFBnQhpwECCAOuCxayECBNBCGGkEAQQqEiCAVgTPYd0FCKDuhr62QAD1tXLN6DcBtBl19HkUBFCfq0ffEUCAAMoc8FaAAOpt6Zw7TgB1JqQBBwECqAMeuxYiQAAthJFGEECgIgECaEXwHNZdgADqbuhrCwRQXyvXjH4TQJtRR59HQQD1uXr0HQEECKDMAW8FCKDels654wRQZ0IacBAggDrgsWshAgTQQhhpBAEEKhIggFYEz2HdBQig7oa+tkAA9bVyzeg3AbQZdfR5FARQn6tH3xFAgADKH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A+ixY8fU0aNHA51du3ap6enpLilzm8nJSTUxMRFss7i4qE6fPh38u7+/Xx04cEANDw8jjUDhAgTQwkm9aZAA6k2pGtlRAmgjy+rVoAigXpWLziKAQEigK4CurKyow4cPq9nZ2SBALiwsqD179qjR0dGtXc+ePauOHz8ebLO5uRlsMzU1FQRNCaA7duzo2B51BHohQADthaofbRJA/ahTU3tJAG1qZf0ZFwHUn1rRUwQQ6BboCqCysilfekUz/P/ys/D3JHQODQ0F+xBAmWZlCRBAy5Ku33EIoPWrSZt6RABtU7XrOVYCaD3rQq8QQMBOwCqArq2tddyGa66A9vX1dQRS8xbckZGRYJVUtuELgaIFCKBFi/rTHgHUn1o1sacE0CZW1a8xEUD9qhe9RQCBToHUACph88yZMx0B9NKlS8Ftt+fOndtqzfwcqP6mhFH5ivoMKYVAwFWAAOoq6O/+BFB/a9eEnhNAm1BFv8dAAPW7fvQegbYLpAbQqFtww2hxt91Ghdc08PX1dbWxsZG2GT9HQO1/ehWFlgocvP3qWoz8H2bvr0U/6ES5Aj+58DvlHjDmaM+9OleLftCJ8gVuuobal6/OERFAIKvAwMCAGhwc7Not8SFEsrX5gKGog0rIPHLkiJqbm1NyEPPL/Gxo1g6zPQJpAqyApgk19+esgDa3tj6MjBVQH6rU7D6yAtrs+jI6BJoukPpnWPSttbIqqcOooMzPzwdPwJVUq8OnPEFXf1+2ifsTLk1HZXzlCBBAy3Gu41EIoHWsSnv6RABtT63rOlICaF0rQ78QQMBGIDKARu0o4XJ5eVnNzMzwUCEbWbbpuQABtOfEtT0AAbS2pWlFxwigrShzrQdJAK11eegcAgikCFgH0KWlJTU+Ph78rU++EKiDAAG0DlWopg8E0GrcOeoPBQigzISqBQigVVeA4yOAgIuAdQB1OQj7ItALAQJoL1T9aJMA6kedmtpLAmhTK+vPuAig/tSKniKAQLcAAZRZ4a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BBAmQPeChBAvS2dc8cJoM6ENOAgQAB1wGPXQgQIoIUw0ggCCFQkQACtCJ7DugsQQN0NfW2BAOpr5ZrRbwJoM+ro8ygIoD5Xj74jgAABlDngrQAB1NvSOXecAOpMSAMOAgRQBzx2LUSAAFoII40ggEBFAgTQiuA5rLsAAdTd0NcWCKC+Vq4Z/SaANqOOPo+CAOpz9eg7AggQQJkD3goQQL0tnXPHCaDOhDTgIEAAdcBj10IECKCFMNIIAghUJEAArQiew7oLEEDdDX1tgQDqa+Wa0W8CaDPq6PMoCKA+V4++I4AAAZQ54K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EQG0GPHjqmjR48GOrt27VLT09NdUuY2k5OTamJiIthmZWVFzc/Pq83NTTU4OKjm5ubUwMAA0ggULkAALZzUmwYJoN6UqpEdJYA2sqxeDYoA6lW56CwCCIQEugKoBMjDhw+r2dlZ1d/frxYWFtSePXvU6Ojo1q5nz55Vx48fD7aRoCnbTE1NqaGhoY7tJaSura1FBlgqgYCrAAHUVdDf/Qmg/tauCT0ngDahin6PgQDqd/3oPQJtF+gKoBIa5UuvaIb/X34W/t7i4mIQPrdv366Wl5fVzMyM6uvrC1ZDzf9vOzbjL1aAAFqsp0+tEUB9qlbz+koAbV5NfRsRAdS3itFfBBAwBawCaHgV01wBlaCpA2lUANWrqdyGy8QrWoAAWrSoP+0RQP2pVRN7SgBtYlX9GhMB1K960VsEEOgUSA2gEjbPnDnTcRvtpUuXglttz507t9WafA40HEA3NjbUoUOH1L59+/gcKDOvcAECaOGk3jRIAPWmVI3sKAG0kWX1alAEUK/KRWcRQCAkkBpAo27BDSvKLbg7duwIQqbrLbjr6+tKgitfCCCAAAIIIIAAAggggAACfgpINpSH0oa/Eh9CJBvrBwwNDw9HjlxWSI8cORI87Tb80CL92VD9eVI/6eg1AggggAACCCCAAAIIIIBAEQKpf4ZF/4kVWZXUYVQOHPenVsw/wzIyMhI8KVc+J8oXAggggAACCCCAAAIIIIBAuwUiA2gUCU+0bfdEYfQIIIAAAggggAACCCCAgKuAdQBdWlpS4+PjKu5WXNeOsD8CCCCAAAIIIIAAAggggECzBawDaLMZGB0CCCCAAAIIIIAAAggggECvBQigvRamfQQQQAABBBBAAAEEEEAAgUCAAMpEQAABBBBAAAEEEEAAAQQQKEWAAFoKMwdBAAEEEEAAAQQQQAABBBAggDIHEEAAAQQQQAABBBBAAAEEShEggJbCzEEQQAABBBBAAAEEEEAAAQQIoMwBBBBAAAEEEEAAAQQQQACBUgQIoKUwcxAEEEAAAQQQQAABBBBAAAECKHMAAQQQQAABBBBAAAEEEECgFAECaCnMHAQBBPIKfOvv31Lf+Ls3g91/+Wffq37+py7L2xT7IYAAAo0W4HzZ6PIyOAQaI0AAbUwpGQgCzRM4+NwbauHUuhr/wE8Egzv5yj+p2bFBtf+m9zdvsIwIAQQQcBDgfOmAx64IIFCqAAG0VG4OhgACtgLyTv6Hls6rg7uvUVe+9z3Bbq+/+QO1/8Sr6pt3X8dKqC0k2yGAQOMFOF82vsQMEIFGCRBAG1VOBoNAcwQOPreuzrz6L+quX+hc7Vz6y9fVm//6b+qXruVW3OZU2++RvOtd7+oawDvvvBM7qPD2ttsmbScHM9vtxbZpbZp9SNvWpq96G9u20rYrun+6wGXUU44VNz45/p9f2FT97/kRdfcvXtkx7578qzfUjmt+TO2/adDvFxm9RwCBRgkQQBtVTgaDQHMEfA+gUaEkqTo2F891rm7W8SZdUOcZZ9zxfXfNY8E+7RP48wtvqff+KAG0fZVnxAj4KUAA9bNu9BqBxgtwS1njS8wAEUCgIAHOlwVB0gwCCJQiQAAthZmDIIBAHgH9UI0br/vxYPfnz/8zDyHKA8k+CCDQeAHOl40vMQNEoDECBNDGlJKBINBMAXlnf/ZPXgsGt/ArV/HwoWaWmVEhgEABAnK+3H/ih+fLg7s5XxZAShMIINADAQJoD1BpEgEEihX4n8+8HjT4qf/a+YCNYo9CawgggID/AnPf/GEAnfvQVf4PhhEggEAjBQigjSwrg0KgWQIE0GbVk9EggEDvBAigvbOlZQQQKEaAAFqMI60ggEAPBcq8oLp06ZJaWFhQV1xxhZqenu4Y1dmzZ9Xjjz/e8b3+/n514MABNTw8vPX9Y8eOqRdffFHNzs6qvr6+HsrUr+nFxUV1+vTpoGOTk5NqYmJiq5MbGxtqbm5Ora+vd3Q8vJ04HzlyJNh2YGCgfoPsYY/MOTYyMtIxh/TcPHfuXEcPdu3a1TFXtfPevXvV6OhoD3tb36blNfj1r3898rV59OjRjo4PDg52zDXtvH379o75W9/RdvaszPOlLyb0EwEE6iVAAK1XPegNAghECLiugOoLMrNp/Wc7zNt6V1ZW1Gc+8xm1c+dOJRfx4QCq95efHTp0SO3bt6/0gFTVsaMMxcO8zU/8Tp48qe6++24l/z58+HAQoKJCpATVHTt2lB6QJFw88cQT6rbbbut406DXLzwbP+nbH/7hH6pf+7VfC964SDKSgCVfZsDv9Rh0+1Uc2/Y1LH2Uuff7v//7QXd/4zd+I7LOss3y8rKamZkp/U0ieZPhzJkzsecX1zoSQF0F2R8BBHotQADttTDtI4CAs4DLBZWE18U/W1VXvPtfu/qx/vZ71PTNV3d9VirtAjEcAiUoyJes/Mlq3tVXX711gWn+TLa599571bPPPqtkFctcuZKLer0yo79vrnjJKs19992nPv3pT2+tIOpjHT9+XF28eDFYtZXA98UvfjF2FTJPMcTwj776f9QHN5G3vuEAAAjbSURBVL/TsfsL/R9Q/+3DOyM/ayZGspI8NTUVGQDMcCXe5hh+/dd/XX3ta18LwsFLL7209TNZORWboaGhwMpcuZJAMT8/rzY3Nzu+b7rKGwrf+MY3Anv5krZ2794dhBXZ76233gpWwk6dOtVVizxueh/x+4O/Oquuf9+FjmbOfe8adccvjEb6pQVlMwTqwKXHICvysoIsIVu+9Pi++93vKllVvfnmm9XnPvc5FV69j1q9NldkZb7Jl56n4q+PJd9/4YUX1Cc+8YngDYeoWuQ1FL8nT6yo637w/a4mzr/nP6qP/MrPbBlqtz179gTzJu6NhnAADb+G19bWgjdItm3bFrxhoccnZh/96EcDX5mP5uq9zWtY3jD4whe+ELSn/U+cONFx/hgbG9u6UyDqDos0R5fzZVrb/BwBBBAoQoAAWoQibSCAQE8FXFZAZd+nT72iRn7kza4+vvyDfnX72AcKCaASAPUtt2aAlQtb/TMJU3ILr1ykyy27OqBJx/TKofxbhzP59+rqatdtrObqqxzr85///NathvL/ep+0EGNbNDE8//QfqLvWn+nY5cnBW9S1/+OOyACVtsIUDqDmGMx9xUz/7PLLLw8uzK+//vpg9UjakDAqIVJC95133hmEH+0v///UU0+pe+65Z2uVK2yig6uECrld1VzFNWvhciur+P3f7yyrD3/g+Q6/r37nv6j//DO3dfiFA1/cCmc4gErg02MwxygH1D+TMCVzTr5krkrwkaAlllHz5sMf/rB65plntlx1581jh29Zl/+PqkXc3QQ2c1D8Tn7122p88/91bX6y/z+psQ9v3zLU45A5kbTSHRVAzdewnp/aTN+Sb97aK53Rq/zf+973rF/D4Te4zHOErHwvLS2p8fHx4ByR9jqK8iOA2swqtkEAgSoFCKBV6nNsBBCwEnC5oJJ9JYDe8J7NngZQ83bScADVPzMvJqUz+gJZVgvDny2VlRX5DJqEh1tvvXUrhIZXX8MXs+YqjB6wBF6XACWGF/6XBNA/swqgNsE3HEDNWxLDAVT/LNyuDkLmipHuoKz0ffzjHw9uqdaBSy7uowKoeStm1Od8w59RtZq0xkbiJwH0V3/mf6cGUHMDHbCjQmg4gJpjCAdQ82dx7nHzRuzlQsH8PG44gJpBL+pzvuHPsubxO/W1F1MDqPnakJXDrAHUfA2bAdRsx3y9mceTOWv7Go4KoPrYUZ/zDX9GNc3P5XyZ1jY/RwABBIoQIIAWoUgbCCDQUwGXCyofAqg8sEi+kla75LZdCQHyFV4BNcNbLz5bmTWAJgUnPVGKDKAS1JM+z2eucupbKvWtmeEVpl58vjFvAE26FbzoAJo0b3SolFt3ZY4mBdA8K3ZpJw/xswmg5m3Yus24W1ijVkBdAqjctm37GpZjx71mi/iMt8v5Mq0W/BwBBBAoQoAAWoQibSCAQE8FXC6ofAiggpf0wB75ub4tT25DTQqg+vOURT6B1zaAZnl6aJEBVG63lFtL5XN/cSu9cbdmhoNI2sOT8kx02wAq4eNP//RP1R133BEcpswV0LR5Y96anBRA9RxIqkVWQ9sAarabtgpfdACVW3BtX8NS56Q3jWzewEkydDlfZq0N2yOAAAJ5BAigedTYBwEEShVwuaDKEkCjVlCibl+NegiRyy248lkv8xZIvWojK6PhBxPpYBL1wCNdFPNhMllv34sqrG0AzXL7apEBVFblwrUzb2GOezCRfghRePU0qhbmn9nJOvltA6hZW/l30q2rRa+Aho8dfuiVuZKorfX39AOPtFFULVye1utDAJXPHtu+hvWKssxLeYiTfBbXPH+Eb2MO/5mdtPnncr5Ma5ufI4AAAkUIEECLUKQNBBDoqYDLBZXs+9ln19Tgf/iBeueddzr6GfcU3J4OxsPGxfArX5On4L7S0fukp+B6OMyedVn85Cm4I5e/2nGMpKfg9qwzHjYsfl/+k+9YPQXXw+EV3mWX82XhnaFBBBBAIEKAAMq0QACB2gu4XlDp/aMGav4dy9pDVNjBKEP5W6rm31GtsHu1PzR+biXiNWzv53q+tD8SWyKAAAL5BAig+dzYCwEEShTggqpEbA6FAAJeC3C+9Lp8dB6BVggQQFtRZgaJgN8CXFD5XT96jwAC5QlwvizPmiMhgEA+AQJoPjf2QgCBEgW4oCoRm0MhgIDXApwvvS4fnUegFQIE0FaUmUEi4K/At/7+LbX/xGvBAA7uvkr9/E9d5u9g6DkCCCDQQwHOlz3EpWkEEChMgABaGCUNIYBA0QIHn3tDLZxaVzde9+NB08+f/2c1Ozao9t/0/qIPRXsIIICA1wKcL70uH51HoFUCBNBWlZvBIuCPgLyT/6Gl8+rg7mvUle99T9Dx19/8gdp/4lX1zbuvYyXUn1LSUwQQ6LEA58seA9M8AggUKkAALZSTxhBAoCiBg8+tqzOv/ou66xc6VzuX/vJ1tfmDf1O/dG1/19/11MeWPw9ifoX//me4j+b2Sdv2ql3pj247ra9Ztk1r03bcWY6ZZds8x5f204xs281Sz/C2Nv0o6rVAOwikCfz5hbfUe3/0R9Tdv3hlx6ZP/tUbasc1P6b23zSY1gQ/RwABBEoTIICWRs2BEEAgi0BSAH3zXyWA8lnQLJ5sWz+BqFBr28u0EG7bTh22s3EoerxZ3nzohVHRYyaA9qJKtIkAAr0SIID2SpZ2EUDASYBbypz42BkBBFokwPmyRcVmqAg0QIAA2oAiMgQEmiqgH6ox/oGfCIZ48pV/4iFETS0240IAAScBzpdOfOyMAAIlChBAS8TmUAggkF1A3tn/xt+9Gez4yz/7Xh4+lJ2QPRBAoCUCnC9bUmiGiYDnAgRQzwtI9xFAAAEEEEAAAQQQQAABXwQIoL5Uin4igAACCCCAAAIIIIAAAp4LEEA9LyDdRwABBBBAAAEEEEAAAQR8ESCA+lIp+okAAggggAACCCCAAAIIeC6wFUD/+q//+uS73/3uMc/HQ/cRQAABBBBAAAEEEEAAAQRqKvD222+f+v/bKJQRcFit7QAAAABJRU5ErkJggg=="/>
        <xdr:cNvSpPr>
          <a:spLocks noChangeAspect="1" noChangeArrowheads="1"/>
        </xdr:cNvSpPr>
      </xdr:nvSpPr>
      <xdr:spPr bwMode="auto">
        <a:xfrm>
          <a:off x="3810000" y="113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53</xdr:row>
      <xdr:rowOff>0</xdr:rowOff>
    </xdr:from>
    <xdr:to>
      <xdr:col>1</xdr:col>
      <xdr:colOff>0</xdr:colOff>
      <xdr:row>55</xdr:row>
      <xdr:rowOff>76200</xdr:rowOff>
    </xdr:to>
    <xdr:sp macro="" textlink="">
      <xdr:nvSpPr>
        <xdr:cNvPr id="119813" name="AutoShape 5" descr="data:image/png;base64,iVBORw0KGgoAAAANSUhEUgAAA6AAAAFICAYAAABOTZN3AAAAAXNSR0IArs4c6QAAIABJREFUeF7t3VGoHfd9J/D/9knRU62oNYvcpiCw8mK1L0JC4EoO+2KZLquaW5xQ01CniiFXilOSyALjao1BVrzUia1CokShrUowCFXbbeNQutlYNagIPTSNH2q3iNqJxJJWUvvQyHrKLv+zzN25c2fOmTkz95z5z3zui+V7Z+b//39+/3POfM9/zpz/EPwQIECAAAECBAgQIECAAIEFCPyH2Mb777//f+7du7eA5jRBgAABAgQIECBAgAABAmMU+OlPf3p5EkDffffd//Pggw+O0cCYCRAgQIAAAQIECBAgQGABAv/wD/8QBNAFQGuCAAECBAgQIECAAAECYxcQQMc+A4yfAAECBAgQIECAAAECCxIQQBcErRkCBAgQIECAAAECBAiMXUAAHfsMMH4CBAgQIECAAAECBAgsSEAAXRC0ZggQIECAAAECBAgQIDB2AQF07DPA+AkQIECAAAECBAgQILAgAQF0QdCaIUCAAAECBAgQIECAwNgFBNCxzwDjJ0CAAAECBAgQIECAwIIEBNAFQWuGAAECBAgQIECAAAECYxcQQMc+A4yfAAECBAgQIECAAAECCxIQQBcErRkCBAgQIEBgOQL37t0Lp0+fDrdv3w4nT54M27ZtW05HtEqAAAECQQA1CQgQIECAAIFBC1y6dCl873vfEz4HXWWDI0AgFQEBNJVK6ScBAgQIECDQWODatWvha1/7Wjhx4kTYuXNn4/3tQIAAAQLdCgig3Xo6GgECBAgQIECAAAECBAhUCAigpsZoBOK74K+88srU8a6srITDhw+H4uVa2eeH3n333Q3779+/P6yurk5+n28jO1ZZg3fu3JlcCnbr1q2Q3z//+/x++W3yv79+/Xo4depUuHv37tqvt2/fPtdlZlU+n/vc58KePXvWjl+1XdV4m/Qxul+4cGHSVrHdqnHn263q29atW9dWP6qM89vk25p26V5Ze7t27QrHjx8PW7ZsqZxr0+ZT2bir+hwbmDbP8p75zhTnSHG7/Hyr6mtxnHUfI1V9mlbvM2fOhCtXrqx7rEx7IDd5HOX7XWW5iD4Xx5P168Mf/vDa80vVmLPHWPz7PKt8Zb5Nny+zx23VPMuOV/Y4mzbWsnmVn79ZrR955JHJc/e8z49ZjcueP6e1kbVX5zGaH0vZc3qdldomz3FlJrNe8MuOn39cTHs+jH/79re/XToHq+Zo1WMr38/ic0Odz/Nm44j7PvTQQ5PP/+YfS1X1yj+vNXkMxMdQPKEu+3xxNvbHHnusco5WPXabPA/Mqq2/E+iTgADap2roy0IF4gtGvCFFWVioCqCzTgazE4h4khW3rQoi2Qt13O7BBx9cO8EsO9HJXrx+4Rd+Yd3xshfu4otzdjI57YS+DLrs5CdroxjyipezZS/UxZOqpn2scin2N3uxj8E7/6Je5wSu6mQy62vZGMo+Oxb78P3vf3/dyVZ2svCjH/1oahCoOqnIHIvhrs4JcFlN63zurWwc8Xd79+6dvPFQ1tesP7HN7ISr7olSWZ/K5lnxxP5DH/pQ+OCDD2q9udLkcRQfX1/5ylcmzVU9ZhfR5zYBNOtf8fFQ5wk1s5rl2+T5sur5JXsDsPgYq5o72XPfr/zKr6wL4fFx8sYbb0yeD+OY4xwshq15nnuyEF18I6LO46/ONvkAWhbE6zx/1dmmTl/KajTtOe3QoUOT54N5A2idOVr3OST2PR8w82+QZuPKz9f4u6oAmp83Zc9readpj4F5A+gslyYmdR7vtiHQFwEBtC+V0I+FCzQ5oar7IpCdHHzsYx8Lf/EXf1G6ipcdKzvhK3tXtuxkKv/Ocp0X36p3Y6ugy05ssr7GfbIwXXUCVPScp4/Zi/Ev//Ivh7/5m78pDXHZSULc5u/+7u/WnXi2PTnL+jzrHf9p7/SXmTUJF2Un3fOeUM4KoNlx82+C1O1rsb51HyNlfZq2b2zn/Pnz4cknn5x8ju/Tn/70uhX5svk87U2G4gpN7M8PfvCDyTz64z/+49I5t4g+13Wv2m737t3h5s2blW+qTXvc1/Ft8nw57Q2uONfiGzf5N8jK6l/ncRTbKat1m+ee+HxcfAOpzuOvzjb5McU3P4tveNR5/qqzTZ2+FGs0yyzbfp4Amo171hyt+xySr3vZc1dx/NPeRCu+1k7z7TqA1nFpYrLwkygNEmghIIC2wLNr2gJNTqjqvghkL17xJDme1JW9OGbbPPPMM+HixYullwWVvSjG1YPspG3au6113h2edoJYvISv2FbdoDpPH7OTmyxslF2ylG3z2c9+drJylbdqe3JWdtJbtRqeD+VFz2kBNW47az4V7eY5oYztbGYALV5WNmtM005gq4Jw/pif+tSnNqxiVD0DVXkVT7Lz2x04cKB0Ja3Kses+zxtA83M+9qnJzXaa+DZ5vpz2/JI9N+bDV9ncqRuIymrdxXNPftW1zuOvzjb5ce7YsWPycYN8EK/z/FVnmzp9ydeobtif9ZxS9bxXd47WfQ7J+l5V56JRkwA67bm76wBax6WpSdpnZXo/JgEBdEzVNtZ1Ak1OqOq+CORfUOKqStWlm/Hd76NHj4bXXnutVgDNvyjed999kxPlaatWdVa2yt4BL5681l0BLa4c1mm/bJt8YPrWt761YTUnX4dPfOITGwJDFydnxROQYoib9nmezHTWNrPm07SgVPyc27SH9awAGved9fnKqr52uQJadblk5pites4K9plF3RXQ4nypOqGddglu8VL3efs8bwDNP49ll6NOe27It9Okr02eL2e9wRXrk39DrWyOzQqRVbXu4rnn8uXL6z7LWCfQ1dmmLPDn38iq8/xVZ5s6fSmbB2Vv+JW9uVb1dTZVj8+6c3TW82LZa1Z+HuWDaf7jNXUDaOZWdSl+1wG0jktTE6d5BFIREEBTqZR+di7Q5IQqexEo3oSoeMOK/MlB7HC8QVD+RT1/wjftxgj5Vb3iJZnznmDNAiw7sSkLBlnwyB+v6DBvH/Mn+nHcxZOLfB+zIF5cAS270VT+ktpZJ2d9DqDxplX5n1k3PMrqV6x92eWP2dyu8/m8shO1uo+Rsj5VjWOe8B/HWlbjskub6142vog+zxNA51n9y7fTxHfW82XZTYiqVvfi6l/8TF4WvuJ/i5/RW2YAjf3Jv8k36zkjP+emPUaLYaL4Jk6dcFn2/Bvbb/IcV5xrs94wK86Zslpn2xQ/29pkjjYNW2WvM2XtTQugxXrNuhla1X0jmn4GtK5LU5NZr/P+TqAvAgJoXyqhHwsXmHVClX+Xt+6LQP4EoniSFe+Kmj/hiy/Ude/Ml39RnDfczQKuEyzjMYonScXVz/zJWNNV2rxP8SQw/n/ZO8ZdXoIb2+hzAG16V8s6K6DZvMgHyPxJZFWwLN6ope5jpNinqtXPstX3WSsU2Viy7aadXJY9jqpuerOIPs8TQMsuU63yrDp+FgLj89M03ybPl2XPNdOeNx599NFeBdBt27ZNngeyS2Tjd4eW3egoP846IbX4GMn+P4aaePw4/2ZdQl0npNbpS77vTQNokxXQJnO07nNIvu9NPiIy7X4LdZ5bulwBresyj8ms13p/J9AHAQG0D1XQh6UINDmhqvsiUHWSFQNk8SSm7mVBRZwmAbRJYKlzYlMWQMtC27x9LDvRz24aE9uJK8rZ5ZhlJ1l1xjDr5KysD/kTrjona8VLG5uGi+I4ZvW56gHUJIBmxyjedTn+vvhGSVl7dR8jZX0qWz2oco7bFu8+XPUYmTb/y04Ai4EgBpFsfhdPurvuc9M5kr0hU7zZWFWILh6/qW+T58s6ATRv/eyzz4avf/3r6z6OsIgV0Pz8KM7LfCD5nd/5nfDSSy9tuNNu2wCaPZ/GqzbiGzoPPPDA4ALotMdJ8e7GdZ9D8u7Fx3HZPK37Wjvrub3LAFrXZR6TpZxQaZRAQwEBtCGYzYcj0OSEqu6LQFVwiCuB8Wst8u9u131RrDoxjb+v+pqXspPrWZWrE96qAmjVDWma9nHaJYHxWPkQsBkBtGzVrerEdNrq7qzPKs6aT8WTk0UG0GKwKVup7zqATlsNqJq3db5nd1oAzT77WnX8/FUHZaG56z43DaBVq7zZcWZ9H3DV5dnZ/kXfJs+XdQJo3CZ73oh3Df/Hf/zHdQG07kpu8bFR9hgu9qeqdsU3GbLtfuu3fmvymdBp86nOY7TqcZ893uPHNeKq67Tvcq3zPF2nL2XhedpXh2XbT3tTq/i813SOznpeLJtX+Tc7y+4LEPep+1o7a+7M+xgoviHZxGUek1mv9f5OoA8CAmgfqqAPSxFo8mJS90Wg7OQgW7Epfjdo3RfFMpxpJ2ezXkSrsOuc2FQF0KrgVrzLY9Z2VR+LJzf5VZJ4g5VZd6asM4ZpJ2d1T0ynrcLVWf2dNp/K3oVvekJZ52Rx2oMuH4AXEUCLZtPmcJ35PctrWo3K/lZ20t11n5sG0GlvMs16A2oe3ybPl3UDaPZmR1zRrvpO5Fk3VCqr9TzPj2U1Lj7/TLtJz6w5VxWE8kE8BsB4Oe6iA2jsw6w3zeo8pxSP0XSO1n2dLc6vrHZVAb7Ja+00h2mPgWljbeMyr8lSTqo0SqCBgADaAMumwxJockJV90WgLABlgSIGqFnffVfnJCZ/IhNvHFN2zOL32NWpXJ3wVhVAsxOYfODMzJr0cdpKU52bW9QZQ5VxdtJavAnPtPARa5o/WcyOHT3iZ7qySzjrhovsJKZ4U56686LqxKyqL7G9+HVB+b9nfchWwOrO/brbVa2g5EN9HG/Z3S3zJ8FVb27EbWZ5zTrZLr7BsIg+150j+cd//HfZVRCzPs82K6CWBbgmz5dNAmj++bH42Mv6Wfb7bN5mj7X86mRXzz3Z8112Y7O2q+7THiPZinzxea5o2eY5btrrQNa34mtH9vv4HZ7xDtx1V0DL7oGQb79sjtZ9DimOY9ocqgr+Vc8R0y5hn/YYiO2UvTHZ9Oqgoks8bp2PQNR5jbcNgT4JCKB9qoa+LFSgyQlV/oSm2Ml8WCg7Oci/i54/0W/yrmwVTHaClv/7rDujTjvWrBtgTAugVS/cTfo4LewVLw+rugS37C64sd9ZUK+6/KnqksVZJ1zFO0IWT5bLvKvmU9XJ57RLtqa1V3WZZb6dsm1mvVHSZExx2/ycrPLMB9+bN2+G4mcb823O+pzjtABaZwW1GMIX0eeqAFq883bc7uMf/3j4sz/7s3V32C7uP22VftbnK+vcMTjfXp15Ni04Vb35E9som/v5x2qdKxrqPD9Oe5xn4bBOAC3e+Cq2nT1GpwWsbBzFN7XKAui8z3Gzwm1sq6yW+XHPej4sfmZ/2qpxcY7OG0Cr3nDI7Jq81la9XmcBs+ouuFlbs55PZ33OtBhksyBf9jww7Y69Cz2Z0hi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qA+iZM2fC7du3w/Hjx8OWLVs2HDr+/cqVK5Pfr6yshMOHD0/+nf/91q1bw4kTJ8LOnTvn6JpdCBAgQIAAAQIECBAgQGBIAhsC6J07d8LJkyfDvn37wo0bN8KxY8c2BNDr16+HN998Mzz11FMh/vvs2bOToLpt27ZJAN27d2/Ys2fPkJyMhQABAgQIECBAgAABAgRaClSugMZgefHixdIAmm8zBtbTp0+HI0eOTFY6BdCWFbE7AQIECBAgQIAAAQIEBirQOoAWg2r+Etxdu3ZVXsI7UE/DIkCAAAECBAgQIECAAIEKgVYB9N69e+HVV18Njz/+eOnnPGMYjT+rq6sKQIAAAQIECBAgQIAAAQIjF2gVQGPA3LFjx9oNiIqW165dC1evXm0UQG/duhXiZb1+CBAgQIAAAQIECBAgQCBNgXh/oO3bt2/o/FwBNK58xs997t69uzJ8xpZmBdQ0KfWaAAECBAgQIECAAAECBOYRqLwLblyJzH7i16wcOHBg7WZDcYXylVdeWdde3CYG0lOnToW7d+9O/rZ///5Gq5/zDMA+BAgQIECAAAECBAgQIJCGQOUKaLH7de+Km8aw9ZIAAQIECBAgQIAAAQIEFi1QO4CeO3cuHDx4sPRmQ4vutPYIECBAgAABAgQIECBAID2B2gE0vaHpMQECBAgQIECAAAECBAj0SUAA7VM19IVACOGdd94Jn//85yffofvwww9vMImfsX722WfD22+/PfnbCy+8sLZd9ref//mfD8899xxPAgQIECBAgAABAr0SEEB7VQ6dGbvA+fPnQ/z6oq1bt4bHHnusNIC+9dZb4b333gtPPvlkiP++cOFCeOmll8IPf/jD8Hu/93vhYx/7WPiXf/kXAXTsk8n4CRAgQIAAAQI9FBBAe1gUXSLw4osvTu48XbYCmteJq6Uvv/zy5A7V2fcsxVB6+fJlAdQ0IkCAAAECBAgQ6J2AANq7kugQgRDqBtCysCmAmkEECBAgQIAAAQJ9FRBA+1oZ/Rq1QJ0AGr+rN37+8/nnn19b/YxoAuiop47BEyBAgAABAgR6LSCA9ro8OjdWgVkBNLvZ0MrKyobLdAXQsc4a4yZAgAABAgQI9F9AAO1/jfRwhALTAmhc+VxdXQ2f+cxnKm9S5DOgI5w0hkyAAAECBAgQSEBAAE2gSLo4HoF4F9xvfvObawO+//77w5kzZ0IMndnNhr7zne+s2yZuHC/F/bmf+7nJ17f85Cc/Wds//xUt41E0UgIECBAgQIAAgb4KCKB9rYx+EcgJuKzWdCBAgAABAgQIEBiCgAA6hCoaw6AF4uc9f//3fz88/fTT6242NOhBGxwBAgQIECBAgMAgBQTQQZbVoAgQIECAAAECBAgQINA/AQG0fzXRIwIECBAgQIAAAQIECAxSQAAdZFkNigABAgQIECBAgAABAv0TEED7VxM9IkCAAAECBAgQIECAwCAFBNBBltWgCBAgQIAAAQIECBAg0D8BAbR/NdEjAgQIECBAgAABAgQIDFJAAB1kWQ2KAAECBAgQIECAAAEC/RMQQPtXEz0iQIAAAQIECBAgQIDAIAUqA+iZM2fC7du3w/Hjx8OWLVs2DD7+/cqVK5Pfr6yshMOHD0/+ff369XDq1Klw9+7dsH379nDy5Mmwbdu2QeIZ1HIF/ssL/2u5HdD60gT++/MfW1rbGiZAgAABAgQIEJhfYEMAvXPnziQ07tu3L9y4cSMcO3ZsQwCNIfPNN98MTz311CRwnj17dhJUt27dGk6fPh0OHToU9uzZEy5duhRu3rwZVldX5++hPQlUCAig450aAuh4a2/kBAgQIECAQNoClSugMVhevHixNIDmhxwDawydR44cmfw6v0/dY6RNqPfLEhBAlyW//HYF0OXXQA8IECBAgAABAvMItA6g+ZAZVzuLATRbHXUZ7jzlsc80AQF0vPNDAB1v7Y2cAAECBAgQSFugVQC9d+9eePXVV8Pjjz8edu7cObkcNx9A4+roa6+9Fo4ePepzoGnPk172XgDtZVkW0ikBdCHMGiFAgAABAgQIdC7QKoDGGxHt2LFj3Q2I2l6Ce+vWrRCDqx8CswS++PqNWZv4+0AFvvTEAwMdmWERIECAAAECBIYhEK+AjTelLf7MFUDjymf83Ofu3bvXwmc8cPb77CZExYA6DEqj6IuAFdC+VGLx/bACunhzLRIgQIAAAQIEuhCovAtuXInMfuLXrBw4cGDtZkNxhfKVV15Z1372VSz5r2HZtWtX5de4dNF5xxi3gAA63voLoOOtvZETIECAAAECaQtUroAWh+WOtmkXeoi9F0CHWNV6YxJA6znZigABAgQIECDQN4HaAfTcuXPh4MGDk5sN+SHQBwEBtA9VWE4fBNDluGuVAAECBAgQINBWoHYAbduQ/Ql0LSCAdi2azvEE0HRqpacECBAgQIAAgbyAAGo+JCsggCZbutYdF0BbEzoAAQIECBAgQGApAgLoUtg12oWAANqFYprHEEDTrJteEyBAgAABAgQEUHMgWQEBNNnSte64ANqa0AEIECBAgAABAksREECXwq7RLgQE0C4U0zyGAJpm3fSaAAECBAgQICCAmgPJCgigyZaudccF0NaEDkCAAAECBAgQWIqAALoUdo12ISCAdqGY5jEE0DTrptcECBAgQIAAAQHUHEhWQABNtnStOy6AtiZ0AAIECBAgQIDAUgQE0KWwa7QLAQG0C8U0jyGAplk3vSZAgAABAgQICKDmQLICAmiypWvdcQG0NaEDECBAgAABAgSWIiCALoVdo10ICKBdKKZ5DAE0zbrpNQECBAgQIEBAADUHkhUQQJMtXeuOC6CtCR2AAAECBAgQILAUAQF0Kewa7UJAAO1CMc1jCKBp1k2vCRAgQIAAAQICqDmQrIAAmmzpWndcAG1N6AAECBAgQIAAgaUICKBLYddoFwICaBeKaR5DAE2zbnpNgAABAgQIEBBAzYFkBQTQZEvXuuMCaGtCByBAgAABAgQILEVAAF0Ku0a7EBBAu1BM8xgCaJp102sCBAgQIECAgABqDiQrIIAmW7rWHRdAWxM6AAECBAgQIEBgKQIC6FLYNdqFgADahWKaxxBA06ybXhMgQIAAAQIEKgPomTNnwu3bt8Px48fDli1bSqXKtom/u3LlymT7rVu3hhMnToSdO3eSJtC5gADaOWkyBxRAkymVjhIgQIAAAQIE1glsCKB37twJJ0+eDPv27Qs3btwIx44d2xBAp20TA+jevXvDnj17UBPYVAEBdFN5e31wAbTX5dE5AgQIECBAgEClQOUK6PXr18PFixdLA2h2tLJtBFCzbVECAuiipPvXjgDav5roEQECBAgQIECgjsCmBNDsEtxdu3ZNvYS3TgdtQ6BKQAAd79wQQMdbeyMnQIAAAQIE0hboPIDmOeJqaPxZXV1NW0nveykggPayLAvplAC6EGaNECBAgAABAgQ6F9jUAHrt2rVw9epVAbTzsjlgFBBAxzsPBNDx1t7ICRAgQIAAgbQFNjWAxhXQHTt2hMOHD9dWunXrVog3OfJDYJbAF1+/MWsTfx+owJeeeGCgIzMsAgQIECBAgMAwBLZt2xa2b9++YTCVd8GNQTD7WVlZCQcOHAinT58OR44cCffdd9/kTrnFbXbv3h1OnToV7t69O9l1//79Vj+HMX96OQoroL0sy0I6ZQV0IcwaIUCAAAECBAh0LlC5Alpsqc5dcTvvnQMSmCIggI53egig4629kRMgQIAAAQJpC9QOoOfOnQsHDx4MO3fuTHvEej8YAQF0MKVsPBABtDGZHQgQIECAAAECvRCoHUB70VudIJATEEDHOx0E0PHW3sgJECBAgACBtAUE0LTrN+reC6DjLb8AOt7aGzkBAgQIECCQtoAAmnb9Rt17AXS85RdAx1t7IydAgAABAgTSFhBA067fqHsvgI63/ALoeGtv5AQIECBAgEDaAgJo2vUbde8F0PGWXwAdb+2NnAABAgQIEEhbQABNu36j7r0AOt7yC6Djrb2REyBAgAABAmkLCKBp12/UvRdAx1t+AXS8tTdyAgQIECBAIG0BATTt+o269wLoeMsvgI639kZOgAABAgQIpC0ggKZdv1H3XgAdb/kF0PHW3sgJECBAgACBtAUE0LTrN+reC6DjLb8AOt7aGzkBAgQIECCQtoAAmnb9Rt17AXS85RdAx1t7IydAgAABAgTSFhBA067fqHsvgI63/ALoeGtv5AQIECBAgEDaAgJo2vUbde8F0PGWXwAdb+2NnAABAgQIEEhbQABNu36j7r0AOt7yC6Djrb2Rj0PgxRdfDP/8z/8cXnrppbB169YNg37nnXfC5z//+fCTn/wk3H///eHMmTNh+/btIf/7hx56qHL/cSgaJQECBPopIID2sy56VUNAAK2BNNBNBNCBFtawRi9w69atsLp8dNgNAAAgAElEQVS6Gh555JHwT//0T+H555/fEEDv3r0bnn322bCyshIefvjhcP78+fD++++Hp59+Ohw/fjx84QtfCB/96EdDDLEf+chHwpNPPjl6VwAECBDok4AA2qdq6EsjAQG0EdegNhZAB1VOgyFQusL5h3/4h6UBNK5y5v+W/f8TTzwRXn/99bV93nrrrXDhwgWroOYXAQIEeiYggPasILpTX0AArW81tC0F0KFV1HgIrBcohsz8X8sC6MsvvzxZ/Tx9+vTaCui0Y/AmQIAAgeUJCKDLs9dySwEBtCVgwrsLoAkXT9cJ1BBoEkDjZbsvvPDCZOXzO9/5TvjmN7+51oLPgdbAtgkBAgQWLCCALhhcc90JCKDdWaZ2JAE0tYrpL4FmAk0CaNW28RLcy5cvh+eee65Z47YmQIAAgU0VqAyg8Y5yt2/fnlzSsmXLltJOlG1z/fr1cOrUqRBvEhDvSHfy5Mmwbdu2TR2Eg49TQAAdZ93jqAXQ8dbeyMchMC2AFm9CVHazoexmRp/5zGcmNyryQ4AAAQL9EdgQQO/cuTMJjfv27Qs3btwIx44d2xBAq7a5d+/e5PMXhw4dCnv27AmXLl0KN2/enNzRzg+BrgUE0K5F0zmeAJpOrfSUQBOBLDj++Mc/Xtvtt3/7tyd3ss0HzbKvW4k7xLvjvv3225N942W5wmcTfdsSIEBgMQKVK6BxJfPixYulATTrWnGbWf+/mCFpZSwCAuhYKr1xnALoeGtv5OMUiKueMVB+8pOfnHzFih8CBAgQSFdg0wPo2bNnJ5fxugw33UnS154LoH2tzOb3SwDdfGMtEOiTQPw853vvvec7PftUFH0hQIDAnAKbGkDjpbqvvfZaOHr0qAA6Z4HsVi0ggI53dgig4629kRMgQIAAAQJpC2xqAK1zGW/afHq/TAEBdJn6y21bAF2uv9YJECBAgAABAvMKdBpAizchinfJ3bFjRzh8+HDt/sUbEMSVUz8EZgl88fUbszbx94EKfOmJBwY6MsMiQIAAAQIECAxDIH4EM34rSvGn8i64MQhmPysrK+HAgQOTO9weOXIk3HfffZM75Ra3iUEz/zUsu3btmvo1LsOgNYplCVgBXZb88tu1Arr8GugBAQIECBAgQGAegcoV0OLBXE47D699NlNAAN1M3X4fWwDtd330jgABAgQIECBQJVA7gJ47dy4cPHgw7Ny5kyaBXggIoL0ow1I6IYAuhV2jBAgQIECAAIHWArUDaOuWHIBAxwICaMegCR1OAE2oWLpKgAABAgQIEMgJCKCmQ7ICAmiypWvdcQG0NaEDDEDgG//zEwMYhSHMI/Cp//SteXazDwE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KVAfTMmTPh9u3b4fjx42HLli0bpC5duhQuXLgw+f3+/fvD6urq5N9xvytXrkz+vXXr1nDixImwc+dO0gQ6FxBAOydN5oACaDKl0tFNFBBANxG354cWQHteIN0jQGCqwIYAeufOnXDy5Mmwb9++cOPGjXDs2LENAfT69evh7Nmzk3AaQ+bp06fDoUOHwp49eyYBdO/evZN/+yGwmQIC6Gbq9vvYAmi/66N3ixEQQBfj3MdWBNA+VkWfCBCoK1C5AhpD5sWLF0sDaFz9jD+HDx+e/Df//wJoXXrbtRUQQNsKpru/AJpu7fS8OwEBtDvL1I4kgKZWMf0lQCAv0FkAvXnz5uQy3PwluLt27aq8hFcZCLQVEEDbCqa7vwCabu30vDsBAbQ7y9SOJICmVjH9JUCg8wB67dq1cPXq1bXPgWYNxDAaf7LPh6In0KWAANqlZlrHEkDTqpfebo6AALo5rikcVQBNoUr6SIBAlUBnK6CxgeyS3KyxqmCqHAS6EBBAu1BM8xgCaJp10+tuBQTQbj1TOpoAmlK19JUAgaLAXAE0fxOieMB4E6IjR45suNttXAHdsWPHhmA6rQy3bt0K8UZIfgjMEvji6zdmbeLvAxX40hMPDHRk/RjW3/7t34Y/+qM/Cs8880z4pV/6pQ2d+rd/+7fJ8358rv7Qhz60tt17770XvvzlL4cPPvggbNu2bfIRjJ/92Z/tx6AG2Iu//uHJAY7KkOoI/Oovqn0dJ9sQILBcgXgusH379g2dqLwLbgyC2c/Kyko4cODAuqCZ/xqW+Pe4+hmD6alTp8Ldu3cnu+a/nmW5w9f6EAWsgA6xqvXGZAW0ntM8W7344ovh3//93ye7fvKTnwwf/ehHNxwmbvORj3wkPPnkk+Gtt96afCXXSy+9FL761a9O7oge98lvM08/7DNbwArobKOhbmEFdKiVNS4C4xCoXAEtDn/aXXHHQWWUfRMQQPtWkcX1RwDdXOv4JuILL7xQGkDjm5Pxb88///zkXc3i/2c9O3/+fHj//ffDc889t7mdHfHRBdDxFl8AHW/tjZzAEARqB9Bz586FgwcPbrjMdggIxpCmgACaZt266LUA2oVi9TGaBtB4qe0XvvCFdaulcQU0Xjnz8MMPb25nR3x0AXS8xRdAx1t7IycwBIHaAXQIgzWGYQkIoMOqZ5PRCKBNtJpv2ySAlm0bL8u9fPmy1c/m9I32EEAbcQ1qYwF0UOU0GAKjExBAR1fy4QxYAB1OLZuORABtKtZs+yYBtHgJ7jvvvBNefvnlyT0Dym480Kwntp4mIICOd34IoOOtvZETGIKAADqEKo50DALoSAsfQhBAN7f20wJobDl/g6H8Zz3jyucf/MEfhHgHdOFzc2sUjy6Abr5xX1sQQPtaGf0iQKCOgABaR8k2vRQQQHtZloV0SgDdPOYYLr/73e+uNfDQQw9N7nB78eLFtZsKxVXP1dXV8OMf/zjcf//9k8C5devW8Oyzz4a33357bd/sb8Lo5tRLAN0c1xSOKoCmUCV9JECgSkAANTeSFRBAky1d644LoK0JGx/ATYUak236DgLophP3tgEBtLel0TECBGoICKA1kGzSTwEBtJ91WUSvBNBFKP//NuLnOt94443wu7/7u4ttWGtTBQTQ8U4QAXS8tTdyAkMQEECHUMWRjkEAHWnhfQZ0vIU38nUCAuh4J4QAOt7aGzmBIQgIoEOo4kjHIICOtPAC6HgLb+QCqDkwERBATQQCBFIWEEBTrt7I+y6AjncCuAR3vLU38v8vYAV0vLNBAB1v7Y2cwBAEBNAhVHGkYxBAR1p4K6DjLbyRWwE1B6yAmgMECCQvIIAmX8LxDkAAHW/trYCOt/ZGbgXUHHAJrjlAgEDaAgJo2vUbde8F0PGWXwAdb+2NXAA1BwRQc4AAgbQFBNC06zfq3gug4y2/ADre2hu5AGoOCKDmAAECaQsIoGnXb9S9F0DHW/6+BNDLh//zeIsw4pEfuPQ/ejF6NyHqRRmW0gk3IVoKu0YJEOhIQADtCNJhFi8ggC7evC8tCqB9qcQ4+yGAjrPufRq1ANqnaugLAQJNBQTQpmK2742AANqbUiy8IwLowsk1mBMQQE2HZQsIoMuugPYJEGgjIIC20bPvUgUE0KXyL7VxAXSp/KNvXAAd/RRYOoAAuvQS6AABAi0EBNAWeHZdroAAulz/ZbYugC5TX9sCqDmwbAEBdNkV0D4BAm0EBNA2evZdqoAAulT+pTYugC6Vf/SNC6CjnwJLBxBAl14CHSBAoIWAANoCz67LFRBAl+u/zNYF0GXqa1sANQeWLSCALrsC2idAoI1AZQA9c+ZMuH37djh+/HjYsmXLhjYuXboULly4MPn9/v37w+rq6uTf169fD6dOnQp3794N27dvDydPngzbtm1r00f7EigVEEDHOzEE0PHWvg8jF0D7UIVx90EAHXf9jZ5A6gIbAuidO3cmoXHfvn3hxo0b4dixYxsCaAyZZ8+enYTTrVu3htOnT4dDhw6Fhx56aO3fe/bsCTGk3rx5cy2cpo6l//0SEED7VY9F9kYAXaS2tooCAqg5sWwBAXTZFdA+AQJtBCpXQGPIvHjxYmkAjcEy/hw+fHjy3+z/d+/evW6facdo02n7EogCAuh454EAOt7a92HkAmgfqjDuPgig466/0RNIXaCzABpXOh999NENATRbKXUZbupTpX/9F0D7V5NF9UgAXZS0dsoEBFDzYtkCAuiyK6B9AgTaCHQSQK9duxauXr26IYDGy3lfe+21cPToUZ8DbVMl+5YKCKDjnRgC6Hhr34eRC6B9qMK4+yCAjrv+Rk8gdYFOAmiXl+DeunUrxODqh8AsgS++fmPWJv4+UIEvPfFAL0b2v49/vhf90InFCvzH0/9tsQ1WtPbXPzzZi37oxOIFfvUX1X7x6lokQKCpQLwCNt6UtvgzVwDN34QoHjDehOjIkSNhx44d625CFO+kG3+XfVa0aadtT2CagBXQ8c4PK6DjrX0fRm4FtA9VGHcfrICOu/5GTyB1gcq74MaVyOxnZWUlHDhwYC1o7ty5c3LjoexrWOLfs5CZ/xqWXbt2VX6NS+pw+r98AQF0+TVYVg8E0GXJazcKCKDmwbIFBNBlV0D7BAi0EahcAS0e1B1t2zDbdzMEBNDNUE3jmAJoGnUaai8F0KFWNp1xCaDp1EpPCRDYKFA7gJ47dy4cPHgwxNVPPwT6ICCA9qEKy+mDALocd63+PwEB1ExYtoAAuuwKaJ8AgTYCtQNom0bsS2AzBATQzVBN45gCaBp1GmovBdChVjadcQmg6dRKTwkQ2CgggJoVyQoIoMmWrnXHBdDWhA7QQkAAbYFn104EBNBOGB2EAIElCQigS4LXbHsBAbS9YapHEEBTrdww+i2ADqOOKY9CAE25evpOgIAAag4kKyCAJlu61h0XQFsTOkALAQG0BZ5dOxEQQDthdBACBJYkIIAuCV6z7QUE0PaGqR5BAE21csPotwA6jDqmPAoBNOXq6TsBAgKoOZCsgACabOlad1wAbU3oAC0EBNAWeHbtREAA7YTRQQgQWJKAALokeM22FxBA2xumegQBNNXKDaPfAugw6pjyKATQlKun7wQICKDmQLICAmiypWvdcQG0NaEDtBAQQFvg2bUTAQG0E0YHIUBgSQIC6JLgNdteQABtb5jqEQTQVCs3jH4LoMOoY8qjEEBTrp6+EyAggJoDyQoIoMmWrnXHBdDWhA7QQkAAbYFn104EBNBOGB2EAIElCQigS4LXbHsBAbS9YapHEEBTrdww+i2ADqOOKY9CAE25evpOgIAAag4kKyCAJlu61h0XQFsTOkALAQG0BZ5dOxEQQDthdBACBJYkIIAuCV6z7QUE0PaGqR5BAE21csPotwA6jDqmPAoBNOXq6TsBAgKoOZCsgACabOlad1wAbU3oAC0EBNAWeHbtREAA7YTRQQgQWJKAALokeM22FxBA2xumegQBNNXKDaPfAugw6pjyKATQlKun7wQICKDmQLICAmiypWvdcQG0NaEDtBAQQFvg2bUTAQG0E0YHIUBgSQIC6JLgNdteQABtb5jqEQTQVCs3jH4LoMOoY8qjEEBTrp6+EyAggJoDyQoIoMmWrnXHBdDWhA7QQkAAbYFn104EBNBOGB2EAIElCQigS4LXbHsBAbS9YapHEEBTrdww+i2ADqOOKY9CAE25evpOgEBpAL106VK4cOHCRGf//v1hdXV1g1R+m5WVlXD48OHJNmfOnAlXrlyZ/Hvr1q3hxIkTYefOnaQJdC4ggHZOmswBBdBkSjXIjgqggyxrUoMSQJMql84SIFAQ2BBAr1+/Hs6ePRuOHz8+CZCnT58Ohw4dCnv27Fnb9dq1a+GNN96YbHP37t3JNkeOHJkEzRhA9+7du2576gQ2Q0AA3QzVNI4pgKZRp6H2UgAdamXTGZcAmk6t9JQAgY0CGwJoXNmMP9mKZvH/49+Kv4uhc8eOHZN9BFDTbFECAuiipPvXjgDav5qMqUcC6Jiq3c+xCqD9rIteESBQT6BWAL158+a6y3DzK6BbtmxZF0jzl+Du2rVrskoat/FDoGsBAbRr0XSOJ4CmU6sh9lQAHWJV0xqTAJpWvfSWAIH1AjMDaAybV69eXRdA7927N7ns9t133107Wv5zoNkvYxiNP2WfIVUIAm0FBNC2gunuL4CmW7sh9FwAHUIV0x6DAJp2/fSewNgFZgbQsktwi2hVl92WhddZ4Ldu3Qp37tyZtZm/EwhffP0GhZEKfOmJB3ox8v99/PO96IdOLFbgP57+b4ttsKK1v/7hyV70QycWL/Crv6j2i1fXIgECTQW2bdsWtm/fvmG3qTchilvnbzBU1mgMmefPnw8nT54MsZH8T/6zoU07bHsCswSsgM4SGu7frYAOt7YpjMwKaApVGnYfrYAOu75GR2DoAjO/hiW7tDauSmZhNKKcOnVqcgfcmGqz8BnvoJv9Pm5T9RUuQ0c1vsUICKCLce5jKwJoH6synj4JoOOpdV9HKoD2tTL6RYBAHYHSAFq2YwyXFy9eDMeOHXNToTqyttl0AQF004l724AA2tvSjKJjAugoytzrQQqgvS6PzhEgMEOgdgA9d+5cOHjw4OS7Pv0Q6IOAANqHKiynDwLocty1+v8EBFAzYdkCAuiyK6B9AgTaCNQOoG0asS+BzRAQQDdDNY1jCqBp1GmovRRAh1rZdMYlgKZTKz0lQGCjgABqViQrIIAmW7rWHRdAWxM6QAsBAbQFnl07ERBAO2F0EAIEliQggC4JXrPtBQTQ9oapHkEATbVyw+i3ADqMOqY8CgE05erpOwECAqg5kKyAAJps6Vp3XABtTegALQQE0BZ4du1EQADthNFBCBBYkoAAuiR4zbYXEEDbG6Z6BAE01coNo98C6DDqmPIoBNCUq6fvBAgIoOZAsgICaLKla91xAbQ1oQO0EBBAW+DZtRMBAbQTRgchQGBJAgLokuA1215AAG1vmOoRBNBUKzeMfgugw6hjyqMQQFOunr4TICCAmgPJCgigyZaudccF0NaEDtBCQABtgWfXTgQE0E4YHYQAgSUJCKBLgtdsewEBtL1hqkcQQFOt3DD6LYAOo44pj0IATbl6+k6AgABqDiQrIIAmW7rWHRdAWxM6QAsBAbQFnl07ERBAO2F0EAIEliQggC4JXrPtBQTQ9oapHkEATbVyw+i3ADqMOqY8CgE05erpOwECAqg5kKyAAJps6Vp3XABtTegALQQE0BZ4du1EQADthNFBCBBYkoAAuiR4zbYXEEDbG6Z6BAE01coNo98C6DDqmPIoBNCUq6fvBAgIoOZAsgICaLKla91xAbQ1oQO0EBBAW+DZtRMBAbQTRgchQGBJAgLokuA1215AAG1vmOoRBNBUKzeMfgugw6hjyqMQQFOunr4TICCAmgPJCgigyZaudccF0NaEDtBCQABtgWfXTgQE0E4YHYQAgSUJCKBLgtdsewEBtL1hqkcQQFOt3DD6LYAOo44pj0IATbl6+k6AgABqDiQrIIAmW7rWHRdAWxM6QAsBAbQFnl07ERBAO2F0EAIEliQggC4JXrPtBQTQ9oapHkEATbVyw+i3ADqMOqY8CgE05erpOwECpQH00qVL4cKFCxOd/fv3h9XV1Q1S+W1WVlbC4cOHJ9tcv349nDp1Kty9ezds3749nDx5Mmzbto00gc4FBNDOSZM5oACaTKkG2VEBdJBlTWpQAmhS5dJZAgQKAhsCaAyQZ8+eDcePHw9bt24Np0+fDocOHQp79uxZ2/XatWvhjTfemGwTg2bc5siRI2HHjh3rto8h9ebNm6UBViUItBUQQNsKpru/AJpu7YbQcwF0CFVMewwCaNr103sCYxfYEEBjaIw/2Ypm8f/j34q/O3PmzCR87t69O1y8eDEcO3YsbNmyZbIamv//sWMbf7cCAmi3nikdTQBNqVrD66sAOryapjYiATS1iukvAQJ5gVoBtLiKmV8BjUEzC6RlATRbTXUZronXtYAA2rVoOscTQNOp1RB7KoAOsappjUkATateekuAwHqBmQE0hs2rV6+uu4z23r17k0tt33333bWjxc+BFgPonTt3wmuvvRaOHj3qc6BmXucCAmjnpMkcUABNplSD7KgAOsiyJjUoATSpcuksAQIFgZkBtOwS3KJivAR37969k5DZ9hLcW7duhRhc/RAgQIAAAQIECBAgQIBAmgIxG8ab0hZ/pt6EKG6c3WBo586dpSOPK6Tnz5+f3O22eNOi7LOh2edJ06TTawIECBAgQIAAAQIECBDoQmDm17BkX7ESVyWzMBobrvqqlfzXsOzatWtyp9z4OVE/BAgQIECAAAECBAgQIDBugdIAWkbijrbjnihGT4AAAQIECBAgQIAAgbYCtQPouXPnwsGDB0PVpbhtO2J/AgQIECBAgAABAgQIEBi2QO0AOmwGoyNAgAABAgQIECBAgACBzRYQQDdb2PEJECBAgAABAgQIECBAYCIggJoIBAgQIECAAAECBAgQILAQAQF0IcwaIUCAAAECBAgQIECAAAEB1BwgQIAAAQIECBAgQIAAgYUICKALYdYIAQIECBAgQIAAAQIECAig5gABAgQIECBAgAABAgQILERAAF0Is0YIECBAgAABAgQIECBAQAA1BwgQIECAAAECBAgQIEBgIQIC6EKYNUKAAAECBAgQIECAAAECAqg5QIAAAQIECBAgQIAAAQILERBAF8KsEQIECBAgQIAAAQIECBAQQM0BAgQIECBAgAABAgQIEFiIgAC6EGaNECBAgAABAgQIECBAgIAAag4QIECAAAECBAgQIECAwEIEBNCFMGuEAAECBAgQIECAAAECBARQc4AAAQIECBAgQIAAAQIEFiIggC6EWSMECBAgQIAAAQIECBAgIICaAwQIECBAgAABAgQIECCwEAEBdCHMGiFAIBWBe/fuhdOnT4cPf/jDYXV1dV23r127Fl555ZV1v9u6dWs4ceJE2Llz59rvL126FH7wgx+E48ePhy1btqQy9E76eebMmXDlypXJsVZWVsLhw4fXjnvnzp1w8uTJcOvWrXVtFbeLzufPn59su23btk76lcpB8nNs165d6+ZQNjfffffddcPZv3//urmaOT/55JNhz549qQy9037Gx+C3v/3t0sfmhQsX1rW1ffv2dXMtc969e/e6+dtpBx2MAAECIxYQQEdcfEMnQGC9wPXr18NXvvKVsG/fvhBP4osBNNs6/u21114LR48eXXhAWmbbs+ZL9HvzzTfDU089FeK/z549OwlQZSEyBtW9e/cuPCDFcPHqq6+Gxx9/fN2bBrPGtoi/x7796Z/+afj1X//1yRsX04xiwIo/+YC/iD7GNpbZdp0xxrn3J3/yJ5NNf/M3f7O0znGbixcvhmPHji38TaL4JsPVq1crn1/qjNE2BAgQSFlAAE25evpOgEAtgf/ywv+q3O6/P/+xDX+bdYJYDIExKMSfuPIXV/MeeOCBtRPM/N/iNk8//XT43ve+F+IqVn7lKp7UZysz2e/zK15xleaZZ54JX/7yl9dWELO23njjjXD79u3Jqm0MfN/4xjcqVyFrgZVsdPnwfy7d9cCl/1H6+2gUV5KPHDlSGgDy4Sp658fwG7/xG+HP//zPJ+Hg7bffXvtbXDmNNjt27JhY5VeuYqA4depUuHv37rrf513jGwp/9Vd/NbGPP/FYjz766CSsxP0++OCDyUrY5cuXN9RiXrdsv2/8z0+UHuJT/+lbpb+fFZTzITALXNkY4op8XEGOITv+ZOP70Y9+FOKq6iOPPBK++tWvhuLqfdnqdX5FNs63+JPN0+iftRV///3vfz987nOfm7zhUFaLNob/9XfOV+7+e19/cu1vmduhQ4cm86bqjYZiAC0+hm/evDl5g+Shhx6avGGRjS+affrTn574xvmYX72v8xiObxh8/etfnxwv8//Od76z7vnjwIEDa1cKlF1h0cbRvgQIEOiDgADahyroAwECmyqwiAAaA2B2yW0+wMYT2+xvMUzFS3jjSXq8ZDcLaHHw2cph/HcWzuK/b9y4seEy1vzqa2zra1/72tqlhvH/s31mhZgm6E0D6KwVpmIAzY8hv280y/523333TU7MH3zwwcnqUTxGDKMxRMbQ/YlPfGISfjL/+P/f+ta3wqc+9am1Va6iSRZcY6iIl6vmV3HztWh7KWvdAFoMfFUrnMUAGgNfNob8GOMYsr/FMBXnXPyJczUGn3TQ/t4AAASkSURBVBi0omXZvPm1X/u18N3vfnfNNZsv+baLl6zH/y+rRdXVBHXnYN0Amo0jzolpK91lATT/GM7mZ2aWXZKfv7Q39j1b5f/Xf/3X2o/h4htc+eeIuPJ97ty5cPDgwclzxKzHUV0/2xEgQKBPAgJon6qhLwQIbIrAIgJo/nLSYgDN/pY/mYwDzU6Q42ph8bOlcWUlfgYthofHHntsLYQWV1+LJ7P5VZgMMwbetgGqSQCtE3yLATR/SWIxgGZ/Kx43C0L5FaNszHGl77Of/ezkkuoscMWT+7IAmr8Us+xzvsXPqM4zSesG0Pyxs4BdFkKLATQ/hmIAzf+tyr1q3kT7eKKQ/zxuMYDmg17Z53yLn2Wdx69OAM0/NuLKYdMAmn8M5wNo/jj5x1u+vThn6z6GywJo1nbZ53yLn1Gdx88+BAgQ6JOAANqnaugLAQKbItD3ABpvWBR/pq12xct2YwiIP8UV0Hx426zPVjYJoNOCU1bgLgNoDOrTPs+XX+XMLqnMLs0srjBt1ucb5wmg0y4F7zqATps3WaiMl+7GOTotgG7Wil2dAJq/DDubZ1WXsJatgLYJoPGy7bqP4dh21WO2z5/x3pQnZwclQGCUAgLoKMtu0ATGJdD3ABqrMe2GPfHv2WV58TLUaQE0+zxl13fgrRNAm9w9tMsAGi+3jJeWxs/9Va30Vl2aWQwis26eNO8jp04AjeHjL//yL8PHP/7xSTOLXAGdNW/ylyZPC6DZHJhWi3kM6wTQ/HFnrcJ3HUDjJbh1H8OxztPeNKrzBs48hvYhQIBAXwQE0L5UQj8IENg0gboBtGwFpezy1bKbELW5BDd+1it/CWS2ahNXRos3JsqCSdkNj/Kri9lXoXR1+V6dANrk8tUuA2hclSvWLn8Jc9WNibKbEBVXT8tqkf+anXkmap0Amq9t/Pe0S1e7XgEttl286VV+JTGzzn6X3fAoMyqrRdu79fY9gMbPHtd9DGcrynFexps4xc/i5p8/ipcxF79mZ575Zx8CBAj0SUAA7VM19IUAgU0RqBtAN6XxgRy0TgAdyFA3ZRh1A+imND6AgzYNoAMYsiEQIEBgsAIC6GBLa2AECBAgQIAAAQIECBDol4AA2q966A0BAgQIECBAgAABAgQGKyCADra0BkaAAAECBAgQIECAAIF+CQig/aqH3hAgQIAAAQIECBAgQGCwAgLoYEtrYAQIECBAgAABAgQIEOiXgADar3roDQECBAgQIECAAAECBAYrIIAOtrQGRoAAAQIECBAgQIAAgX4JCKD9qofeECBAgAABAgQIECBAYLACAuhgS2tgBAgQIECAAAECBAgQ6JeAANqveugNAQIECBAgQIAAAQIEBisggA62tAZGgAABAgQIECBAgACBfgkIoP2qh94QIECAAAECBAgQIEBgsAIC6GBLa2AECBAgQIAAAQIECBDol4AA2q966A0BAgQIECBAgAABAgQGKyCADra0BkaAAAECBAgQIECAAIF+CQig/aqH3hAgQIAAAQIECBAgQGCwAmsB9O///u/f/Jmf+ZkDgx2pgREgQIAAAQIECBAgQIDAUgV++tOfXv6/0vTk5OoGM6kAAAAASUVORK5CYII="/>
        <xdr:cNvSpPr>
          <a:spLocks noChangeAspect="1" noChangeArrowheads="1"/>
        </xdr:cNvSpPr>
      </xdr:nvSpPr>
      <xdr:spPr bwMode="auto">
        <a:xfrm>
          <a:off x="762000" y="1209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12701</xdr:colOff>
      <xdr:row>1</xdr:row>
      <xdr:rowOff>57150</xdr:rowOff>
    </xdr:from>
    <xdr:to>
      <xdr:col>5</xdr:col>
      <xdr:colOff>38101</xdr:colOff>
      <xdr:row>3</xdr:row>
      <xdr:rowOff>98425</xdr:rowOff>
    </xdr:to>
    <xdr:pic>
      <xdr:nvPicPr>
        <xdr:cNvPr id="6" name="Imagen 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901" y="247650"/>
          <a:ext cx="596900" cy="803275"/>
        </a:xfrm>
        <a:prstGeom prst="rect">
          <a:avLst/>
        </a:prstGeom>
      </xdr:spPr>
    </xdr:pic>
    <xdr:clientData/>
  </xdr:twoCellAnchor>
  <xdr:twoCellAnchor>
    <xdr:from>
      <xdr:col>5</xdr:col>
      <xdr:colOff>381000</xdr:colOff>
      <xdr:row>44</xdr:row>
      <xdr:rowOff>80009</xdr:rowOff>
    </xdr:from>
    <xdr:to>
      <xdr:col>24</xdr:col>
      <xdr:colOff>447675</xdr:colOff>
      <xdr:row>52</xdr:row>
      <xdr:rowOff>123824</xdr:rowOff>
    </xdr:to>
    <xdr:graphicFrame macro="">
      <xdr:nvGraphicFramePr>
        <xdr:cNvPr id="7" name="Gráfico 6">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171450</xdr:colOff>
      <xdr:row>0</xdr:row>
      <xdr:rowOff>190499</xdr:rowOff>
    </xdr:from>
    <xdr:to>
      <xdr:col>6</xdr:col>
      <xdr:colOff>200025</xdr:colOff>
      <xdr:row>3</xdr:row>
      <xdr:rowOff>151062</xdr:rowOff>
    </xdr:to>
    <xdr:pic>
      <xdr:nvPicPr>
        <xdr:cNvPr id="9" name="Imagen 8">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1800" y="190499"/>
          <a:ext cx="987425" cy="919413"/>
        </a:xfrm>
        <a:prstGeom prst="rect">
          <a:avLst/>
        </a:prstGeom>
      </xdr:spPr>
    </xdr:pic>
    <xdr:clientData/>
  </xdr:twoCellAnchor>
  <xdr:twoCellAnchor>
    <xdr:from>
      <xdr:col>5</xdr:col>
      <xdr:colOff>6351</xdr:colOff>
      <xdr:row>44</xdr:row>
      <xdr:rowOff>138112</xdr:rowOff>
    </xdr:from>
    <xdr:to>
      <xdr:col>25</xdr:col>
      <xdr:colOff>120650</xdr:colOff>
      <xdr:row>56</xdr:row>
      <xdr:rowOff>0</xdr:rowOff>
    </xdr:to>
    <xdr:graphicFrame macro="">
      <xdr:nvGraphicFramePr>
        <xdr:cNvPr id="10" name="Gráfico 9">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53</xdr:row>
      <xdr:rowOff>75747</xdr:rowOff>
    </xdr:from>
    <xdr:to>
      <xdr:col>8</xdr:col>
      <xdr:colOff>816882</xdr:colOff>
      <xdr:row>62</xdr:row>
      <xdr:rowOff>79829</xdr:rowOff>
    </xdr:to>
    <xdr:pic>
      <xdr:nvPicPr>
        <xdr:cNvPr id="2" name="Imagen 1">
          <a:extLst>
            <a:ext uri="{FF2B5EF4-FFF2-40B4-BE49-F238E27FC236}">
              <a16:creationId xmlns:a16="http://schemas.microsoft.com/office/drawing/2014/main" id="{2AA49FAA-D3F7-95C5-ADEE-5FC0BE62A1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35460" y="15098033"/>
          <a:ext cx="9686925"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xdr:row>
      <xdr:rowOff>9524</xdr:rowOff>
    </xdr:from>
    <xdr:to>
      <xdr:col>6</xdr:col>
      <xdr:colOff>117928</xdr:colOff>
      <xdr:row>3</xdr:row>
      <xdr:rowOff>175101</xdr:rowOff>
    </xdr:to>
    <xdr:pic>
      <xdr:nvPicPr>
        <xdr:cNvPr id="3" name="Imagen 2">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0371" y="127453"/>
          <a:ext cx="1001486" cy="936648"/>
        </a:xfrm>
        <a:prstGeom prst="rect">
          <a:avLst/>
        </a:prstGeom>
      </xdr:spPr>
    </xdr:pic>
    <xdr:clientData/>
  </xdr:twoCellAnchor>
  <xdr:twoCellAnchor>
    <xdr:from>
      <xdr:col>3</xdr:col>
      <xdr:colOff>0</xdr:colOff>
      <xdr:row>43</xdr:row>
      <xdr:rowOff>154781</xdr:rowOff>
    </xdr:from>
    <xdr:to>
      <xdr:col>26</xdr:col>
      <xdr:colOff>250031</xdr:colOff>
      <xdr:row>43</xdr:row>
      <xdr:rowOff>1940718</xdr:rowOff>
    </xdr:to>
    <xdr:graphicFrame macro="">
      <xdr:nvGraphicFramePr>
        <xdr:cNvPr id="4" name="Gráfico 3">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118</xdr:row>
      <xdr:rowOff>294820</xdr:rowOff>
    </xdr:from>
    <xdr:to>
      <xdr:col>8</xdr:col>
      <xdr:colOff>1022350</xdr:colOff>
      <xdr:row>119</xdr:row>
      <xdr:rowOff>117926</xdr:rowOff>
    </xdr:to>
    <xdr:pic>
      <xdr:nvPicPr>
        <xdr:cNvPr id="2" name="Imagen 1">
          <a:extLst>
            <a:ext uri="{FF2B5EF4-FFF2-40B4-BE49-F238E27FC236}">
              <a16:creationId xmlns:a16="http://schemas.microsoft.com/office/drawing/2014/main" id="{B4A97E2B-BDD7-1DB7-4E62-03934FB1DD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67071" y="28398106"/>
          <a:ext cx="8515350" cy="2084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150586</xdr:colOff>
      <xdr:row>1</xdr:row>
      <xdr:rowOff>27667</xdr:rowOff>
    </xdr:from>
    <xdr:to>
      <xdr:col>6</xdr:col>
      <xdr:colOff>127000</xdr:colOff>
      <xdr:row>3</xdr:row>
      <xdr:rowOff>194605</xdr:rowOff>
    </xdr:to>
    <xdr:pic>
      <xdr:nvPicPr>
        <xdr:cNvPr id="5" name="Imagen 4">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6657" y="145596"/>
          <a:ext cx="974272" cy="938009"/>
        </a:xfrm>
        <a:prstGeom prst="rect">
          <a:avLst/>
        </a:prstGeom>
      </xdr:spPr>
    </xdr:pic>
    <xdr:clientData/>
  </xdr:twoCellAnchor>
  <xdr:twoCellAnchor>
    <xdr:from>
      <xdr:col>4</xdr:col>
      <xdr:colOff>6348</xdr:colOff>
      <xdr:row>42</xdr:row>
      <xdr:rowOff>2117</xdr:rowOff>
    </xdr:from>
    <xdr:to>
      <xdr:col>26</xdr:col>
      <xdr:colOff>933449</xdr:colOff>
      <xdr:row>42</xdr:row>
      <xdr:rowOff>2057136</xdr:rowOff>
    </xdr:to>
    <xdr:graphicFrame macro="">
      <xdr:nvGraphicFramePr>
        <xdr:cNvPr id="6" name="Gráfico 5">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0.20433</cdr:x>
      <cdr:y>0.74508</cdr:y>
    </cdr:from>
    <cdr:to>
      <cdr:x>0.31192</cdr:x>
      <cdr:y>0.85644</cdr:y>
    </cdr:to>
    <cdr:sp macro="" textlink="">
      <cdr:nvSpPr>
        <cdr:cNvPr id="3" name="CuadroTexto 2">
          <a:extLst xmlns:a="http://schemas.openxmlformats.org/drawingml/2006/main">
            <a:ext uri="{FF2B5EF4-FFF2-40B4-BE49-F238E27FC236}">
              <a16:creationId xmlns:a16="http://schemas.microsoft.com/office/drawing/2014/main" id="{F11E6A00-E6B5-9D44-A0DB-C69885CC2BBC}"/>
            </a:ext>
          </a:extLst>
        </cdr:cNvPr>
        <cdr:cNvSpPr txBox="1"/>
      </cdr:nvSpPr>
      <cdr:spPr>
        <a:xfrm xmlns:a="http://schemas.openxmlformats.org/drawingml/2006/main">
          <a:off x="1736726" y="1531144"/>
          <a:ext cx="914400" cy="2288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O" sz="1100"/>
            <a:t>85%</a:t>
          </a:r>
        </a:p>
      </cdr:txBody>
    </cdr:sp>
  </cdr:relSizeAnchor>
  <cdr:relSizeAnchor xmlns:cdr="http://schemas.openxmlformats.org/drawingml/2006/chartDrawing">
    <cdr:from>
      <cdr:x>0.55578</cdr:x>
      <cdr:y>0.28943</cdr:y>
    </cdr:from>
    <cdr:to>
      <cdr:x>0.60858</cdr:x>
      <cdr:y>0.50264</cdr:y>
    </cdr:to>
    <cdr:sp macro="" textlink="">
      <cdr:nvSpPr>
        <cdr:cNvPr id="4" name="CuadroTexto 3"/>
        <cdr:cNvSpPr txBox="1"/>
      </cdr:nvSpPr>
      <cdr:spPr>
        <a:xfrm xmlns:a="http://schemas.openxmlformats.org/drawingml/2006/main">
          <a:off x="5346702" y="594783"/>
          <a:ext cx="508000"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0.57096</cdr:x>
      <cdr:y>0.44393</cdr:y>
    </cdr:from>
    <cdr:to>
      <cdr:x>0.66601</cdr:x>
      <cdr:y>0.88889</cdr:y>
    </cdr:to>
    <cdr:sp macro="" textlink="">
      <cdr:nvSpPr>
        <cdr:cNvPr id="5" name="CuadroTexto 4"/>
        <cdr:cNvSpPr txBox="1"/>
      </cdr:nvSpPr>
      <cdr:spPr>
        <a:xfrm xmlns:a="http://schemas.openxmlformats.org/drawingml/2006/main">
          <a:off x="5492752" y="91228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900"/>
        </a:p>
      </cdr:txBody>
    </cdr:sp>
  </cdr:relSizeAnchor>
</c:userShapes>
</file>

<file path=xl/drawings/drawing44.xml><?xml version="1.0" encoding="utf-8"?>
<xdr:wsDr xmlns:xdr="http://schemas.openxmlformats.org/drawingml/2006/spreadsheetDrawing" xmlns:a="http://schemas.openxmlformats.org/drawingml/2006/main">
  <xdr:twoCellAnchor editAs="oneCell">
    <xdr:from>
      <xdr:col>4</xdr:col>
      <xdr:colOff>0</xdr:colOff>
      <xdr:row>38</xdr:row>
      <xdr:rowOff>0</xdr:rowOff>
    </xdr:from>
    <xdr:to>
      <xdr:col>4</xdr:col>
      <xdr:colOff>9525</xdr:colOff>
      <xdr:row>38</xdr:row>
      <xdr:rowOff>9525</xdr:rowOff>
    </xdr:to>
    <xdr:pic>
      <xdr:nvPicPr>
        <xdr:cNvPr id="3" name="Imagen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6850" y="14211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0</xdr:colOff>
      <xdr:row>43</xdr:row>
      <xdr:rowOff>0</xdr:rowOff>
    </xdr:from>
    <xdr:ext cx="9525" cy="9525"/>
    <xdr:pic>
      <xdr:nvPicPr>
        <xdr:cNvPr id="5" name="Imagen 4">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6850" y="3619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38</xdr:row>
      <xdr:rowOff>400050</xdr:rowOff>
    </xdr:from>
    <xdr:to>
      <xdr:col>7</xdr:col>
      <xdr:colOff>193675</xdr:colOff>
      <xdr:row>38</xdr:row>
      <xdr:rowOff>631825</xdr:rowOff>
    </xdr:to>
    <xdr:pic>
      <xdr:nvPicPr>
        <xdr:cNvPr id="9" name="Imagen 8">
          <a:extLst>
            <a:ext uri="{FF2B5EF4-FFF2-40B4-BE49-F238E27FC236}">
              <a16:creationId xmlns:a16="http://schemas.microsoft.com/office/drawing/2014/main" id="{B8A466AB-8938-71F3-F92C-AFC887E7DC4B}"/>
            </a:ext>
            <a:ext uri="{147F2762-F138-4A5C-976F-8EAC2B608ADB}">
              <a16:predDERef xmlns:a16="http://schemas.microsoft.com/office/drawing/2014/main" pred="{00000000-0008-0000-0100-000008000000}"/>
            </a:ext>
          </a:extLst>
        </xdr:cNvPr>
        <xdr:cNvPicPr>
          <a:picLocks noChangeAspect="1"/>
        </xdr:cNvPicPr>
      </xdr:nvPicPr>
      <xdr:blipFill>
        <a:blip xmlns:r="http://schemas.openxmlformats.org/officeDocument/2006/relationships" r:embed="rId2"/>
        <a:stretch>
          <a:fillRect/>
        </a:stretch>
      </xdr:blipFill>
      <xdr:spPr>
        <a:xfrm>
          <a:off x="5140325" y="14611350"/>
          <a:ext cx="4797425" cy="2676525"/>
        </a:xfrm>
        <a:prstGeom prst="rect">
          <a:avLst/>
        </a:prstGeom>
      </xdr:spPr>
    </xdr:pic>
    <xdr:clientData/>
  </xdr:twoCellAnchor>
  <xdr:twoCellAnchor editAs="oneCell">
    <xdr:from>
      <xdr:col>2</xdr:col>
      <xdr:colOff>120650</xdr:colOff>
      <xdr:row>1</xdr:row>
      <xdr:rowOff>66674</xdr:rowOff>
    </xdr:from>
    <xdr:to>
      <xdr:col>7</xdr:col>
      <xdr:colOff>4234</xdr:colOff>
      <xdr:row>3</xdr:row>
      <xdr:rowOff>152400</xdr:rowOff>
    </xdr:to>
    <xdr:pic>
      <xdr:nvPicPr>
        <xdr:cNvPr id="13" name="Imagen 12">
          <a:extLst>
            <a:ext uri="{FF2B5EF4-FFF2-40B4-BE49-F238E27FC236}">
              <a16:creationId xmlns:a16="http://schemas.microsoft.com/office/drawing/2014/main" id="{428EB463-B471-4FF9-803A-4E89B4A2494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69900" y="225424"/>
          <a:ext cx="855134" cy="854076"/>
        </a:xfrm>
        <a:prstGeom prst="rect">
          <a:avLst/>
        </a:prstGeom>
      </xdr:spPr>
    </xdr:pic>
    <xdr:clientData/>
  </xdr:twoCellAnchor>
  <xdr:twoCellAnchor editAs="oneCell">
    <xdr:from>
      <xdr:col>34</xdr:col>
      <xdr:colOff>0</xdr:colOff>
      <xdr:row>38</xdr:row>
      <xdr:rowOff>0</xdr:rowOff>
    </xdr:from>
    <xdr:to>
      <xdr:col>34</xdr:col>
      <xdr:colOff>9525</xdr:colOff>
      <xdr:row>38</xdr:row>
      <xdr:rowOff>9525</xdr:rowOff>
    </xdr:to>
    <xdr:pic>
      <xdr:nvPicPr>
        <xdr:cNvPr id="14" name="Imagen 13">
          <a:extLst>
            <a:ext uri="{FF2B5EF4-FFF2-40B4-BE49-F238E27FC236}">
              <a16:creationId xmlns:a16="http://schemas.microsoft.com/office/drawing/2014/main" id="{24CAFE43-8E5E-48C5-95FE-943F061E72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6850" y="1336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352425</xdr:colOff>
      <xdr:row>25</xdr:row>
      <xdr:rowOff>142875</xdr:rowOff>
    </xdr:from>
    <xdr:ext cx="5762625" cy="533400"/>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282E8498-E9CD-4C74-85EA-494C7BEFBE39}"/>
                </a:ext>
                <a:ext uri="{147F2762-F138-4A5C-976F-8EAC2B608ADB}">
                  <a16:predDERef xmlns:a16="http://schemas.microsoft.com/office/drawing/2014/main" pred="{00000000-0008-0000-0100-000004000000}"/>
                </a:ext>
              </a:extLst>
            </xdr:cNvPr>
            <xdr:cNvSpPr txBox="1"/>
          </xdr:nvSpPr>
          <xdr:spPr>
            <a:xfrm>
              <a:off x="3609975" y="7642225"/>
              <a:ext cx="57626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i="1">
                              <a:latin typeface="Cambria Math" panose="02040503050406030204" pitchFamily="18" charset="0"/>
                            </a:rPr>
                            <m:t> </m:t>
                          </m:r>
                          <m:r>
                            <a:rPr lang="es-CO" sz="1800" b="0" i="1">
                              <a:latin typeface="Cambria Math" panose="02040503050406030204" pitchFamily="18" charset="0"/>
                            </a:rPr>
                            <m:t>𝑣𝑒𝑟𝑖𝑓𝑖𝑐𝑎𝑑𝑜𝑠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CO" sz="1800" b="0" i="1">
                              <a:latin typeface="Cambria Math" panose="02040503050406030204" pitchFamily="18" charset="0"/>
                            </a:rPr>
                            <m:t>𝑎</m:t>
                          </m:r>
                          <m:r>
                            <a:rPr lang="es-CO" sz="1800" b="0" i="1">
                              <a:latin typeface="Cambria Math" panose="02040503050406030204" pitchFamily="18" charset="0"/>
                            </a:rPr>
                            <m:t> </m:t>
                          </m:r>
                          <m:r>
                            <a:rPr lang="es-CO" sz="1800" b="0" i="1">
                              <a:latin typeface="Cambria Math" panose="02040503050406030204" pitchFamily="18" charset="0"/>
                            </a:rPr>
                            <m:t>𝑣𝑒𝑟𝑖𝑓𝑖𝑐𝑎𝑟</m:t>
                          </m:r>
                        </m:den>
                      </m:f>
                    </m:e>
                  </m:d>
                </m:oMath>
              </a14:m>
              <a:r>
                <a:rPr lang="es-CO" sz="1800">
                  <a:latin typeface="+mn-lt"/>
                </a:rPr>
                <a:t>*100%</a:t>
              </a:r>
            </a:p>
          </xdr:txBody>
        </xdr:sp>
      </mc:Choice>
      <mc:Fallback xmlns="">
        <xdr:sp macro="" textlink="">
          <xdr:nvSpPr>
            <xdr:cNvPr id="15" name="CuadroTexto 14">
              <a:extLst>
                <a:ext uri="{FF2B5EF4-FFF2-40B4-BE49-F238E27FC236}">
                  <a16:creationId xmlns:a16="http://schemas.microsoft.com/office/drawing/2014/main" id="{282E8498-E9CD-4C74-85EA-494C7BEFBE39}"/>
                </a:ext>
                <a:ext uri="{147F2762-F138-4A5C-976F-8EAC2B608ADB}">
                  <a16:predDERef xmlns:a16="http://schemas.microsoft.com/office/drawing/2014/main" pred="{00000000-0008-0000-0100-000004000000}"/>
                </a:ext>
              </a:extLst>
            </xdr:cNvPr>
            <xdr:cNvSpPr txBox="1"/>
          </xdr:nvSpPr>
          <xdr:spPr>
            <a:xfrm>
              <a:off x="3609975" y="7642225"/>
              <a:ext cx="57626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a:t>
              </a:r>
              <a:r>
                <a:rPr lang="es-CO" sz="1800" i="0">
                  <a:latin typeface="Cambria Math" panose="02040503050406030204" pitchFamily="18" charset="0"/>
                </a:rPr>
                <a:t> </a:t>
              </a:r>
              <a:r>
                <a:rPr lang="es-CO" sz="1800" b="0" i="0">
                  <a:latin typeface="Cambria Math" panose="02040503050406030204" pitchFamily="18" charset="0"/>
                </a:rPr>
                <a:t>𝑣𝑒𝑟𝑖𝑓𝑖𝑐𝑎𝑑𝑜𝑠)/(</a:t>
              </a:r>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 𝑎 𝑣𝑒𝑟𝑖𝑓𝑖𝑐𝑎𝑟))</a:t>
              </a:r>
              <a:r>
                <a:rPr lang="es-CO" sz="1800">
                  <a:latin typeface="+mn-lt"/>
                </a:rPr>
                <a:t>*100%</a:t>
              </a:r>
            </a:p>
          </xdr:txBody>
        </xdr:sp>
      </mc:Fallback>
    </mc:AlternateContent>
    <xdr:clientData/>
  </xdr:oneCellAnchor>
  <xdr:oneCellAnchor>
    <xdr:from>
      <xdr:col>34</xdr:col>
      <xdr:colOff>0</xdr:colOff>
      <xdr:row>43</xdr:row>
      <xdr:rowOff>0</xdr:rowOff>
    </xdr:from>
    <xdr:ext cx="9525" cy="9525"/>
    <xdr:pic>
      <xdr:nvPicPr>
        <xdr:cNvPr id="16" name="Imagen 15">
          <a:extLst>
            <a:ext uri="{FF2B5EF4-FFF2-40B4-BE49-F238E27FC236}">
              <a16:creationId xmlns:a16="http://schemas.microsoft.com/office/drawing/2014/main" id="{021D2BA4-1B11-43DB-855B-5BC28D769F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6850" y="1654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66675</xdr:colOff>
      <xdr:row>48</xdr:row>
      <xdr:rowOff>47625</xdr:rowOff>
    </xdr:from>
    <xdr:to>
      <xdr:col>26</xdr:col>
      <xdr:colOff>276225</xdr:colOff>
      <xdr:row>60</xdr:row>
      <xdr:rowOff>114300</xdr:rowOff>
    </xdr:to>
    <xdr:graphicFrame macro="">
      <xdr:nvGraphicFramePr>
        <xdr:cNvPr id="17" name="Gráfico 16">
          <a:extLst>
            <a:ext uri="{FF2B5EF4-FFF2-40B4-BE49-F238E27FC236}">
              <a16:creationId xmlns:a16="http://schemas.microsoft.com/office/drawing/2014/main" id="{E14C5FC1-ACAC-40B0-80D5-85F6E5F31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57150</xdr:colOff>
      <xdr:row>37</xdr:row>
      <xdr:rowOff>317499</xdr:rowOff>
    </xdr:from>
    <xdr:to>
      <xdr:col>26</xdr:col>
      <xdr:colOff>279400</xdr:colOff>
      <xdr:row>37</xdr:row>
      <xdr:rowOff>1966964</xdr:rowOff>
    </xdr:to>
    <xdr:pic>
      <xdr:nvPicPr>
        <xdr:cNvPr id="18" name="Imagen 17">
          <a:extLst>
            <a:ext uri="{FF2B5EF4-FFF2-40B4-BE49-F238E27FC236}">
              <a16:creationId xmlns:a16="http://schemas.microsoft.com/office/drawing/2014/main" id="{BB238564-62D5-2961-9407-B67C97416F31}"/>
            </a:ext>
          </a:extLst>
        </xdr:cNvPr>
        <xdr:cNvPicPr>
          <a:picLocks noChangeAspect="1"/>
        </xdr:cNvPicPr>
      </xdr:nvPicPr>
      <xdr:blipFill>
        <a:blip xmlns:r="http://schemas.openxmlformats.org/officeDocument/2006/relationships" r:embed="rId5"/>
        <a:stretch>
          <a:fillRect/>
        </a:stretch>
      </xdr:blipFill>
      <xdr:spPr>
        <a:xfrm>
          <a:off x="4978400" y="11156949"/>
          <a:ext cx="4991100" cy="164946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oneCellAnchor>
    <xdr:from>
      <xdr:col>2</xdr:col>
      <xdr:colOff>120650</xdr:colOff>
      <xdr:row>1</xdr:row>
      <xdr:rowOff>66674</xdr:rowOff>
    </xdr:from>
    <xdr:ext cx="864745" cy="858023"/>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900" y="225424"/>
          <a:ext cx="864745" cy="858023"/>
        </a:xfrm>
        <a:prstGeom prst="rect">
          <a:avLst/>
        </a:prstGeom>
      </xdr:spPr>
    </xdr:pic>
    <xdr:clientData/>
  </xdr:oneCellAnchor>
  <xdr:oneCellAnchor>
    <xdr:from>
      <xdr:col>34</xdr:col>
      <xdr:colOff>0</xdr:colOff>
      <xdr:row>44</xdr:row>
      <xdr:rowOff>0</xdr:rowOff>
    </xdr:from>
    <xdr:ext cx="9525" cy="9525"/>
    <xdr:pic>
      <xdr:nvPicPr>
        <xdr:cNvPr id="3" name="Imagen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2085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730251</xdr:colOff>
      <xdr:row>25</xdr:row>
      <xdr:rowOff>99483</xdr:rowOff>
    </xdr:from>
    <xdr:ext cx="7532686" cy="860954"/>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000-000005000000}"/>
                </a:ext>
              </a:extLst>
            </xdr:cNvPr>
            <xdr:cNvSpPr txBox="1"/>
          </xdr:nvSpPr>
          <xdr:spPr>
            <a:xfrm>
              <a:off x="3308351" y="7738533"/>
              <a:ext cx="7532686" cy="8609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𝑣𝑖𝑠𝑖𝑡𝑎𝑠</m:t>
                          </m:r>
                          <m:r>
                            <a:rPr lang="es-CO" sz="1800" i="1">
                              <a:latin typeface="Cambria Math" panose="02040503050406030204" pitchFamily="18" charset="0"/>
                            </a:rPr>
                            <m:t> </m:t>
                          </m:r>
                          <m:r>
                            <a:rPr lang="es-CO" sz="1800" b="0" i="1">
                              <a:latin typeface="Cambria Math" panose="02040503050406030204" pitchFamily="18" charset="0"/>
                            </a:rPr>
                            <m:t>𝑟𝑒𝑎𝑙𝑖𝑧𝑎𝑑𝑎𝑠</m:t>
                          </m:r>
                        </m:num>
                        <m:den>
                          <m:eqArr>
                            <m:eqArrPr>
                              <m:ctrlPr>
                                <a:rPr lang="es-CO" sz="1800" i="1">
                                  <a:latin typeface="Cambria Math" panose="02040503050406030204" pitchFamily="18" charset="0"/>
                                </a:rPr>
                              </m:ctrlPr>
                            </m:eqArrPr>
                            <m:e>
                              <m:r>
                                <a:rPr lang="es-CO" sz="1800" i="1">
                                  <a:latin typeface="Cambria Math" panose="02040503050406030204" pitchFamily="18" charset="0"/>
                                </a:rPr>
                                <m:t>𝑁𝑢𝑚𝑒𝑟𝑜</m:t>
                              </m:r>
                              <m:r>
                                <a:rPr lang="es-CO" sz="1800" b="0" i="1">
                                  <a:latin typeface="Cambria Math" panose="02040503050406030204" pitchFamily="18" charset="0"/>
                                </a:rPr>
                                <m:t> </m:t>
                              </m:r>
                              <m:r>
                                <a:rPr lang="es-CO" sz="1800" b="0" i="1">
                                  <a:latin typeface="Cambria Math" panose="02040503050406030204" pitchFamily="18" charset="0"/>
                                </a:rPr>
                                <m:t>𝑡𝑜𝑡𝑎𝑙</m:t>
                              </m:r>
                              <m:r>
                                <a:rPr lang="es-CO" sz="1800" i="1">
                                  <a:latin typeface="Cambria Math" panose="02040503050406030204" pitchFamily="18" charset="0"/>
                                </a:rPr>
                                <m:t> </m:t>
                              </m:r>
                              <m:r>
                                <a:rPr lang="es-CO" sz="1800" b="0" i="1">
                                  <a:latin typeface="Cambria Math" panose="02040503050406030204" pitchFamily="18" charset="0"/>
                                </a:rPr>
                                <m:t>𝑑𝑒</m:t>
                              </m:r>
                              <m:r>
                                <a:rPr lang="es-CO" sz="1800" b="0" i="1">
                                  <a:latin typeface="Cambria Math" panose="02040503050406030204" pitchFamily="18" charset="0"/>
                                </a:rPr>
                                <m:t> </m:t>
                              </m:r>
                              <m:r>
                                <a:rPr lang="es-CO" sz="1800" b="0" i="1">
                                  <a:latin typeface="Cambria Math" panose="02040503050406030204" pitchFamily="18" charset="0"/>
                                </a:rPr>
                                <m:t>𝑣𝑖𝑠𝑖𝑡𝑎𝑠</m:t>
                              </m:r>
                              <m:r>
                                <a:rPr lang="es-CO" sz="1800" b="0" i="1">
                                  <a:latin typeface="Cambria Math" panose="02040503050406030204" pitchFamily="18" charset="0"/>
                                </a:rPr>
                                <m:t> </m:t>
                              </m:r>
                              <m:r>
                                <a:rPr lang="es-CO" sz="1800" b="0" i="1">
                                  <a:latin typeface="Cambria Math" panose="02040503050406030204" pitchFamily="18" charset="0"/>
                                </a:rPr>
                                <m:t>𝑝𝑟𝑜𝑔𝑟𝑎𝑚𝑎𝑑𝑎𝑠</m:t>
                              </m:r>
                              <m:r>
                                <a:rPr lang="es-CO" sz="1800" b="0" i="1">
                                  <a:latin typeface="Cambria Math" panose="02040503050406030204" pitchFamily="18" charset="0"/>
                                </a:rPr>
                                <m:t> </m:t>
                              </m:r>
                              <m:r>
                                <a:rPr lang="es-CO" sz="1800" b="0" i="1">
                                  <a:latin typeface="Cambria Math" panose="02040503050406030204" pitchFamily="18" charset="0"/>
                                </a:rPr>
                                <m:t>𝑑𝑒</m:t>
                              </m:r>
                              <m:r>
                                <a:rPr lang="es-CO" sz="1800" b="0" i="1">
                                  <a:latin typeface="Cambria Math" panose="02040503050406030204" pitchFamily="18" charset="0"/>
                                </a:rPr>
                                <m:t> </m:t>
                              </m:r>
                              <m:r>
                                <a:rPr lang="es-CO" sz="1800" b="0" i="1">
                                  <a:latin typeface="Cambria Math" panose="02040503050406030204" pitchFamily="18" charset="0"/>
                                </a:rPr>
                                <m:t>𝑎𝑐𝑢𝑒𝑟𝑑𝑜</m:t>
                              </m:r>
                              <m:r>
                                <a:rPr lang="es-CO" sz="1800" b="0" i="1">
                                  <a:latin typeface="Cambria Math" panose="02040503050406030204" pitchFamily="18" charset="0"/>
                                </a:rPr>
                                <m:t> </m:t>
                              </m:r>
                              <m:r>
                                <a:rPr lang="es-CO" sz="1800" b="0" i="1">
                                  <a:latin typeface="Cambria Math" panose="02040503050406030204" pitchFamily="18" charset="0"/>
                                </a:rPr>
                                <m:t>𝑎𝑙</m:t>
                              </m:r>
                              <m:r>
                                <a:rPr lang="es-CO" sz="1800" b="0" i="1">
                                  <a:latin typeface="Cambria Math" panose="02040503050406030204" pitchFamily="18" charset="0"/>
                                </a:rPr>
                                <m:t> </m:t>
                              </m:r>
                              <m:r>
                                <a:rPr lang="es-CO" sz="1800" b="0" i="1">
                                  <a:latin typeface="Cambria Math" panose="02040503050406030204" pitchFamily="18" charset="0"/>
                                </a:rPr>
                                <m:t>𝑡𝑖𝑝𝑜</m:t>
                              </m:r>
                              <m:r>
                                <a:rPr lang="es-CO" sz="1800" b="0" i="1">
                                  <a:latin typeface="Cambria Math" panose="02040503050406030204" pitchFamily="18" charset="0"/>
                                </a:rPr>
                                <m:t> </m:t>
                              </m:r>
                              <m:r>
                                <a:rPr lang="es-CO" sz="1800" b="0" i="1">
                                  <a:latin typeface="Cambria Math" panose="02040503050406030204" pitchFamily="18" charset="0"/>
                                </a:rPr>
                                <m:t>𝑑𝑒</m:t>
                              </m:r>
                            </m:e>
                            <m:e>
                              <m:r>
                                <a:rPr lang="es-CO" sz="1800" b="0" i="1">
                                  <a:latin typeface="Cambria Math" panose="02040503050406030204" pitchFamily="18" charset="0"/>
                                </a:rPr>
                                <m:t> </m:t>
                              </m:r>
                              <m:r>
                                <a:rPr lang="es-CO" sz="1800" b="0" i="1">
                                  <a:latin typeface="Cambria Math" panose="02040503050406030204" pitchFamily="18" charset="0"/>
                                </a:rPr>
                                <m:t>𝑖𝑛𝑡𝑒𝑟𝑣𝑒𝑛𝑠𝑖𝑜𝑛𝑒𝑠</m:t>
                              </m:r>
                              <m:r>
                                <a:rPr lang="es-CO" sz="1800" b="0" i="1">
                                  <a:latin typeface="Cambria Math" panose="02040503050406030204" pitchFamily="18" charset="0"/>
                                </a:rPr>
                                <m:t> </m:t>
                              </m:r>
                              <m:r>
                                <a:rPr lang="es-CO" sz="1800" b="0" i="1">
                                  <a:latin typeface="Cambria Math" panose="02040503050406030204" pitchFamily="18" charset="0"/>
                                </a:rPr>
                                <m:t>𝑒𝑗𝑒𝑐𝑢𝑡𝑎𝑑𝑎𝑠</m:t>
                              </m:r>
                            </m:e>
                          </m:eqArr>
                        </m:den>
                      </m:f>
                    </m:e>
                  </m:d>
                </m:oMath>
              </a14:m>
              <a:r>
                <a:rPr lang="es-CO" sz="1800">
                  <a:latin typeface="+mn-lt"/>
                </a:rPr>
                <a:t>*100%</a:t>
              </a:r>
            </a:p>
          </xdr:txBody>
        </xdr:sp>
      </mc:Choice>
      <mc:Fallback xmlns="">
        <xdr:sp macro="" textlink="">
          <xdr:nvSpPr>
            <xdr:cNvPr id="4" name="CuadroTexto 3">
              <a:extLst>
                <a:ext uri="{FF2B5EF4-FFF2-40B4-BE49-F238E27FC236}">
                  <a16:creationId xmlns:a16="http://schemas.microsoft.com/office/drawing/2014/main" id="{00000000-0008-0000-0000-000005000000}"/>
                </a:ext>
              </a:extLst>
            </xdr:cNvPr>
            <xdr:cNvSpPr txBox="1"/>
          </xdr:nvSpPr>
          <xdr:spPr>
            <a:xfrm>
              <a:off x="3308351" y="7738533"/>
              <a:ext cx="7532686" cy="8609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𝑣𝑖𝑠𝑖𝑡𝑎𝑠</a:t>
              </a:r>
              <a:r>
                <a:rPr lang="es-CO" sz="1800" i="0">
                  <a:latin typeface="Cambria Math" panose="02040503050406030204" pitchFamily="18" charset="0"/>
                </a:rPr>
                <a:t> </a:t>
              </a:r>
              <a:r>
                <a:rPr lang="es-CO" sz="1800" b="0" i="0">
                  <a:latin typeface="Cambria Math" panose="02040503050406030204" pitchFamily="18" charset="0"/>
                </a:rPr>
                <a:t>𝑟𝑒𝑎𝑙𝑖𝑧𝑎𝑑𝑎𝑠)/█(</a:t>
              </a:r>
              <a:r>
                <a:rPr lang="es-CO" sz="1800" i="0">
                  <a:latin typeface="Cambria Math" panose="02040503050406030204" pitchFamily="18" charset="0"/>
                </a:rPr>
                <a:t>𝑁𝑢𝑚𝑒𝑟𝑜</a:t>
              </a:r>
              <a:r>
                <a:rPr lang="es-CO" sz="1800" b="0" i="0">
                  <a:latin typeface="Cambria Math" panose="02040503050406030204" pitchFamily="18" charset="0"/>
                </a:rPr>
                <a:t> 𝑡𝑜𝑡𝑎𝑙</a:t>
              </a:r>
              <a:r>
                <a:rPr lang="es-CO" sz="1800" i="0">
                  <a:latin typeface="Cambria Math" panose="02040503050406030204" pitchFamily="18" charset="0"/>
                </a:rPr>
                <a:t> </a:t>
              </a:r>
              <a:r>
                <a:rPr lang="es-CO" sz="1800" b="0" i="0">
                  <a:latin typeface="Cambria Math" panose="02040503050406030204" pitchFamily="18" charset="0"/>
                </a:rPr>
                <a:t>𝑑𝑒 𝑣𝑖𝑠𝑖𝑡𝑎𝑠 𝑝𝑟𝑜𝑔𝑟𝑎𝑚𝑎𝑑𝑎𝑠 𝑑𝑒 𝑎𝑐𝑢𝑒𝑟𝑑𝑜 𝑎𝑙 𝑡𝑖𝑝𝑜 𝑑𝑒@ 𝑖𝑛𝑡𝑒𝑟𝑣𝑒𝑛𝑠𝑖𝑜𝑛𝑒𝑠 𝑒𝑗𝑒𝑐𝑢𝑡𝑎𝑑𝑎𝑠))</a:t>
              </a:r>
              <a:r>
                <a:rPr lang="es-CO" sz="1800">
                  <a:latin typeface="+mn-lt"/>
                </a:rPr>
                <a:t>*100%</a:t>
              </a:r>
            </a:p>
          </xdr:txBody>
        </xdr:sp>
      </mc:Fallback>
    </mc:AlternateContent>
    <xdr:clientData/>
  </xdr:oneCellAnchor>
  <xdr:oneCellAnchor>
    <xdr:from>
      <xdr:col>34</xdr:col>
      <xdr:colOff>0</xdr:colOff>
      <xdr:row>49</xdr:row>
      <xdr:rowOff>0</xdr:rowOff>
    </xdr:from>
    <xdr:ext cx="9525" cy="9525"/>
    <xdr:pic>
      <xdr:nvPicPr>
        <xdr:cNvPr id="5" name="Imagen 4">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2402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38</xdr:row>
      <xdr:rowOff>0</xdr:rowOff>
    </xdr:from>
    <xdr:ext cx="9525" cy="9525"/>
    <xdr:pic>
      <xdr:nvPicPr>
        <xdr:cNvPr id="6" name="Imagen 5">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1323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57150</xdr:colOff>
      <xdr:row>54</xdr:row>
      <xdr:rowOff>38100</xdr:rowOff>
    </xdr:from>
    <xdr:to>
      <xdr:col>26</xdr:col>
      <xdr:colOff>266700</xdr:colOff>
      <xdr:row>66</xdr:row>
      <xdr:rowOff>104775</xdr:rowOff>
    </xdr:to>
    <xdr:graphicFrame macro="">
      <xdr:nvGraphicFramePr>
        <xdr:cNvPr id="7" name="Gráfico 6">
          <a:extLst>
            <a:ext uri="{FF2B5EF4-FFF2-40B4-BE49-F238E27FC236}">
              <a16:creationId xmlns:a16="http://schemas.microsoft.com/office/drawing/2014/main" id="{556D8318-9310-4882-903B-63E70F6B2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14</xdr:col>
      <xdr:colOff>76200</xdr:colOff>
      <xdr:row>38</xdr:row>
      <xdr:rowOff>450850</xdr:rowOff>
    </xdr:from>
    <xdr:to>
      <xdr:col>18</xdr:col>
      <xdr:colOff>25400</xdr:colOff>
      <xdr:row>38</xdr:row>
      <xdr:rowOff>2506632</xdr:rowOff>
    </xdr:to>
    <xdr:pic>
      <xdr:nvPicPr>
        <xdr:cNvPr id="8" name="Imagen 7">
          <a:extLst>
            <a:ext uri="{FF2B5EF4-FFF2-40B4-BE49-F238E27FC236}">
              <a16:creationId xmlns:a16="http://schemas.microsoft.com/office/drawing/2014/main" id="{6D3FCB53-553C-9C7B-9CEC-DB26D4278CEC}"/>
            </a:ext>
          </a:extLst>
        </xdr:cNvPr>
        <xdr:cNvPicPr>
          <a:picLocks noChangeAspect="1"/>
        </xdr:cNvPicPr>
      </xdr:nvPicPr>
      <xdr:blipFill>
        <a:blip xmlns:r="http://schemas.openxmlformats.org/officeDocument/2006/relationships" r:embed="rId4"/>
        <a:stretch>
          <a:fillRect/>
        </a:stretch>
      </xdr:blipFill>
      <xdr:spPr>
        <a:xfrm>
          <a:off x="5791200" y="13684250"/>
          <a:ext cx="2654300" cy="2055782"/>
        </a:xfrm>
        <a:prstGeom prst="rect">
          <a:avLst/>
        </a:prstGeom>
      </xdr:spPr>
    </xdr:pic>
    <xdr:clientData/>
  </xdr:twoCellAnchor>
  <xdr:twoCellAnchor editAs="oneCell">
    <xdr:from>
      <xdr:col>13</xdr:col>
      <xdr:colOff>209550</xdr:colOff>
      <xdr:row>37</xdr:row>
      <xdr:rowOff>438150</xdr:rowOff>
    </xdr:from>
    <xdr:to>
      <xdr:col>24</xdr:col>
      <xdr:colOff>25400</xdr:colOff>
      <xdr:row>37</xdr:row>
      <xdr:rowOff>2501899</xdr:rowOff>
    </xdr:to>
    <xdr:pic>
      <xdr:nvPicPr>
        <xdr:cNvPr id="9" name="Imagen 8">
          <a:extLst>
            <a:ext uri="{FF2B5EF4-FFF2-40B4-BE49-F238E27FC236}">
              <a16:creationId xmlns:a16="http://schemas.microsoft.com/office/drawing/2014/main" id="{E8ECF0EB-7E00-9C1E-EE18-AED1818600C3}"/>
            </a:ext>
          </a:extLst>
        </xdr:cNvPr>
        <xdr:cNvPicPr>
          <a:picLocks noChangeAspect="1"/>
        </xdr:cNvPicPr>
      </xdr:nvPicPr>
      <xdr:blipFill>
        <a:blip xmlns:r="http://schemas.openxmlformats.org/officeDocument/2006/relationships" r:embed="rId5"/>
        <a:stretch>
          <a:fillRect/>
        </a:stretch>
      </xdr:blipFill>
      <xdr:spPr>
        <a:xfrm>
          <a:off x="5683250" y="11131550"/>
          <a:ext cx="3162300" cy="2063749"/>
        </a:xfrm>
        <a:prstGeom prst="rect">
          <a:avLst/>
        </a:prstGeom>
      </xdr:spPr>
    </xdr:pic>
    <xdr:clientData/>
  </xdr:twoCellAnchor>
  <xdr:twoCellAnchor editAs="oneCell">
    <xdr:from>
      <xdr:col>14</xdr:col>
      <xdr:colOff>158750</xdr:colOff>
      <xdr:row>39</xdr:row>
      <xdr:rowOff>452372</xdr:rowOff>
    </xdr:from>
    <xdr:to>
      <xdr:col>23</xdr:col>
      <xdr:colOff>158749</xdr:colOff>
      <xdr:row>39</xdr:row>
      <xdr:rowOff>2495549</xdr:rowOff>
    </xdr:to>
    <xdr:pic>
      <xdr:nvPicPr>
        <xdr:cNvPr id="10" name="Imagen 9">
          <a:extLst>
            <a:ext uri="{FF2B5EF4-FFF2-40B4-BE49-F238E27FC236}">
              <a16:creationId xmlns:a16="http://schemas.microsoft.com/office/drawing/2014/main" id="{A0886884-6313-6C04-5364-B33BF6FBBEB1}"/>
            </a:ext>
          </a:extLst>
        </xdr:cNvPr>
        <xdr:cNvPicPr>
          <a:picLocks noChangeAspect="1"/>
        </xdr:cNvPicPr>
      </xdr:nvPicPr>
      <xdr:blipFill>
        <a:blip xmlns:r="http://schemas.openxmlformats.org/officeDocument/2006/relationships" r:embed="rId6"/>
        <a:stretch>
          <a:fillRect/>
        </a:stretch>
      </xdr:blipFill>
      <xdr:spPr>
        <a:xfrm>
          <a:off x="5873750" y="16225772"/>
          <a:ext cx="2755899" cy="204317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16</xdr:col>
      <xdr:colOff>11545</xdr:colOff>
      <xdr:row>45</xdr:row>
      <xdr:rowOff>46182</xdr:rowOff>
    </xdr:from>
    <xdr:to>
      <xdr:col>18</xdr:col>
      <xdr:colOff>750455</xdr:colOff>
      <xdr:row>54</xdr:row>
      <xdr:rowOff>184726</xdr:rowOff>
    </xdr:to>
    <xdr:pic>
      <xdr:nvPicPr>
        <xdr:cNvPr id="4" name="Imagen 3" descr="990 Indicadores De Gestion Stock Photos, High-Res Pictures, and Images -  Getty Images | Resultados, Indicadores financieros, Finanzas"/>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892" t="13512" r="11605" b="44501"/>
        <a:stretch/>
      </xdr:blipFill>
      <xdr:spPr bwMode="auto">
        <a:xfrm>
          <a:off x="7700818" y="11938000"/>
          <a:ext cx="3856182" cy="218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419100</xdr:colOff>
      <xdr:row>1</xdr:row>
      <xdr:rowOff>47625</xdr:rowOff>
    </xdr:from>
    <xdr:to>
      <xdr:col>7</xdr:col>
      <xdr:colOff>428625</xdr:colOff>
      <xdr:row>3</xdr:row>
      <xdr:rowOff>152400</xdr:rowOff>
    </xdr:to>
    <xdr:pic>
      <xdr:nvPicPr>
        <xdr:cNvPr id="4" name="Imagen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8300" y="238125"/>
          <a:ext cx="917575" cy="873125"/>
        </a:xfrm>
        <a:prstGeom prst="rect">
          <a:avLst/>
        </a:prstGeom>
      </xdr:spPr>
    </xdr:pic>
    <xdr:clientData/>
  </xdr:twoCellAnchor>
  <xdr:twoCellAnchor>
    <xdr:from>
      <xdr:col>2</xdr:col>
      <xdr:colOff>14287</xdr:colOff>
      <xdr:row>44</xdr:row>
      <xdr:rowOff>28575</xdr:rowOff>
    </xdr:from>
    <xdr:to>
      <xdr:col>26</xdr:col>
      <xdr:colOff>54428</xdr:colOff>
      <xdr:row>51</xdr:row>
      <xdr:rowOff>0</xdr:rowOff>
    </xdr:to>
    <xdr:graphicFrame macro="">
      <xdr:nvGraphicFramePr>
        <xdr:cNvPr id="5" name="Gráfico 4">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0</xdr:col>
      <xdr:colOff>254000</xdr:colOff>
      <xdr:row>50</xdr:row>
      <xdr:rowOff>125846</xdr:rowOff>
    </xdr:to>
    <xdr:sp macro="" textlink="">
      <xdr:nvSpPr>
        <xdr:cNvPr id="120833" name="AutoShape 1" descr="data:image/png;base64,iVBORw0KGgoAAAANSUhEUgAAA0oAAAD0CAYAAACl8tZ1AAAAAXNSR0IArs4c6QAAIABJREFUeF7t3V+IXdX99/HVXsX0ppmMyI8oClMz4YGo/dWQkCKplYeS5Gpq56LStGI1ejH+iY8yBiSmQUiG+vh3KJpGsU1rodHmojVSfogN8gyGkR/+gaeJEqqY8EOajL3pOFf24bsf1/mtWbPW3mvvs85a5+zzHig1Z/ZZa+3XWvvPZ++193xF8YMAAggggAACCCCAAAIIILBM4Cvyr48//vhfS0tL0CCAAAIIIIAAAggggAACQy/wxRdfnCyC0pkzZ/61fv36oQcBAAEEEEAAAQQQQAABBBD44IMPFEGJcYAAAggggAACCCCAAAIIGAIEJYYDAggggAACCCCAAAIIIGAJEJQYEggggAACCCCAAAIIIIAAQYkxgAACCCCAAAIIIIAAAgiUC3BHiRGCAAIIIIAAAggggAACCHBHiTGAAAIIIIAAAggggAACCHBHiTGAAAIIIIAAAggggAACCNQSYOpdLS4WRgABBBBAAAEEEEAAgWEQICgNQy+zjggggAACCCCAAAIIIFBLgKBUi4uFEUAAAQQQQAABBBBAYBgECErD0MusIwIIOAWWlpbUzMyMunjxotq/f78aGRlBCoG+ETh79qw6ePCguu6669TU1FTftIuG9IfAoO2/FhYWiv3s2rVr1fT0tFq1alV/QCZsxfHjx9WxY8fU1q1bi21aTOQYtHv3bjU2NpawJVQVKkBQCpViOQQQaJ2AHLTeeOMNQlLrenbwV0ifVK5fv56QNPjd2ZM1GKT9lw51AjGsIckMRa+99ppat26duuaaa9Thw4cLEy7U9WQz6bpQglLXhBSAAAKDKDA/P6+ee+45tXfvXq7kDWIHtrzNs7OzxRpyJ6nlHd1w9QZt/yXjWe7cD2tIkm6WO8RmKBKTubk5NTk5qSYmJhqOBL7WawGCUq+FKR8BBBBAAAEEEEAAAQQGToCg1KddpqddXLhwYVkL9bxWu9l6Lvvi4mLnV6OjoyumFOnb32fOnFlWhGtZvYBcuXriiSeWLW9eAXH9XhZevXp152q9uT6uqyfmFAJZF7s+e31d9Zetg3xfrt7IgNfPovgsZFmfs/zOt77j4+POq2V6TrK9DmXt9fW/aWqWF9IHsrzdFt96mjamtW9dzLbs2bNHbdy4sZh3bY8z21aX57LQBjfeeOOKq22u8W6uS9nV1ibbissp5IpuzrHS7b6ibKz7tmGZe69/7Pp9Y0dvN/I935iRMbVp06bgvbW+Uqu/4Ntu7OVkede66X50laO3FXnuwnX3xzcGzJXRdYbsK3zl2e029yG+fZNug3Ywt0PXepn7hbrbhKvdvnbZ22jVvr1X+0vfgNP95Borrv2LfTx0ldtkX+GbNqzbIPX47pjbZr5tRLe1bJxXTaurak+d8xJ7umHV9hd6nK/rYfah73hpLhPzWFe1PQTvKFkwSICgFMSUfiHXSaLe2VxxxRXLTsj1BmifTOiDn/l52cHvk08+WbFTlTLeeeedZZ/rMnbs2FGcvIScMJo7IddGXjbXuuqWvQ5AEhLvvPNO7wmVLyj5TnB8ve5aX3NHafdDk3nkvpBgPwiq2xjSB66+lM82b968wkzG2lNPPVUU73vwNuTAWWVrnhj6TvTsoFQ23mXOt0xh8Hk02VYk7LlOIkLMc42VGPsKHZTs6Yn6hM48UQ4ZW1XbgW886fqqTvalvb6Hxe0pL2XLycsT7H2seRJrB4SqEzV7P1K2P6syqtMneh0vueSSYsqT74RZjxXZVj///PMVF5LMbdjcz9XZJsqOI/ZxR1vbF8NOnTrlnYbYi/2la/9vn0yXBaWdO3fWmk4Vc1+hx5EcE13tcL0kRD575ZVX1D333ON8yULI/l7MXFPrqtpTdl5iv2inaVAqOxY18TDHR8jxMvaxTqbs1b2AlP5Mth01EpT6tB/Ldvyvvvpq56CnDyq+DSY0HOgdhRk0qsquc5Ku1+fyyy8v7urYb3FqGpR0uT/4wQ+Kh/LLdoahFlVDouwE2XVCEHLyY9dZdjfFdyJR9rxN3QfDpc3vvfeekpDy61//2nmSFXLgDAlKut/sE6ayiwVVJyGuPqoaz77xIX0jB2s7MDYNSuZVfPsiRMyxImV1s6/wnZTL5+bJvpyMyV3aqpcOVK1b2XgKffub3YeubTn06rc5xnRfyzpKn1VdfCrbh/QiKNl9Im8T09vPtddeq959911v/+h+0cvZd9xdQanONmGPQ9eVePMEO6QPe72/rBo3d9xxhzp06FCxf7SfLdFjtWofZdcR67iix7e8JOD8+fPO54LK+sQ3dkP2966gFNKeqosk5vbWi6DUxMN0Cjle6nbL9hRyrKt7vKo6b+H3zQUISs3tevpN34myvfFUHVTs5UN3SFUnE+bKh5wwmusjO+86J4ihJxYnT54sfYNZiqDkOkhWnSCWXbl0HYhdfVPVB3WCktlX27ZtK06Cy9rhCkOhV9m1za5du4oXK5gB2rUNVI33svBe9d2ybUXuVMm0MvOAXWVeFjTkd70eK93uK3ztt8dfiqCkg4A5ddbebkJPUKuWK9u+5ELS0aNHl4Xm0LFuBmTfQ+0h+4qyOw/miaq9z3XZmcvId82pXGVX+WWbD9kmQo4j9klq1XaaYn9ZdXAPmRYcMyjV2VeY40Pa6bqA1iQYNA1KIe0pOy+x299vQSn0eBn7WFcVpKrGML8PFyAohVslXTLkjtKaNWsqr+TaJ8iht7irTia6CUr65Nu8At3kjpK9LlVtThGUXCcGISc/da6QyrKuuwVVb3DTUzHLnr9ynRz7TlxCDpyhd5QkjEnQNe+A2NtAnbBnn0yGfLdsW7n99tuL52fME9Fug1Kvx4o5RprsK3xByXVHM2RsVW0HVYGj6sQg9OQvZLmy7UvGiTxDqUNzVbvtbTv0wo/vVcFld0vNqWDm9iN3F2RKoT012SxL7iDXCUoh20TVPtl1wUD3c53nMMqCS9P9ZdkBP3VQqrOvCLnbW/XMkGvdQ/b35v7RdWHAd1HFVbZvemwvglITD99FOd/x0mx3jGNdyDEt6UlriysjKPVp55ZNO9JX3UM2FN/Jn/2QvT3XOuQAZ+4oXC9f8B20ZaqCfSLSJCjZ0wWrrl76glKdF1v4Th61he+AZj7krpctm1/c5MBf1Qe6bXp9fYHJPpHznaCGHDirbM1+FxdzClc/BSV5SN926FVQijFW7KlqTfYVeqzb4yrkJTGusdWWoCR3UszQLE7y76qLAq4TR/sPbopRVf/rcWgeuqpehrJ9+/YVQd/efkNOQO3vVG0TIccR390S7RASmHqxv+w2KJkvVpKyqp4nKdufhAalOnfhzXFU9SIHab99/HD52M8RhranrOyqZ36rLlT4yrbHVV0P3/bsO17GPtaF7NP79PR24JpFUOrTLtMbgf3WO3OnEbKhVN1R0jsR+4HJkAOc74qKi9R30quf+5A/vuZ7g4/vCqzryrDrGSFzh+Z6613oCU7I+oYe0KqGXZMDf9UdJTvMuV5S4BpTvudDQoJSla19cqZPFGWcy18pN6f9hYx3Xx+FfLfutiIuVeYxTn5Cx0rsfYXrooDrbpLZPvOkxD758oUAfUGl6oSnX+4oybg0HXQIqRrroUGp6g8g22PK1yf2PsTeX9oXmpoEJfv4YW8TIceRsmXMMVP2t2Z6ub8MOZ5VbaP6jmtZWIqxr3BtI+Y+1fXmSDMglM02CNnfi4P5MofQ9vjK1m2337xadefTtU8K3T5DPaSOOsfL2Me6kGNa1bjk92ECBKUwp+RLVe34fRup3VC7nLJb3OZUuJADXEhw0Mu41sfcgZ87d65WUPLdPSo7kUs59c7cKVddSW9yILbLDLm7Ydej+9h8w5frwOYL0yEHzqqDk70e5nQL+4HpOgeGbqbe6eexXOtnji95MUmMoNTrsdJ0X+EKSvJZyNQ119iq2g5CglKZd0i7QttftX2Z28RDDz2kfvnLX0a7o1Q3KPnWqeqOrH0BqklQ0mNE7jrKyay9TYQcR1wvEnKd6Lreylp2fDHLqOrPugf4kOOzWaZvGpm5TEhQqtpXuKZ91XkRStmb1EL293ZQCm1PWdl2GSHjtJugZF7QqHqzXJ3jZexjXd0xWHeMs/x/CxCU+nQ0hGwEVVPNzINY1Xx6e2cUsmPvNiiZ7b/66qvVW2+9teLvPkkdrjtKeudvT2/QbXK9SjhFUKrz0G3Z0Cvrf1e/NwlK2ta8y6avfPraFvq2r6qTXl2+6+RZH3x+8pOfFM8s2cHFvvvpaqvt0YttRR7WlulBvtcu+4KGbm+KsaLrarL+vvaHnPy6xla3QanqIf+qu13m/sp8xsgeP6Hbl3b47ne/qz788MOsQcnVJ2XTnu69997i9f/mS1pCTkB927XuG3ubCLm4ERJwq+4mptpfhgazkDFlL1O2Dw/ZV/hmoeh6qqYwVm3XdYNSnfaUle26E9PLO0pl+2e7z+ocL5sc6+zgaQfrsv1Yn57aDmSzCEp92m0hQUmaXnZb3XXA9+2QfLfIzYfrfVQhJ+m+9dH1yl0N8294mHW5glLZwdX3O7uc0JP5Ogc018lc1Qmiy7Ws/119FdIHrnrM9srvfa95dp3whBw4695RkjaYV+vtvwNSdcJkngy73pZkv7muLEj41k+fUMi6lf19mqqglGKsmH1ed1/ha39I6IodlKpO4sxxU3ZyIb+rughUZ/vSU31lmmHV69F1X/TiZQ6uPnHtQ8z9rT12uwlKZdtE2XTokCClx2HZSWGq/WXToBSynmX78JB9Rdm+MWS/WbWNhezvzW2vTnv68Y5SlUdZn7p+5zoPKDvWNdlf9+np7MA3i6DUp10YGpT0hibPm7iu9tvTFXw7JNfJg17WV4a8Sansj3uatL71Mdvvu+Jln1hUHXRcUw1c6x0zKPn6QYfZquk09jD0eemdpz2XvCooye/ltcb6b6SYJx96/nfVlV37hCfkwNkkKJltk/+2n03wzfeXz+VHv3jBDkqxthUdAmRaRtVD0K5+STVW7DFVd/3Lgp55EJflqsZWyHZQdREn5A/Ouqb8Sd3yudxBkTsp5jNGdpn65C50+zLvbFe9TbKXQUn7mhcCXPsQcwzY7e0mKJVtE7odctHDvPuqP5fv6v2S/kz+XIB+nqYq2Jrh1/fHqUP7M/R0oOz4LPsh8494+46jdl3d7CtkP2S/ldN1/JX9sb6bqI/fspx5wm4eI8wyQvb3OijJ/4e2R55p0svbxwvXXeKQcRrabnPd63rUPV76Lpiaz0SZx7om++vQ8cty9QQISvW8ki0dGpR0g8yNTX/mOrGounJj/30j8wBsrrz9V9Ndb1yT5XV4K1sffbIhO3vXTjr0LWy6feZOf8uWLepPf/pT8Ss7iJk7Irtjy07KXNbyfd+Jkj6ptOsoO8n2TVvwhUlfm8w+cLXDnpKpD3T227jkc/ugFXLgtN96J+WYtmV323Qgcj3E7Vpf078sOMbYVnwnf66TH9e20Yux4vpbV64dlmv95U2ackfXntboc7QvRpSNLd2Gqjurvu2xKoza6+gqx1WGrz7XA/dl48l38cJ3sKi6o+R6653Z/tA+qbrY0uRtYmXbfNU24Rojru3ANa26KoT2Yn8ZMq70MuZ+2dX+kJDf5LiiL8B99tlnxevfy/52k3mhS/+5APMFMFVtDNnf6+OH/K3EOu3Rb5J0HS9Cx6nvuxs3bixCW9mxSL+2PNQj5K66fbyMeayr6qtkJ6pDUhFBaUg6mtVEAAEEygRCr3yjiAACCCCAwLAIEJSGpadZTwQQQCBAoGoaZ0ARLIIAAggggEArBAhKrehGVgIBBBBAAAEEEEAAAQRiChCUYmpSFgIIIIAAAggggAACCLRCgKDUim5kJRBAAAEEEEAAAQQQQCCmAEEppiZlIYAAAggggAACCCCAQCsECEqt6EZWAgEEEEAAAQQQQAABBGIKEJRialIWAggggAACCCCAAAIItEKAoNSKbmQlEEAAAQQQQAABBBBAIKYAQSmmJmUhgAACCCCAAAIIIIBAKwQISq3oRlYCAQQQQAABBBBAAAEEYgoQlGJqUhYCCCAw5ALHjx9Xx44d6yiMjo6q/fv3q5GRkWUy8/Pz6oknnuh8Nj4+rqanp9WqVas6n9nLrF69Wu3du1eNjY05lc+ePasOHjyoFhcX1Z49e9SmTZuGvDdYfQQQQACBbgQISt3o8V0EEEAAgWXB5sSJE53As7CwUIQk+THDkg5AOswsLS2pmZkZdfHixc5yEnoOHz5clCUhSy/zySefeMPS7OyskoOaBKU777yToMTYRAABBBDoSoCg1BUfX0YAAQQQKBPQd5h0KNLhaf369WpqaqrzVX03qCzg6IA1OTmpJiYmllUrv3vuueeU/E7uaBGUGJcIIIAAAt0KEJS6FeT7CCCAAAJeAfvukS8Q+QKUWbD+7s6dO5cFJX236ZprrlHyP5l+R1BiUCKAAAIIdCtAUOpWkO8jgAACCHgF5I7Sq6++2pkup+/82M8a6bAjBdnPKunC7dClP5c63njjjWLa3meffUZQYjwigAACCEQRIChFYaQQBBBAAAFbwBV+7OCkvxMSlPQzSObzTvYdqpApfPQUAggggAACIQIEpRAllkEAAQQQqC3gCkVNg5LvbpKEJ3kJhL4LRVCq3U18AQEEEEDAI0BQYmgggAACCEQX8L14oUlQ0uHnuuuuW/YCCNc0PoJS9K6kQAQQQGBoBQhKQ9v1rDgCCCDQGwEdkrZu3bos2EhtvjtDVW/Du+KKK1Y8u2T/zSZ7bXx/w6k3a02pCCCAAAJtEyAota1HWR8EEEAgo4Dv7o9uki8QuQKUXnbt2rXeFzzYq8odpYydT9UIIIBAywQISi3rUFYHAQQQyCWgQ4rr7o/ZJnv6nSsQ+f5YbdW6EZSqhPg9AggggECoAEEpVIrlEEAAAQRKBeTFCnNzc85lxsfHl90VsqfN2dP0yqbVlU2pIygxSBFAAAEEYgkQlGJJUg4CCCCAAAIIIIAAAgi0RoCg1JquZEUQQAABBBBAAAEEEEAglgBBKZYk5SCAAAIIIIAAAggggEBrBAhKrelKVgQBBBBAAAEEEEAAAQRiCRCUYklSDgIIIIAAAggggAACCLRGgKDUmq5kRRBAAAEEEEAAAQQQQCCWAEEpliTlIIAAAggggAACCCCAQGsECEqt6UpWBAEEEEAAAQQQQAABBGIJEJRiSVIOAggggAACCCCAAAIItEaAoNSarmRFEEAAAQQQQAABBBBAIJYAQSmWJOUggAACCCCAAAIIIIBAawQISq3pSlYEAQQQQAABBBBAAAEEYgkQlGJJUg4CCCCAAAIIIIAAAgi0RoCg1JquZEUQQAABBBBoj8Dp06fVAw88oKanp9UNN9xQrNijjz6qXn/9dbVx40Z16NAhtXr1aiXLnThxQt1///3tWXnWBAEE+kKAoNQX3UAjEEAAAQQQQEALHD16VM3PzxdBaOfOnUVQunDhgnr22WeLQCT/v2PHDjU6OqoOHDig9u3bV/w3PwgggEBMAYJSTE3KQgABBBBAAIFoAnIHadu2bd6g9PLLL3d+H61SCkIAAQS+FKgdlGZnZ9Xc3Fzx9cnJSTUxMbEC07fM0tKSmpmZUWvXrlVTU1PF9xYWFtT+/fuLK0XyMz4+XtxmX7VqFZ2EAAIIIIAAAkMsYAYlYdBT72666aYiIH300Udq165dQyzEqiOAQC8FagUluQ0u84AlyCwuLhahZ/fu3WpsbKzTRt8yssBTTz2ltmzZUoQjMyg988wz6u6771YjIyO9XFfKRgABBBBAAIEBErCDkm66noa3fft29cgjjxQfP/bYY2rDhg0DtHY0FQEE+l2gVlCSO0WbN29WmzZtKtbL/rfrM3sZCVKnTp0iKPX7yKB9CCCAAAIIZBbwBaXHH3+8eEZJT72TZp48eVI9/PDDmVtM9Qgg0CaBroPSunXrlk2/c4UpcxlXUDKn3vmm87UJnXVBAAEEEEAAgWoBV1B68803O1Pu9O8vvfRS3nxXzckSCCBQU6CroHT8+PGiOvM5JTso2cvYQclsr35eSeYb67tWNdeHxRFAAAEEEEBgwAXkrXcvvPBCZy0uu+yyYhaLTLl78cUXi7fc6VeDyyvE5YepdwPe6TQfgT4U6CooxZh6Z5u4yqxykx2nhCx+EEAAAQSGS+D5558v9v/ynKu8BEge7n/yySfV559/ru666y71zW9+swD57W9/q7797W+rq666ariAWFsEEEAAgeI9CE3+hECtoGS+qOH8+fPq8OHDxYsdzJcwVC1TdUfJ9YII+hcBBBBAAAFTQC6QyUuBbrzxRvW3v/2tc4dB7kRIGDKnYsln8sPb0RhDCCCAAAJ1BGoFJSnYfPX3nj17iilyZ8+eXRaafMscPHiweFue/pHvnzt3Th07dmzZZ0y7q9OFLIsAAggMr8Dp06eXTcWyg5I88G9O1RpeKdYcAQQQQKCuQO2g5Kqg7C5R3QaxPAIIIIAAAqECdlCSf+tnVn72s5+p1157rZiC12TKRWgbWA4BBBBAoJ0CXQcl+SOyR44cUbfccgt/B6mdY4S1QgABBPpWwA5KZkP13SV5bfTrr7+u5I+U8vrovu1KGoYAAgj0nUDXQanv1ogGIYAAAggMjYAvKMnn8gfS9dQ7ucskb0W79dZb+aOkQzM6WFEEEECgOwGCUnd+fBsBBBBAIKOAKyjJs7DyB0llyp35Oulnn322CE4bNmzI2GKqRgABBBAYFAGC0qD0FO1EAAEEEOgI6Lfeffrpp53PbrvttuLNdvYfKZV/M/WOwYMAAgggUFeAoFRXjOURQAABBBBAAAEEEECg9QIEpdZ3MSuIAAIIIICAJXDyK5DkENj2rxy1UicCCDQUICg1hONrCCCAAAIIDKwAQSlP1xGU8rhTKwINBQhKDeH4GgIIIIAAAgMrQFDK03UEpTzu1IpAQwGCUkM4voYAAggggMDAChCU8nQdQSmPO7Ui0FCAoNQQjq8hgAACCCAwsAIEpTxdR1DK406tCDQUICg1hONrCCCAAAIIDKwAQSlP1xGU8rhTKwINBQhKDeH4GgIIIIAAAgMrQFDK03UEpTzu1IpAQwGCUkM4voYAAggggMDAChCU8nQdQSmPO7Ui0FCAoNQQjq8hgAACCCAwsAIEpTxdR1DK406tCDQUICg1hONrCCCAQJsFXnrppTavXt+u2y233JKmbQSlNM52LQSlPO7UikBDAYJSQzi+hgACCLRZgKCUp3cJSnnck9VKUEpGTUUIxBAgKMVQpAwEEECgZQIEpTwdSlDK456sVoJSMmoqQiCGAEEphiJlIIAAAi0TICjl6VCCUh73ZLUSlJJRUxECMQQISjEUKQMBBBBomQBBKU+HEpTyuCerlaCUjJqKEIghQFCKoUgZCCCAQMsECEp5OpSglMc9Wa0EpWTUVIRADAGCUgxFykAAAQRaJkBQytOhBKU87slqJSglo6YiBGIIEJRiKFIGAggg0DIBglKeDiUo5XFPVitBKRk1FSEQQ4CgFEORMhBAAIGWCRCU8nQoQSmPe7JaCUrJqKkIgRgCBKUYipSBAAIItEyAoJSnQwlKedyT1UpQSkZNRQjEECAoxVCkDAQQQKBlAgSlPB1KUMrjnqxWglIyaipCIIYAQSmGImUggAACLRMgKOXpUIJSHvdktRKUklFTEQIxBAhKMRQpAwEEEGiZAEEpT4cSlPK4J6uVoJSMmooQiCEQLSjNzs6qubm5ok2Tk5NqYmJiRfvKlpHfXbx4UU1PT6tVq1bFWDfKQAABBBBoKEBQagjX5dcISl0C9vvXCUr93kO0D4FlAlGC0vz8vDpx4kQRchYXF9XMzIzavXu3Ghsb61TmW2bNmjVq//79asuWLercuXPqnnvuISgxSBFAAIHMAgSlPB1AUMrjnqxWglIyaipCIIZAlKAkd4M2b96sNm3aVLTJ/rfrM3uZs2fPqldeeYWgFKNXKQMBBBDoUoCg1CVgw68TlBrCDcrXCEqD0lO0E4FCoGdBad26dcum37nClLkMQYkRiQACCPSPAEEpT18QlPK4J6uVoJSMmooQiCHQk6B0/Pjxom3mc0p2ULKXISjF6E7KQAABBOIIEJTiONYthaBUV2zAlicoDViH0dxhF+hJUEo99e7ChQtqYWFh2PuS9UcAAQSiCbz99tvRyqKgcIHrr78+fOEullz/X+NdfJuvNhX44N/ONP0q30MAgS4ERkZG1OjoaO0SogQl80UN58+fV4cPHy5e7CCN0j9Vy3BHqXbf8QUEEECgZwLcUeoZbWnB3FHK456sVu4oJaOmIgRiCEQJStIQ89Xfe/bsKV7sIOHHDE2uZeROkLz1Tu4K6R/f68VjrDBlIIAAAghUCxCUqo16sQRBqReqfVQmQamPOoOmIFAtEC0ouaqSu0inTp1SU1NT1S1hCQQQQACBvhEgKOXpCoJSHvdktRKUklFTEQIxBHoWlJaWltSRI0eU7PTNKXgxGk0ZCCCAAAK9FSAo9dbXVzpBKY97sloJSsmoqQiBGAI9C0oxGkcZCCCAAAJ5BAhKedwJSnnck9VKUEpGTUUIxBAgKMVQpAwEEECgZQIEpTwdSlDK456sVoJSMmoqQiCGAEEphiJlIIAAAi0TICjl6VCCUh73ZLUSlJJRUxECMQQISjEUKQMBBBBomQBBKU+HEpTyuCerlaCUjJqKEIghQFCKoUgZCCCAQMsECEp5OpSglMc9Wa0EpWTUVIRADAGCUgxFykAAAQRaJkBQytOhBKU87slqJSglo6YiBGIIEJRiKFIGAggg0DIBglKeDiUo5XFPVitBKRk1FSEQQ4CgFEORMhBAAIGWCRCU8nQoQSmPe7JaCUrJqKkIgRgCBKUYipSBAAIItEyAoJSnQwlKedyT1UpQSkZNRQjEECAoxVCkDAQQQKBlAgSlPB1KUMpGI/sgAAAaY0lEQVTjnqxWglIyaipCIIYAQSmGImUggAACLRMgKOXpUIJSHvdktRKUklFTEQIxBAhKMRQpAwEEEGiZAEEpT4cSlPK4J6uVoJSMmooQiCFAUIqhSBkIIIBAywQISnk6lKCUxz1ZrQSlZNRUhEAMAYJSDEXKQAABBFomQFDK06EEpTzuyWolKCWjpiIEYggQlGIoUgYCCCDQMgGCUp4OJSjlcU9WK0EpGTUVIRBDgKAUQ5EyEEAAgZYJEJTydChBKY97sloJSsmoqQiBGAIEpRiKlIEAAgi0TICglKdDCUp53JPVSlBKRk1FCMQQICjFUKQMBBBAoGUCBKU8HUpQyuOerFaCUjJqKkIghgBBKYYiZSCAAAItEyAo5elQglIe92S1EpSSUVMRAjEECEoxFCkDAQQQaJkAQSlPhxKU8rgnq5WglIyaihCIIUBQiqFIGQgggEDLBAhKeTqUoJTHPVmtBKVk1FSEQAwBglIMRcpAAAEEWiZAUMrToQSlPO7JaiUoJaOmIgRiCBCUYihSBgIIINAyAYJSng4lKOVxT1YrQSkZNRUhEEOAoBRDkTIQQACBlgkQlPJ0KEEpj3uyWglKyaipCIEYAgSlGIqUgQACfSlw4cIFNTU1pT799FP1ta99TT322GNqw4YN6tFHH1Wvv/662rhxozp06JBavXq1On36tDpx4oS6//77+3JdUjeKoJRa/P/XR1DK456sVoJSMmoqQiCGAEEphiJlIIBAXwpIILryyivVrl271JtvvqmOHTumHnzwQfWrX/2qCETPPvus2rFjhxodHVUHDhxQ+/btK/6bH6UISnlGAUEpj3uyWglKyaipCIEYArWD0uzsrJqbmyvqnpycVBMTEyva4VvG9fnCwoLav3+/kiu/8jM+Pq6mp6fVqlWrYqwfZSCAwJAKyD7FDD/633KH6fe///2yoPTyyy+rbdu2qRtuuGFItVauNkEpz1AgKOVxT1YrQSkZNRUhEEOgVlCan58vpqZIkFlcXFQzMzNq9+7damxsrNMW3zISiFzfXbNmjXrmmWfU3XffrUZGRmKsE2UggAACxcUXOyjJvkvuKEkwkql3N910UxGQPvroo+KuEz//LUBQyjMaCEp53JPVSlBKRk1FCMQQqBWU5I7Q5s2b1aZNm4q67X+7PtPLnDp1yvldCVkEpRhdSRkIIGAK2EFJLu5IcLr11luL55TkR5aR6Xfbt29XjzzySPGZfo5p2DUJSnlGAEEpj3uyWglKyaipCIEYAl0HpXXr1i2bfucKU7LM+fPnVwQl+Vyu5ppT73zT+WKsLGUggMDwCPim3pnPIT3++OPFM0p66p3onDx5Uj388MPDA+VZU4JSniFAUMrjnqxWglIyaipCIIZAV0Hp+PHjRRvM55TsoKSXsYOS67v6eSWZAqPvWsVYScpAAIHhFDBf5nD06FH18ccfd0KQvNxBT7mT5eSizaWXXsqb774cKgSlPNsMQSmPe7JaCUrJqKkIgRgCXQWlGFPv7EDkKrNqReXKsYQsfhBAAAFT4B//+EfxLKXsH+QZSHlG6etf/3oRkP74xz+qO+64o3hxjPz7ySefLL563333qauuumroId9+++2hN8gBcP311yepdv1/jSeph0qWC3zwb2cgQQCBDAJyDtDkrba1gpL5oga5Q3T48OHixMN8CYNvmbNnz3Ze5uD7rpzMuF4QkcGTKhFAAIGhFuCOUp7u545SHvdktXJHKRk1FSEQQ6BWUJIKzVd879mzp5giJyHIDE2uZXzflSl48rdN9I8uM8bKUQYCCCCAQDMBglIzt26/RVDqVrDPv09Q6vMOonkILBeoHZRcgHIXSd5qJ3+fhB8EEEAAgcEXICjl6UOCUh73ZLUSlJJRUxECMQS6DkpLS0vqyJEjSnbu/B2kGF1CGQgggEB+AYJSnj4gKOVxT1YrQSkZNRUhEEOg66AUoxGUgQACCCDQXwIEpTz9QVDK456sVoJSMmoqQiCGAEEphiJlIIAAAi0TICjl6VCCUh73ZLUSlJJRUxECMQQISjEUKQMBBBBomQBBKU+HEpTyuCerlaCUjJqKEIghQFCKoUgZCCCAQMsECEp5OpSglMc9Wa0EpWTUVIRADAGCUgxFykAAAQRaJkBQytOhBKU87slqJSglo6YiBGIIEJRiKFIGAkMqsLDv34d0zfOu9siB/+x5AwhKPSd2VkBQyuOerFaCUjJqKkIghgBBKYYiZSAwpAIEpTwdT1DK456iVoJSCuWMdRCUMuJTNQL1BQhK9c34BgIIfClAUMozFAhKedxT1EpQSqGcsQ6CUkZ8qkagvgBBqb4Z30AAAYJS1jFAUMrK39PKCUo95c1fOEEpfx/QAgRqCBCUamCxKAIILBfgjlKeEUFQyuOeolaCUgrljHUQlDLiUzUC9QUISvXN+AYCCHBHKesYIChl5e9p5QSlnvLmL5yglL8PaAECNQQISjWwWBQBBLij1A9jgKDUD73QmzYQlHrj2jelEpT6pitoCAIhAgSlECWWQQABpwBT7/IMDIJSHvcUtRKUUihnrIOglBGfqhGoL0BQqm/GNxBA4EsBglKeoUBQyuOeolaCUgrljHUQlDLiUzUC9QUISvXN+EbLBU6fPq0eeOAB9c9//lNddtllanZ2Vo2OjrZ8rZutHkGpmVu33yIodSvYv98nKPVv30RpGUGpYDx69Kh64YUXiv++6aab1MMPP6wWFxfVQw89pN5///3OZ/L7N998U3300Udq165dUbqAQhCoI0BQqqPFsq0X0DvqyclJdcMNNxQ7848//rjYifOzUoCglGdUEJTyuKeolaCUQjljHQQlJRcjf/7zn6uZmRm1evXqIhzJMffSSy9VJ06cUHfddZd6/PHHi/+/cOGCevHFF9W+ffuKZflBILUAQSm1OPX1tYDswM2dsv3vvm58hsYRlDKgK6UISnncU9RKUEqhnLEOglJxAVJ+9B0i/e9NmzYtC0o//vGP1S9+8Qt16623qg0bNmTsNKoeZgGC0jD3Puu+QsAVlPSVL6bfcUepXzYZglK/9ET8dhCU4pv2VYkEJWdQkpkb999/f2fq3W233VZ021VXXVXM7uAHgVwCBKVc8tTblwJ2UJLb/gcOHChu+xOUCEr9MmgJSv3SE/HbQVCKb9pXJRKUVgQleQbp5MmTy6a4y7FYpuHJXSY5/vK8cF+N4qFqDEFpqLqbla0SYOpdldDy3zP1rp5XrKUJSrEk+68cglL/9UnUFhGUvFPv9FQ8eVZYnlEyp97Nz88X3cALHaKORgoLECAoBSCxyPAI2C9zePTRR9WVV17JztkzBAhKebYNglIe9xS1EpRSKGesg6C07GUO0hPT09PqwQcf7DyHJM8syZS7b33rW8WMDnlG6e9//ztvvss4bIe5aoLSMPc+6+4UMF8PvnHjRnXo0CHetkNQ6quthaDUV90RtTEEpaic/VcYQanoE/P14PI8kr5TZE/Dk38z9a7/hvEwtYigNEy9zboiEFmAO0qRQQOLIygFQg3gYgSlAey0Ok0mKNXRYlkEsgsQlLJ3AQ1AYHAFCEp5+o6glMc9Ra0EpRTKGesgKGXEp2oE6gsQlOqb8Q0EEPhSgKCUZygQlPK4p6iVoJRCOWMdBKWM+FSNQH0BglJ9M76BAAIEpaxjgKCUlb+nlROUesqbv3CCUv4+oAUI1BDoi6B0/PhxdezYsaLZW7duVVNTUzVWgUURQCCXAHeU8sgTlPK4p6iVoJRCOWMdBKWM+FSNQH2B7EHp7Nmz6vDhw8XrIVevXq1mZmbUjh07ij8yxg8CCPS3AEEpT/8QlPK4p6iVoJRCOWMdBKWM+FSNQH2B7EFJ7ibJz8TERPH/9r/rrxLfQACBVAIEpVTSy+shKOVxT1ErQSmFcsY6CEoZ8akagfoCfRmUzp8/z/S7+n3JNxBILkBQSk5eVEhQyuOeolaCUgrljHUQlDLiUzUC9QX6LijNz8+rU6dOEZTq9yXfQCC5AEEpOTlBKQ95sloJSsmo81REUMrjTq0INBTou6DE1LuGPcnXEMggQFDKgM4dpTzoiWolKCWCzlUNQSmXPPUi0Egge1AyX+YgayAvc9i9e7caGxsLXqELFy6ohYWF4OVZEAEEEEAAAQQQQAABBIZDYGRkRI2OjtZe2exBSVpsvh58cnKy82KH2mvDFxBAAAEEEEAAAQQQQACBCAJ9EZQirAdFIIAAAggggAACCCCAAALRBAhK0SgpCAEEEEAAAQQQQAABBNoiQFBqS0+yHggggAACCCCAAAIIIBBNgKAUjZKCEEAAAQQQQAABBBBAoC0CBKW29CTrgQACCCCAAAIIIIAAAtEECErRKCkIAQQQQAABBBBAAAEE2iJAUGpLT7IeCCCAAAIIIIAAAgggEE2AoBSNkoIQQAABBBBAAAEEEECgLQIEpbb0JOuBAAIIIKDm5+fVc889p/bu3avGxsYQQQABBBBAoLEAQakxHV9EAAEEEOgngdnZWbW4uFg06eabbyYo9VPn0BYEEEBgAAUISgPYaTQZAQQQQMAtsLS0pJ5++mmCEgMEAQQQQKBrAYJS14QUgAACCCDQLwIEpX7pCdqBAAIIDL4AQWnw+5A1QAABBBD4UoCgxFBAAAEEEIglQFCKJUk5CCCAAALZBQhK2buABiCAAAKtESAotaYrWREEEEAAAYISYwABBBBAIJYAQSmWJOUggAACCGQVkLfezc3NddowPj6upqen1apVq7K2i8oRQAABBAZTgKA0mP1GqxFAAAEEEEAAAQQQQKCHAgSlHuJSNAIIIIAAAggggAACCAymAEFpMPuNViOAAAIIIIAAAggggEAPBQhKPcSlaAQQQAABBBBAAAEEEBhMAYLSYPYbrUYAAQQQQAABBBBAAIEeChCUeohL0QgggAACCCCAAAIIIDCYAgSlwew3Wo0AAggggAACCCCAAAI9FCAo9RCXohFAAAEEEEAAAQQQQGAwBQhKg9lvtBoBBBBAAAEEEEAAAQR6KEBQ6iEuRSOAAAIIIIAAAggggMBgChCUBrPfaDUCCCCAAAIIIIAAAgj0UICg1ENcikYAAQQQQAABBBBAAIHBFCAoDWa/0WoEEEAAAQQQQAABBBDooQBBqYe4FI0AAggggAACCCCAAAKDKUBQGsx+o9UIIIAAAggggAACCCDQQwGCUg9xKRoBBAZbYHZ2Vq1bt05NTEwM9orQegQQQAABBBCoLUBQqk3GFxBAYBgEjh8/XqwmIWkYept1RAABBBBAYKUAQYlRgQACCCCAAAIIIIAAAghYAgQlhgQCmQVketfc3FzRitWrV6u9e/eqsbExJXc0jh071mnd1q1b1dTUlPItv7CwoJ555hl19913q5GREbW0tKRmZmbUmTNnijJGR0fV/v37i9+dPXtWHTx4UC0uLq74na7Qrn/Pnj1q06ZNy7SkTinzwoULK9ovH5htlX9PTk4uu0Oj23HdddcV62b+yHffeeedwmPNmjXOenyfi5+uf/PmzZ12m+s0Pj6upqen1fnz59Urr7yi7rnnHrVq1Splr5NeTn6n27tz587OeszPz6tTp06taH+vh5X4XLx4sVgHaZv+sftdfy7jZ/v27cv6XY8p28q015ayjN1fvjEqJk888URRtfT5tm3blvWfbpP8Tn7Mca7HWdXY6rWv7WiPf3MddVv09vvee+9510lvo/Id2XbWrl27og+1q67Ttx3pz3W9Yqbd7Ta99tprzv1MyL6gl9Zm/eY+yrcf0vuy++67Tz355JOdfY+5nZp3g21LXa4eX9pf9gOufeJnn33W+Vy2l9tvv33ZftXcvm655ZZl49xuk2t/3ktbykYAge4FCErdG1ICAl0JyMmOPpmXk68TJ04UJ05yYiM/9tQv3/ISevRJmJw4SUi65pprOt+XEwY5gXOFA6n36NGjnSBlLqsDwlNPPaXuvffeIsSZJxtmOJOTHnM5s60uJFn+8OHDxa+kXRLi5Ec+/81vflP8949+9KMiKJn1NKnfXidZZ/mROnVQEkM5ed21a1cnXMk6yI8EOVd7UwclfYK3ZcsWde7cuU7Ac/na0wel/XpdZXkZIzt27CjW1ewr+e9PPvlESR3m+NMW2sM1PVHaJ+Xu3r27GCu/+93v1Pe+971O39pjwixD+8pYkB9Xn3e1sdX4svSr+Mr6m9ulGUqlOPsChXwWsk7aX/5fW5nlyX+7+kavgtkmGbd//vOf1Q9/+MPi1642+fYb9oWCGkRRFjXHR9l0V3Ps6gsa5vgwnye0g9Jbb72lrrjiimUXM2SZDz/8sFgHuUjictBhWfeDGH/jG9/o7APt9truvjZFgaMQBBBIIkBQSsJMJcMo8D//1//xrvZ//O9vd35nnsCYB9qTJ08Wy5QFJXN588RSTip04NIndnLQf/rpp9XNN99clGveRZF/64O6XP03T3R1Q30nxfbJrCwnJx367pd5R8cG0Sc/l19+ubrkkkuWhbrPP/+8OFGV9oYGJX2Sate/cePGzrqbQU+WN0/AJJzq7+q2msZydVncpL3yuaxjzKC0sO/fnWNm5MB/rvjcPnF0fbEsKMm4MH9vB6Wrr75ayQmmvkOpHSQ8yQmmrHtIULLbVRaUzDHq6/Nu9yUvvfSStwi5I+D6MQOcDvOu8aF/Z7r41klvr6anfKbHk/y33nZcFxzqhjfffkaPaX1HtVvfzvdPfsVf1LZ/OX9XdmGlKiiZ26EdlMx9iWz/uk+uvfZa9e677wYHJbvRVUHJ16ZoxnIh6cj/dRb3m9v/R8xqKAuBoRUgKA1t17PivRZoEpTsO0quKUn2lWE97csOWfYJvw5DcvJl3kXRQUof1GV6ltzlMe/wmCdw5hQ515Vr84TmyJEjzuk+2l4vK1dsJdjJyZr8yPe+//3vF3eVdFAyp/jpKS3mXTTzbpQOgVKOrK+cHPnuTtjttd9y5wqYcpdL7pzJnQAxiDX1LmVQEmcdnMXHDkriJutl3u2U4CohUa+vb3qm/tyc2qf7vOqOkn13T0/rNKcxdbPtNglKZWE45I6SuU7m1Dv5bxlLMs51IH3++efVd77zneKOshmU7Om5Mk711Fp7WmDIHSXdh/bUO1efNfIODEpm/WV1VwUlc1zZQclsv1x4krL+8pe/FM66b+ypd7oteoqla/xVBSW7Ta79eSNb40sEpW4F+T4C5QIEJUYIAj0SqBOU9EmQOUffNw3FfF7BPHj3a1AKuaMk8/4l1Ego0sFDPtMn8nXuKNnBRwdDV/iTrm8SlCTQ6btPOlDYz1g1GVYpgpL5HIZ5gu0KSrIOckJt9oUZDKveDChlykFGPxtnhnX9vJsZtszx7zrZb2Jqf6duUKpqhy8o6ZNi3zpJu3RokjbZFzB0yLenRdrro6dirl+/vjO1zBeU9H7Gfu7Ovrscw1kFBiWzLvNutN0GV1AyL56Yzz+6gpJMQ7YvoJgXjKqmIEqZr776aucZUmmfKyiFtCmK75eFEJRialIWAisFCEqMCgR6JFAnKLnCRFlQkuVlOpn5jIl5cjRoU+908JCukBMWvX5NgpJr6p/cMXFNJ7SDUujUO2mv3M2SMmX6jp6G1+1QShGU9Mni+++/v2x6piso6TtxcsfvjTfeKO74yffMO0qyzmWvUDef0/AFJV2GuWxVQGlqXSco2c+ouOqsuqPkWyczKMn2KqZyl8i0KJt6Z7bFfi6s7I6Svd8ImcLZyLpBUCprS9kdJZk+aF4IcQUluVMu+5Mbb7yxGPdyB8+cdlgVlHQwMu/Ul91RKmtTI0/PlwhKMTUpCwGCEmMAgWQCvQ5KcqXZfqDbfqOW+VIC82UG9kmB/TIH8wUGOkz06mUO9tQXeehaP8xfNyiVvUzCXH+Zbqgf1jevNIuLvZ72yxzMq+9lU8yaDLSUQUnaV/YyB3val777VPXchZ7W9NOf/rTz5kX9MHxVUErxMofQoKTv1JjbUJOg5FsnMyjJf8udCP3/cqfDFVzNt07K2JNpkPKZ/QxVyNQ7/QxjSEBoMpZD7ihJEP3DH/5QTLPVz8y5pgzrfZD9dsrQlzno8Km3V333yQxfLgdxlPEid1SlfXboD5l6p6fyVt19bWTMM0pN2fgeAsEC3FEKpmJBBOoJxAhK5px2PV3GnJJjXvG2n8PRJ3quZzzs5xJcr+U1p/iZry03Few67OXMMuR79jMI9lVi80TEfgjenNIiZcmJu6xz1evJzbt1rmmL9glS2TMbvuk/5rSneqNk+dIhQck2lxLs167rUqte5mAGbd9UL/sk3A5KvjGqp3nZfV72jJIOUnJy6XqluOsV9XW9Q4OS/fyVHnOuV+S7XmiiT87tdbKfUdLPJtnTzuygpD31dmS/itq0qQpK5n5DQpk5HdO3rdd1DglKUqZv6qVdX9UzSuY4NV+EY24D9p03Oyi5HMxXvdvPKVUFJbtNrm3FfotiXWfuKNUVY3kE6gkQlOp5sTQCwQKhQSm4QBZsvUBIUGo9Qo9XMDQo9bgZ7S++wdS79qPEX0OCUnxTSkTAFCAoMR4QQAABBBBAAAEEEEAAAUuAoMSQQAABBBBAAAEEEEAAAQQISowBBBBAAAEEEEAAAQQQQKBcgDtKjBAEEEAAAQQQQAABBBBAgDtKjAEEEEAAAQQQQAABBBBAgDtKjAEEEEAAAQQQQAABBBBAoJYAU+9qcbEwAggggAACCCCAAAIIDIMAQWkYepl1RAABBBBAAAEEEEAAgVoCBKVaXCyMAAIIIIAAAggggAACwyBAUBqGXmYdEUAAAQQQQAABBBBAoJYAQakWFwsjgAACCCCAAAIIIIDAMAgQlIahl1lHBBBAAAEEEEAAAQQQqCVAUKrFxcIIIIAAAggggAACCCAwDAIEpWHoZdYRAQQQQAABBBBAAAEEagkQlGpxsTACCCCAAAIIIIAAAggMgwBBaRh6mXVEAAEEEEAAAQQQQACBWgKdoPTXv/71L1/96le31fo2CyOAAAIIIIAAAggggAACLRT44osvTv4/VaOAhGmD0gEAAAAASUVORK5CYII="/>
        <xdr:cNvSpPr>
          <a:spLocks noChangeAspect="1" noChangeArrowheads="1"/>
        </xdr:cNvSpPr>
      </xdr:nvSpPr>
      <xdr:spPr bwMode="auto">
        <a:xfrm>
          <a:off x="3810000" y="1117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114300</xdr:colOff>
      <xdr:row>1</xdr:row>
      <xdr:rowOff>9524</xdr:rowOff>
    </xdr:from>
    <xdr:to>
      <xdr:col>6</xdr:col>
      <xdr:colOff>161636</xdr:colOff>
      <xdr:row>3</xdr:row>
      <xdr:rowOff>183933</xdr:rowOff>
    </xdr:to>
    <xdr:pic>
      <xdr:nvPicPr>
        <xdr:cNvPr id="3" name="Imagen 2">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845" y="205797"/>
          <a:ext cx="1028700" cy="936409"/>
        </a:xfrm>
        <a:prstGeom prst="rect">
          <a:avLst/>
        </a:prstGeom>
      </xdr:spPr>
    </xdr:pic>
    <xdr:clientData/>
  </xdr:twoCellAnchor>
  <xdr:twoCellAnchor>
    <xdr:from>
      <xdr:col>6</xdr:col>
      <xdr:colOff>83820</xdr:colOff>
      <xdr:row>44</xdr:row>
      <xdr:rowOff>110490</xdr:rowOff>
    </xdr:from>
    <xdr:to>
      <xdr:col>26</xdr:col>
      <xdr:colOff>152400</xdr:colOff>
      <xdr:row>50</xdr:row>
      <xdr:rowOff>777240</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3" name="Imagen 2">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1075" cy="928938"/>
        </a:xfrm>
        <a:prstGeom prst="rect">
          <a:avLst/>
        </a:prstGeom>
      </xdr:spPr>
    </xdr:pic>
    <xdr:clientData/>
  </xdr:twoCellAnchor>
  <xdr:twoCellAnchor>
    <xdr:from>
      <xdr:col>2</xdr:col>
      <xdr:colOff>57150</xdr:colOff>
      <xdr:row>44</xdr:row>
      <xdr:rowOff>114300</xdr:rowOff>
    </xdr:from>
    <xdr:to>
      <xdr:col>26</xdr:col>
      <xdr:colOff>93824</xdr:colOff>
      <xdr:row>56</xdr:row>
      <xdr:rowOff>0</xdr:rowOff>
    </xdr:to>
    <xdr:graphicFrame macro="">
      <xdr:nvGraphicFramePr>
        <xdr:cNvPr id="4" name="Gráfico 3">
          <a:extLst>
            <a:ext uri="{FF2B5EF4-FFF2-40B4-BE49-F238E27FC236}">
              <a16:creationId xmlns:a16="http://schemas.microsoft.com/office/drawing/2014/main" id="{8874FC01-91FB-4809-A393-A35AEEAD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1</xdr:col>
      <xdr:colOff>0</xdr:colOff>
      <xdr:row>47</xdr:row>
      <xdr:rowOff>120650</xdr:rowOff>
    </xdr:to>
    <xdr:sp macro="" textlink="">
      <xdr:nvSpPr>
        <xdr:cNvPr id="113665" name="AutoShape 1" descr="data:image/png;base64,iVBORw0KGgoAAAANSUhEUgAAA3YAAAC5CAYAAABk+61xAAAAAXNSR0IArs4c6QAAIABJREFUeF7tfQl4VcXZ/xvCkoQ1IawJBAgQBMGtSEURVCICLgWKhs2qINaWRawW03+/ls+v/VKqLQVsBQoWDWD9MKBBiIhWQI0ibg0VCGtWIJCwhGyQ7f+8A3Mz53DOvefec869Z3nP8/Bwc+6sv/d3Z+Y3885MGNBDCBAChAAhQAgQAoQAIUAIEAL2ReCFnGk9o1u98tJ9PTpEtghn9fj42AVY9eXpwsoXr+8Zqoq1/c1//vXgwJi7HhnS0VOEtJ3FFz8vrFgCaUN+G6pyOTXfMKxYfn5+Y01NjVPrSPUiBAgBQoAQIAQIAUKAECAEHI3AH7+qh3eONMDArq2hsqYOTl28BH8eGQ43dW4WsnqfqQb4+b/qoB7CISaqFRScr4GBMQ2wZGTzkJXJqRk3NDTsYsIuNze3sX///k6tJ9WLECAECAFCgBAgBAgBQoAQcDwC/ym5BClvFsCPr28Pi0Z3tkx91393DuZknoKtP0mA4QlRlimXkwpy6NAhIGHnw6J79+6FlStXQmpqKiQmJnpCv/LKK5Cdnc3+njx5MkyYMAHOnj0LixYtgtLSUoiKivLE8fe9k0hGdSEECAFCgBAgBAgBQoAQCB4C9752HJ4f0QmS+7UJXqY+cjpRXgtD/3oUilMHWKZMWgty9OhRSEtLg6eeegqGDh3Koukd2yvpCExX6T1qkSVLlki0BXparl69GqZOnQoxMTGsTCTsfFgUwa2qqmKhJk2a5BF2mzdvhuLiYpgzZ44kBQwfFxfHRB4aYdu2bbBw4UIGvD/vIyIitHKNwhEChAAhQAgQAoQAIUAIEAIeBEjYGUcGHPPn5ORAZGQk3HXXXR5h5++YXxzbixoBdcbixYth9uzZTCxy7SC+37lzJ4waNYp9X1RUxHQG5j9s2DBPeUjYabQ5KuJly5Z5hJ38b54Mgr18+XKYO3cuU8787xkzZkB6errm9zy+xuJRMEKAECAECAFCgBAgBAgBQoCEnYkcEIWUv2N++dheLsr433v27JGINf4ehaUo7OLj4wHDyheYaMVOAwHkQk5ceuXRFyxYwFbz5MIOFXhKSgpkZmZKhJ2396jYRZdPDUWkIIQAIUAIEAKEACFACBAChABDQG3FDleBXnjhBejcuTP8+te/lqB18OBBeO655+CRRx4BXJTA53e/+x189NFH7PMTTzwR8HuMb2dXTCy/L2Hnz9heSdihZx96A4qrcHxVEIUcumLGxsbC/PnzISsrC2bNmgVyDz8SdhoaACVhJwo4vpyKgmzVqlUeAcfjJScnS4Sdr/eiy6eG4lEQQoAQIAQIAUKAECAECAFCwIOAkrBD4fbb3/4W7r77bjhz5oxE2KHge/HFF1n8QYMGMQGH4dEt8Nlnn2WfX3rpJeYyiOdIqL3fv38/TJw4kYXB9H7zm98wMeJ0Yefv2F4u7NDdEx+5sOPv0fWSP2vWrGHiLyMjAw+/9Jzzgd+TsNPQCPgSdoG6XKq5aPrriok/HiwDPYQAIUAIEAKEACFACBAChMATH9TCzEHhcHvctdccfPvtt/DNN9/AzJkzPUBt3bpVAtr48eMlf58/f55tS3r00UehV69enu/U3ufl5cGWLVvgySef9Kwqna5qhElbauGTR1qG1EC4XYqLTX8K4mvFDhd9tI7t/XXF5Ae24GIS7rHjrph4cIq42ETCToNFlfbY4YzFuHHj2IZF8SAVcSOlnvcaikVBCAFCgBAgBAgBQoAQIAQIgWsQ8HZ4yieffAK7du3yrNjhAsGKFSvYyhyuAuHDXTF5wrhit3btWrYCh6e+q73nrputW7eGl19+GQYMaDoB00mumFh/f8f8opHEw1NwlQ49/vCwRTx9kx+eIr7nZ3ds2LCBuWDu27eP7bHDz+LJmCTsfDQG4pGjGDQpKYkBj2Djsae4dI2qH6844KDz6w70vKc2ihAgBAgBQoAQIAQIAUKAEAgEAX+EHYqxkSNHwogRI9hhf3Jhx900H3vsMYlQU3uP8VEs4nj5+eef98Sxq7DDhZqNGzd6zMDH9/jCnzE/ijYu4FAziBoDz+rgq3JK79UWmcgVM5BfB8UhBAgBQoAQIAQIAUKAECAEbIKAVmHHD1PBFSDxkR+UkpCQcM0qHgpCpfc8HVEw4ju7CjujTI6rdEonWRqVPqZDK3ZGoklpEQKEACFACBAChAAhQAgQAiFGQKuwkxdTXLHjog9XkkTXTLX36OKJD678OWnFzghTKl0mbkS68jRI2JmBKqVJCBAChAAhQAgQAoQAIUAIhAgBtVMx8TqDyspKT6nw5EoUYvwRhR0KNdxTJz64koeHpyi9Hzt2LLtXraSkhEURV/3wb7ev2AWDCiTsgoEy5RFyBBoaG6GxEa7+a4QG9rkRGiEMGhvw7yvf4//4NDRc+b4pHEBjw5XveTz2WfaOxWm4mhcIabA8rsCgFE98dyXM1biStHhcWVpY7quJe+IpvsNEwyR1ZXVpDLtaVwEDTzghr6t14LhcwUmGG2Yh4IlVZriycCoYoA3Yd014ejCQ4yakxWwniyd/dyX/JjuiXT02uGpvLG9TvKu8uMoVzoeQE5gKYFsEJozoBtOSe0L71s1tWwcqOCFACNgDgfLKOli3oxA+/Po0HItuDy89EA/J/dpYpvAk7Mw3BQk7DRijT+zKlSshNTX1movDcYMjgqh0eAqeGsTjiJeaa3mvoVgURAMCb2wvgPQPCjWEpCCEACFACJiDQEKXKJiWHA933dTJnAwoVUKAEHA9Aru+K2WiLu9UFcMiJ6I1rHusLwk7lzGDhJ0Pg6NwQ19ifOQXh/OjSvE7fvecePSpeJQpHkWKN8rjBYNa3stvkncZLw2rbvIvPjMsLUqIECAECAE9CNx3axcm8LrGROhJhuISAoQAIeBB4Mz5S7B+RxFs/eKUBJWy+FhYfH8cCTuXcYWEnQaDy48YxSj8UvLp06fDunXrmLDDR7wkMNCLy/29oFxDFVwbhK/YNQsLg7AwuPovDJqxz2HozAdhzfDvK9/j//g0a3bl+6ZwAGHNrnzP47HPsncsTjNZWpgXy+OKGZTiie+uhLma/9W0MCov3zVpYbmvJu6Jp/gOE22U1JXVJazxal2FcnvCCeW+WgeOyxWc1Op6FW9ebhZOBQO0AfuuCU8PBkKeHgyupsVsJ4snf3clTpMd0a4eG1y1N+LZFO8qL65yhfPBtT8gqrguBL7KPQcr3j0O+SXVnnQ6dWgF00bHw/jbuupKmyITAoQAIfDB3tOwfkchnCir8YDRonkz+NEDibD483NwT2Ib+NVdnaFXdIuQg3XxUj0szy6DxbvOwCsPxcGMmzqEvExOLAAJOw1WVRJ2eKcF3vqemJjoEXNKwg4vMk9JSYHMzEzPqh4KPm/vZ8+efY3Lp4ZiUhBCgBAgBAgBCyKwZmse/PNfxZKS3XlDLFu969OttQVLTEUiBAgBKyNQfKb66l66M5Ji/nhkd/ioojkcPHMJbuzeBs5X1cG2Q+fh/6b2hImD2oWsSt+cqIb71+bD4K5R0K1tSzhcVs321X80qxdEtbg64xqy0jkrYxJ2GuwpF3Z4wWBGRgbMmzePuWnyVTq5sOPxkpOTJcLO13u5y6eGIlIQQoAQIAQIAQsjsD/vIqzcchzwf/60iQyH6ck9YdLI7hYuORWNECAErITAe9mnmKgrK7/sKRYezvTKMzdCRm4FbPiuHF4YFef57t8nq+Cl3UfgiSG/Dlk13jn0HIwfOATG9GtapXvtqzPQvX0Y/PVBav+MNAwJOw1oyoUd7pFbsmSJJCbeQv/MM88AHhPLXSnJFVMDuBSEECAECAEXIYArd7iCJz5DB0Qz98xBvUM3o+4iE1BVCQFbInD8ZBWs+6AAdueUScr/6JieMOPeHuzd2LX5cFO3NnBbz7aSMPO3HIFWzb6CNi3PB73udQ0t4GDZHfB/U5MkeRdfuAx/2F0Meb+Uvg96AR2WIQk7DQZVcsXk0bh4Uzo8Bd01i4uL2Z0e4qEqWt5rKJYnCF4CieWghxAgBAgBQsD6CJw4WwebPq+EA0VNM+64P3bsLa1h3C1R1q8AlZAQIASCisDH+6ph21eVUHX56r1JABDbLhyen9AB2kQ0uTI+/VE9DO3dGW5PkAq7eVsOQ7sW2dCuZfDHiijsvikZDW9PGyDBrOD8JfjjzkLYMSn4V8HExMQALsg48SFh58OqKMiys7M9oZKSkmDhwoXAT62UCzvxWgMkjdI1CFreO5FsVCdCgBAgBAiBJgQys0+xw1Vq665esAgAg3q1hen39oQfJNHBAsQVQsDtCBwsqGCHo3yxXyrInnqwN+B+Ovmz5quz8OoX5+C391xZwcPni8IKWPHFYXj0+t+GDM4tR+bDqMSb4aGB0Z4yrPjiFAzs0gJeGtctZOVyYsYk7JxoVaoTIUAIEAKEgC0QKL1wGV599zjs/neppLw/HhUHj97bAyJbhduiHlRIQoAQMBaBNz8qgrVZ+dDQtEgHfbq3hr8+cwM0D796zLZClk9uKoZtB0/D0B4xcLaqGr4uroIxfdZCQrtDxhbQj9TO1cTC+8d+BvEd2kPP9m3h+9PnoFd0O9j+RG8/UgldUDxbIy0tzXP92YIFC2Do0KHMWw4XcNBzTryjWiyptzDi4tHkyZM9V6Lhdi8xPfQcxGvTpk6dCrja6O0hYRc6nlDOhAAhQAgQAoQAQ+Cjr8/Aq5nH4UJFrQeRxO6tYWpyD7hzSEdCiRAgBFyCQM7RC7BuRxF8e1i6H+7Zh/vC2GFdNKHw8Os/g1OVPSCieTX0jd4HrcKbrlzRlIBJgQ6W3QQVte2hY0QJvPOE9KwKk7I0JFkUYMOGDWNiTjxAUe2OavEuarX7rfft2wfbtm1jXoB4ECOelo+n4u/cuRNGjRrFRGNRURETe2L+vipEws4XQvQ9IUAIEAKEACEQBAQqa+phZeZxyNpTIslt/A+7MPfM2PYtg1AKyoIQIARCgUBdfSNzu8QTL8VncJ928OefD/arSAs23edX+FAEXjLx/VBkG1CecmGH4gsFl9Ld1eJd1ErbtXicDRs2eMQiFornkZOTIxF2eLXanj172HkdWh4SdlpQojCEACFACBAChECQEPj8+7Ns75146XC3jhHs5Mwxt2qbsQ9SUSkbQsB1CExfvd/wOl+qqIWq0mq4XF0vSbt9XGuIaOf/hE6nmGcNL6PRCdpJ2InulPysDfG6M3SP5HdUi3dRKwk7vjKXlZV1jbCLi4tjd2SjKyaexzF//nzAcLNmzfKc7eHLDiTsfCFE3xMChAAhQAgQAkFGoL6hEf6+JQ8ydp+Q5Hz3zZ1g2uge0LNLZJBLRNkRAoQAImCksGusb4CKsktQVVYjAbdlmxYQ3aNNwICTsAsYOsWI6H65dOlSGD9+PGzcuJH9P3LkSMmKndIJ+nJhJ4aRCzs8MR8fXAnkz5o1a5j4w7uzc3Nzge/D81Y7EnYabI/31q1cuRJSU1MhMTGRxRDvshNPylTbJOnvew3FoiCEACFACBACDkfg30cvsNW7I8WVnpq2b9OCrd5NGEEX+zrc/FQ9CyJglLCruXgZKktroK5GukoX3bMNtGzdQlfNSdjpgk8SWb4S5+uOar2umLiPj+sM3GPHXTHx4BTR9VOthiTsfNgefV5xuRWfSZMmMWEnnk6Dp9bgsuq4cePYpkq1TZJqGyy1bLw0jp6UEiFACBAChIAdEXhjewGkfyDde3PboBiYOjoeBsguI7Zj/ajMhIBdENAr7BrqG6HiTBVUn2u6xxLrHtGuFbSPM+YeSxJ2xrFJLuxw9W7VqlXs0BPcJ4fuk7jKJt5RLeaudo81LhDxw1PwzmueJnfrxLTRBRMPWcE9dvhZy8mYJOw02N7bBeUYnRtNvizrS9XPmDED0tPTgat7+ZKthqJREEKAECAECAGXIHC4qAJWZB6HnKPlnhq3bN4Mpt/bA6bcE+8SFKiahEBoEdAj7GrKa6HyTDXUXW5apQtrFga4Stci0riLuknYGcsR0UsPU1a67kC8o1oUeWr3W3P9wO/K5mnKNQf+jQtI5IppoE29CTvxu+jo6GtOyEFjpKSkQGZmpkTAeXsvbrw0sBqUFCFACBAChIADEHh7VzGszMyT1OSGxPYwLTkebupHF5s7wMRUBQsjEIiwq69tYG6X1ecvSWoW2aEltOvW2vDakrAzHFK/EvTnegK/EtYQmFbsNIDkTdiJmx3VNkkmJydLhB1PT+09d/nUUDQKQggQAoQAIeBCBE6U1rDVOzxBU3xS7o6HmeMTXIgIVZkQCA4C/go7FHMVZ2qgoa7BU8Cw5s0gpmdbaN6qmSmFJmFnCqyaEkVXTbwOYebMmZrCGx2IhJ0GRNWEnegfi5cRqt1XoeZyaZQrJt54j3nTQwgQAoQAIeAuBD4/WANvf14BNZcbPRXvEdscxv2gNQxJ8P+YdHehR7UlBPxH4MXddZoi1V9ugIrSaqi5IN1LF9UxAtp2NvdUWzsIu6evX6YJRzMC4T42dJ104kPCToNVlYQdrtThJYK4eVLthnnRx1Zt86Taew3FoiCEACFACBAChACcLb8Mf38vDz78+owEjQdv78ZW76JahRNKhAAhYBACWlbsqs9dgosl1dDY2DThEt6iGUQntIHwFub/Hu0g7Ox0j51B1AlKMiTsfMCMwotvbMSgeLUB7oFLS0sDXCnjj3hh4aJFi9h34kZKtc2T3jZVBoUBlAkhQAgQAoSAIxDY/e8yWPHuMTgjrBDEd4qA6ck94Z5bOjmijlQJQiDUCHgTdnU1dVBRegkuXZSu0rXpFAGtY81dpRNxIWEXapaELn8SdqHDnnImBAgBQoAQIAQMRaDqUj2s2ZoPmZ+dlKSb/IPO8Pi4BOjUntwzDQWcEnMdAmrCDi8Zv3i6WoJH81bhEJ3QFpqFhwUVJxJ2QYXbUpmRsLOUOagwhAAhQAgQAoSAfgS+yj3PLjbPL7lyDys+Hdu3hGmje8ADw7vqz4BSIARcioBc2F2uroOq0hq4VFErQaRtlyiIimkVEpRI2IUEdktkSsLOEmagQhAChAAhQAgQAsYigLt7XtuaD//8V5Ek4dsHx8Dj9yVAQldjLkM2ttSUGiFgbQREYVdRWsPupROfFpHhEJPQDiC4i3SSMpCwszaHzCwdCTsz0aW0CQFCgBAgBAiBECPwfV45u/fuQP5FT0nwQJWpyT3gkbviQlw6yp4QsBcCKOwuV9VB5ZkauFwlXaVr1y0KIjuEZpVORJGEnb04ZWRpSdhpQBOvNVi5ciWkpqZCYmIii4H3VOABKlVVVaqHpERFRXniiIekaHmvoVgUhBAgBAgBQoAQ0IzAmx8VwWvb8iXhb+nfAR4d0xMG9mqrOR0KSAi4FYHLdQ3wyEvfsWsMxKdFVAuISWhjGVhI2FnGFEEvCAk7H5DjqZgo3vDhF4fj9QeLFy+GcePGwdChQ0HtWgPxnrvVq1dDXFwcTJgwAbS8F69QCDorKENCgBAgBAgBRyJw7EQlrHovD77OPS+p37TR8fDYWLrY3JFGp0oZgsCeA+fgH9vy4eiJSk96Yc3CoF33KIhoa61DiUjYGWJyWyZCwk6D2eT32OFqXUZGBsybN4/dYcf/xgvHV61aBXPnzgW8/JBfWG72BeUaqkBBCAFCgBAgBAgBDwLvfnaSuWfW1jV43l2X0BamJ/eAW6+LJqQIAULgKgIV1XWwbkchZOw6IcGkVduW0CG+tSVxImFnSbMEpVAk7DTArEXYoaB76qmnID09XSLscGUvJSUFMjMzNb/He/K4y6eG4lEQQoAQIAQIAULAbwROltWwi80/ySmTxJ14Z3d4+qHefqdHEQgBpyGwO6cM1ryXByfKajxVw6sL2sW1hlatW1i2uiTsjDcNeudt3LiRJTx8+HCYM2cOW8Dhd1eL26zE3L2FEe/Knjx5sserb8mSJSCmhzoEPf+mTp3KFo68PSTsNNjel7BTW5nj8ZKTkyXCztd77vKpoWgUhBAgBAgBQoAQ0IXAh1+dhhVb8uCCcFw7npiJ7pl33UQXm+sClyLbEoGy8stsle697FOS8o+6KRYO1NRbvk4k7Iw1kbiFStwqhcJMaZuVljD79u2Dbdu2wcKFC9mWL1wIwoWdnTt3wqhRo5hoLCoqYmIP8xk2bBjb/uXrIWHnCyEA8CXsyBVTA4gUhBAgBAgBQsCyCJyvqGUHq2TtKZGUceywLvDTB3tDVES4ZctOBSMEjESATXRk5sGFyqYTLzu2awn/9ZMBMKhXW1C7oNzIMuhNi4SdXgSl8ZWEFV/UkW+/4n9jCt7CbNiwQSLWeB45OTkSYRcfHw979uxhK4RaHhJ2GlCSCzv54SmiYhc/qx2qouW9hmJ5gpSWljLy0EMIEAKEACFACOhBICfvMmz6vALOlDetSsS0CYext0TB8AERepKmuISApRE4c6Ee3v+mCr441OR2iQW+Y2AkTBnRdOLli7vrLF0PLJwdhN3T1y8LGY7ozhgbG6spfz7mz83N9YRHt8mRI0fC8uXLr9lmJW6nUhJ2fGUuKyvrGmGHq38o5NAVE8s3f/58wHCzZs1iZ3poeUjY+UBJ9H/FoElJSWzZtLi42HPdAX+HoIu+tGgU9L3lB6lwP1wt77UYj8IQAoQAIUAIEAJGI1BzuR7Wvl9wzWERI2+Ihace7AWdLHBPl9F1pvTcjcDWz0/B3945DnidAX/iOkXCb36SBH26SQ9IoRU7Y7iyZOL7xiRkcipKXntK52rIw2Gx5MJODCMXdrjogw+6XvJnzZo1TPzhgY0oLPk+PG9VJmFnMiEoeUKAECAECAFCwI4IfHv4PKzakgdHipuOd28b1RymJfeASXd2t2OVqMyEgASB/FNV8Mb2QtidUyp5/+OR3eGpB5UPECJhZwyJ7Crs1M7JkIs4JWEnhlFzxeT76HBfH+6x466YeHCKuEKoZgUSdsbwk1IhBAgBhyOwYs9Z2FtUDd3bNYfpN3WApNhWQatxwflaWPv1Ocg7Vws3do+AObfFQLOwsKDlTxm5G4E3thdA+geFEhCGDoiG2Q/0gl5do9wNDtXetghs/uQk/O2dY5Ly9+neGl58/DroEqPevpOwM8bkdhF2WFu1Q1LEO6rFbVYiQmpbtMQDWdALEFcB0SOQe/mh8EMXTDxkBffY4WctJ2OSsDOGn5SKDRDYcqAc3j9UAWFhYXD/gDZwX/+2QS31q1+UwVfFNRDXrjlMu7EDJHUKnjAIakUdllltfSPcufI4RLRoBoO6RMHpilrYuO8svPtoAjx4XTvTa7vzWAWMX5sP9/XvAN3btYTcM9Vw4uIl2Plkb4ht3dz0/CkDQgAROFhwkV2NkHO03ANI8/AwmDa6B0y/tweBRAjYBoFDhRXsoKCvD52XlPknY3pq4jIJO2NMbSdhp3Zlgdr2K1HkqYXhgjE7O5sBumDBAnbqpdq5HuSKaQzvKBWHIPDMeyeZqBuR0A7Qg/7jo+fhkRvaQ9qYrqbXsLYBYMTKYxAR3gyu74rCoA7e3lcG7z7aCx64Lrji0vTKOjCD1O2n4D8ldTB7aGdP7b4uroTXvzkNx3+ZZHqNb1p+BJL7RsOIXk1cSf/mDHSIBFg1Mc70/CkD/QiIK643dGsFc4fHQrMgLrjuPFYJ7+wvh5raRhjdrzX8+Pr2AVfq7V0nYGXmcUn8wX3awczxvdiJgfQQAlZG4K1/FcPqrXmSIg7q1Q5efOI6aKdxooyEnTEWtpOw87fG/lxP4G/avsLTip0vhOh72yPw8bFKmJlRBC+P7QUtwq+Mpiov18OCrfnw7owEuLVHpKl1fGH7KdhfUgdPCsLgq+JKSP/2DBx7vr+peVPi+hFAYTXthk6Q1EnKk9mbj8EdvSKhQ4R5q2bVtQ3w7v5y2JDST1KR4vLLkLazGPIXmi8s9SPo7hR2Ha9kK6739msHcXzFtaIWPp7VCzppHEjqQfAPO8/A8s/L4N5+HaBVeDPILiiHW7pHwD8mxwecLO5LWr01H77YLz2NefKoOOaeSQ8hYDUE9h0rh9Xv5cH+/IueoqH3zlMP9IJJI/3bL0rCzhjrOlXY4RVoeBfdzJkzjQHKz1RI2PkJGA+OvrF4HCk+4u3wWpZrtYQPsFgUTQGBRR+WQG5pPUy9QXq07d/3nobTFZdgcFdtR8gGCu7W3Ivwizu6Qf9YqTCYuyUPsh5LgOs6k0tmoNgGI97wV4/BuKQYuKGbdC/RExlH4dk7Opo6OK+63AAL3z8F/zdVOgFwpKwGVn55Cg4+SxMDweCAnjxuXn4U7klsD3f2bnLbxUmd9hEAfzd5xfVI2WXAiYml90tF5K+2F8Ci0Z1gko6VO8QE77x79d3jUH2p6WqExLjW8MTYBLj1umg9sFFcQsAQBBoaGtlF4/I9ojf37wC/nzUQ0J3Y34eEnb+IKYd3qrAzBp3AUyFhFwB2cv9XFHn88kAtGyzFDZPixku1m+0DKCJFERDAGeu9RZfhsVs6SXD56+enICYqDO5OlB5lbDR4L39SCtNv6gw3yA4ZmL3pGHz2dB/oE9PS6CwpPQMRWJZdBm9+Vw6/uqvJ7fG9g+dhX0kFZP+0j4E5KSc1/vV8iIlsCQ8P7ugJ8JfPTsKdvSPht/c0uYeaXhDKwG8E0O066U+H4I2H+0rinii/DKnbC3QLK18FOlR6CcIgHH4xopsk6JYD56B5eD387SH/ViqU8jt1tgbWZhXAR9+ckXx9//CuMH9Soq8i0veEgGkIfJ17HlZkHoe8U1WePCJahsPPftQbxg7rEnC+JOwChk4SkYSdMTjKUyFhFwCuSsIOjyRVuqwQjyadMWMGpKenSy4x9PZevLU+gOJRFBkC35fUwK1/PQpp9/WE3tFXVscOlVbDL7MK4ejzSdAruoWpmC39rAz++W+pMNhy8Bx8X1IJnwVBGJhaOZck/uSmYsg6dBH6xkRC+aXEkSzyAAAgAElEQVQ6qKlvhIypPYKy2lpcXgsPvVEAtfUA0ZHhUHjhMgyNj4R/TqEDK6xOvws19dDtfw/CW1OkrrRHy2rg5U9OwKLR5grzPYVVsP90LbwwUroXc+O+MujcGuDl8VLBpwfPnd+Wwqr38uDM+UueZLp3jICf3NcT7r5ZOqmmJx+KSwj4QgBXkHGV7v8+LpYEHX59R/jvxwf4iu7zexJ2PiHSFICEnSaY/A5Ews5vyK5EQB/atLQ0qKqqguHDh8OcOXOuuYgQ3TLxhvmUlBTIzMy85nZ6tffirfUBFo+iyRBYuacMfvrOCbg9oS00NDbC3qIKWDOpBzx6c4egYDUroxi2H74IfWIi4OKlerhU1wAZ03vCADoZMyj4G5HJ18XVMCE9H567MxbmDZe69RqRvq801n17Dua9dwq2/iQBbutJR8z7wssq39//ej50iGgJjwyRrriO6BUBi0YHvmqgpX4oLOPTDsLCkXEeV+JTF2vhv3YUwtvTesIdvYzl0YXKWnYnWOZnJyXFu+fmTjB3Uh9obeJ+VC14UBjnI5D9nzL46+bjcFqYYGjfugXMndgHRt5oTLtNws4YHpGwMwZHeSok7ALEFd0mcRVu/Pjx8Prrr7NjShMTEyWXB6pdYujr/aRJk1ha9BiLwInyWnj6nWKIaN4MXnmou6l7o5RK/lVRNUxYlw8LR3aCObc1DfKMrSWlZiYCNy47DK9P7gE3dDN3X6ZSHYou1MJtrx6Fwhf0zzibiRGlLUXgRHkdPPRGPlxuAIiOwBXXS/CD+Ch4K0grrpu/L4efbCyEQZ0joUV4M9hbVAm/u7cL/GKEMYNcJXt/sf8cO6giv6TJBa5Dmxbw6Jie8MBw808iJg66D4ELlXXwxvv5kJl9SlL5u27qBL+abuxeZBJ2xvCLhJ0xOJKwMwBHXK0TLxLEvzMyMpjLJb7nrpT8hnmzXTFLS0vZaiE9vhFY8k09RIY3wk9vMO8kQ2+lePCdy/DSyBaQFO3/hm3ftaMQZiPw0LuXYfGIFjAgJvj2O1XZCI9srYVdD9OeTLPtbEb6mcfq4X++qIdVo5vDTZ2bmZGFapqVtQBpX9ZC4UWA39/eHOLbms9fvP9x29dV8MG3TeIOCzg4oSU8fHsbiGkbHlQMKDPnIvD10Uvwz90Xoepyo6eSHduGQ8qItjCwh/FbLV7cXWd5MDvFPGv5Mj59/bKQlREvAY+NNW9yK2QVw61Ghw4Ba+Fzc3Mb+/c3dlYjlBUzM2+5sFM7DEW8oFDt5nm192aW381p/78PSqB1izD41V3m7m1Rw/iGpYch/ZEeMMTkkzjdbGMz604rdmai6+y0ca/ksL8ehaLU0Ky4ojv6tycvwYof6T8wxR9LfXfkArsM+oBwzHyrluEwPTkeUu4O/MoFf8pAYZ2JAO7nfG1bAXz49WlJBe8b1gV+ITuwyEgEaMXOGDRpxc4YHOWpkLALEFcUbRs3bmSx1a4vwNmARYsWAc4MqN087+1G+gCLRtG8IEDCjuihBwFvwu7gwYPw3HPPwSOPPMJW7/H53e9+Bx999BH7/OKLL8KIESPYvtwXXngB9u3bJ3mPf6B792uvvcbe33PPPfDrX//aU1xyxdRjudDHdauw48i/+VERE3jic2Pf9vCzH/WB3rKrREJvLSqB1RH4YO9p+NNbh6GhaZEOErpEwYLJiTBIuFrEjHqQsDMGVRJ2xuBIws4cHClVmyDgTdihSysegnP99dezAbU4yObVe+KJJ9igXRywt27dGl5++WUYMGCA6nsen1bsbEIUlWKqCTsUayjc8Bk0aJDnJNz8/HzGJRR9L730EjtM6cCBAywcijx8v3btWvjNb34DBQUFnjA4WYTib/LkySwcPiTs7M0dtws7tF5uYQX8Iysf8Bh68ZlyTzw8MS7B3gam0gcFgaIz1fD3LXmQ/b10+8mEEd3ZNQbBeEjYGYMyCTtjcCRhZw6OlKpNEPAm7FCs8UdcKcF3fOD+2GOPeQQcXm/BB908Hqah9J6EnU0I4qOYasIOJwHEh4t/zgW+SicKNQz/ySefwK5duzwTCfiOr/bxNPnfJOzszSFfwg7t/dZbb3kmieQTS3zFl68MV1ZWQpcuXQDd+dE7RL4SLF/xDZUrppLV3vn0JKzMPA519U3LLUk92sJPH+oF15u82mJvFrm79FuyT8GyjKMSEJJ6tIFfPNIvqKu+JOyM4SEJO2NwJGFnDo6Uqk0QUBN2fICNA3E+0BarJK6s4GqKmoAjYWcTIgRYTCVhhyu9K1asgGeffZYdosTFGQ7M+YodvuPcuOWWWzyumOLAXC7k5PFJ2AVoNItE8ybssH3529/+xkr6s5/9jE0eyfnAq7Fy5UrAk5NRzIlhxEkC+UQUxrWSsMPyFJRUw+vv58PunDKJhR66oxvMmdDHIlajYlgBgaMnKmHFu8cB92uKT8rdcTBzfK+gF5GEnTGQ21HY4TasrVu3QmpqKju9XtxOJW7LEhHyFgYn5rKzs1lwnPidMGEC4LkdS5YskWzzwtP0V69eDVOnTmXbu7w9tMfOGH5SKjZBQEnY4SDoz3/+M/z0pz9lbnJKwk4u2ERXzMGDB8Mf/vAH9iNUe8/hIVdMmxBFpZhKwk7khjjQ5q69JSUlntT4qgt/IbpoZmVleUQhfhAH6vg3CTt7c0dN2HERhp067tvmXgFqwk5EQeSeXNjxNo2f/GY1Ycfr8f6XJexqBDyunj89OkfCUw/2hmHXRdvb6FR63Qi8vasYVmbmSdIZktgOnk/pB11jgn/tDBaEhJ1us7IE7Cbs8ODEdevWsbJPnz6dCTvxAETxIMWIiCZuqoXBffbbtm2DhQsXMo8L3KqB91jv3LkTRo0axURjUVERE3uYxrBhw2Do0KE+wSdh5xMi9QBKSltNmfv7XkexKKoXBJSEndqsN08GB+g4IMd9UErH43IXTrn7ptJ7Enb2pqdc2Mnd33jt+F5M/rfSCgp+J77HTgEfcsW0N0fUSq8m7FCQ5eXlsVU4bGdEYccP0hFXdkVXTLm7JZ9YEvf98vJYVdhh+c6cvwxvbM+H97+Unm44ZmgXeC6lrzMJQbXyigCeoooXjefiHR1Xn+bhYTD93h4wbXSPkKJHws4Y+O0k7Pj90+PGjWNiDNvr6Ohoyd3V/IozfuUZoiR/J/69YcMGiVjj4i0nJ0ci7OLj42HPnj3sDAgtDwk7LSgphBGvMhC/VlPmuIQaFxfnWWblKl3tvaj2AywiRVNAQEnYiatsPIo4YPI1cy5fWeFpKL0nYWdvWvq67kCNK/gehRuu7L7//vswcOBA5m4nrtjhBAI/YAVRwlm8559/noXDh1bs7M0dJWEnThrhir8o7MTaivzBcPwR3XX5JAMe3vP999+zINyTAD9bWdjx+uz6rhTWbMuHk2U1njrGtm8JT97fG+6+2Zl3Ttmb1eaUft0HhfD69gJJ4rdeFw0vTO0PbaNCcwetWBgSdsbY3U7CDvtvXD0bO3YsLFu2TFXY8VU3XM1TE3Y8DHrpiKtwXD+gkENXTFxImD9/PmC4WbNmgVZdQMIuAH5y5Y6KnRvPmzI3+4LyAKrg2ii+rjuQizEceMkH2HLwUBgmJCR4Vlr490rvSdjZm3r+CDvkEq7y4iO664orLvid6J4pHpghX/UjYWdv7igJOzkXsIZKq23yPb4cCfE9ul6K7ZDcfdwOwg7rdbGqDtbtKIRNu09IDD5iSEd49uG+0CYy9AN7ezPRuqX/99ELsHTjUSg8U+0pZJvIcJhxb0+YeGdw71/0hhIJO2M4ZBdhJ66y4cSamrBT0gbyFTsxjFzY4YIRPuh6yZ81a9Yw8Yf793Nzcz378LxZgIRdAPwU3Sp59AULFjCRt3z5cuDLsBgOlXlKSgpkZmZqfo8+tqJgDKCIFEUFAX+FHQ7Ocd+LOPMtH4zx1T2192JRSNjZm5q+hJ2ZtSNhZya65qft61RMNXddLBlfmcMDevAzThbiAENcsRMnkpROYbWLsOOW+PLAOfhHVgEcKa7wGCcqIhxmjkuAB2/vZr7BKIegIYCno67Zmgdv75KK+TuHdITU6UmALphWekjYGWMNuwg73FuXlpbGtk7wB9vfn//859eM7UUNgGEDccXk++j4KiF3xcSDU+TpK1mChF0A/JQbim+YREG2atUqj4Djyjw5OVlifF/v5SuBARSRogQo7MwGjoSd2Qibmz4JO3PxdXLq/gg7dMHB/RT84B1xxVdc1RX33skP67HydQda7YwD/vU7CtkKnvjcktQBFkzuC12iW2lNisJZFIG9B8/Bn946AmXllz0lRPfbR8f0hLHDuliy1CTsjDGLXYSdWFv5qpy4/UrLFi0xjHjYSnFxMdMP6CGGp16izsA9eOiCiYes4B47/KzlZEwSdgHwU02B++tyqRZe3HgZQPEoihcEfK3YmQ0eCTuzETY3fRJ25uLr5NR9CTuz6263FTsRj33HymHt+wWQc7TpuPtmYWHw2NiegJeb02M/BCpr6uDvW/Jh6xenJIVP/kEn+OWU/pauEAk7Y8zjBGEnevDhhNyiRYuYMBMFnFoYRFE8hBE9/3C1Ti4e8W/0/iNXTGN4p5gKBxlPx0EjiAZUU+/+vven+DhTi8ShxzcCS76ph8jwRvjpDaHZp/HgO5fhpZEtICnaWq4lvpGjEFl5DfD7PXXwYGI4PDGoGcRGBs+GFbWN8Mb+BvjHf+rhv37YHB5MbEYGsRkCJVWNMHlLLex+pGVISv7Pg3Vw4FwY/Pdt4SHJ34hMd3xXBe/sqZQk1adLC0i5sw3ExYSmTTeiXm5L47vjl+CNf12ES3VNF9R3atcMHhrWFm7qE5rfhz82eHF309Uc/sQLZthOMc8GM7uA8nr6+mUBxTMiEoovpVPOjUibCzat1xMYlSdPh1bsAkRU9LkVVbqaMvf3fYDFomheEPg0rxJ+tf00tGwO8Pt7u8CwHk2nywUDuLdyzsMz752EGTdHw3N3xELnNjQQCQbuRuRx75rjcK6mEQZ2joIzlbXwaV45vDMjAe5ObGNE8l7T+KqoGh54PR+GdIuCbm1bwuHSGmgMa4B/zeoNEc2DJy5Nr6jDM6AVO2MMfKioAvDUxM+/l05mPnJ3PMwan2BMJpSKKQicvXgZXn3nOOz8rlSS/gPDu8K8SVdOEbTDQyt2xljJjit2WmqO+gDvops5c6aW4IaHIWFnOKSUoBUR+O2HJbB671kY0as9NDQC7Dx2ARbc0RFSR3UOSnHvfS0PzlU1wMAuV4TBZ3kX4Z1HE+CuPq2Dkj9lEjgC//1RCWTnX4I5t3X1JPJZ/kV4d/9ZOPBsv8AT1hjztlePwQ/i2sC9/Tp4YqzZexoSYsJh6f10iIRGGEMa7OKlBliaXQov7zoDyx/qDjNuCu7F2/8+WQPYBuIBPIvv6wr39DV/QsJswDM/OwlrtuZD1aV6T1a9u7WGuRP7wOA+7czOntL3E4GPvjkDf1h/SBIrMa41Owxn6IDg/h78LPo1wUnY6UXwSnynCjtj0Ak8FRJ2gWNHMW2CQHZ+FUzeUAB/HJsA7VpdcUMqraqDX2zNh4+f7A03dIswtSaLPiyBzwukwuDTvIuw5eBZ2L/AfGFgauVckPgty4/AI0M6wXWdIyW1fTLjKDwwsB10jDLPta2qtgFe++o8vCm7pLnwwiV4+ZOTcOx5a+9FcQE9fFbx6+JquH9tHgzp3hq6tcEV12pohEb4aFZviGxh/orrXz8vg9TtJZDctz20ah4GewovwgPXtYO/OGBSoPB0NTtcBUWD+Nw/vCvMt9EKkE8S2TjAqbM18MqmY7DnwDlJLX48sjs89WBvW9aMhJ0xZiNhZwyO8lRI2JmDK6VqIQRe/KgEvj9dD9NvlF5wu+rL01BVWwtD46UDdqOLvuG78zD3tm4wQCYMfv7uMdgxszckdaKT3YzG3Mj0bv3rUZgwqCNc30Xqujsr4xg8eksHiDVZ2L20+wy8JTtMIO/sJVj2+Uk4/BwJOyNtbUZaw1ccg1u6t4V7+7X3JP/aV2egR4dmsOwBc1dcC85fhsSXD8FfxidAzw5X2pna+kZI/aAA/jSuC9w/wBkrWx98dRr+sS0fSi80nazYNSYCfj6hD/xwoL1Wg8zgYKjSfC/7FCzNOCrJflCvtjD7gd4wsFfbUBVLd74k7HRDyBIgYWcMjiTszMGRUrUwAr//+DR8d7IOHr1JKuxe3VMCzcMa4PZe5u61W7nnLMy+tQsMkgmDp3Gvweze0Lej9TeLW9i8phdt8a4zkJVbAb8YEefJ66MjF2BX3gX4dm5f0/O/e3Ue9I2JhAeuaxqgvvrFKRjSvRX8YYw1jwM3HRSbZFBaWQd9Xz4M6Q9L9w/hiutvdxTBzKHmio7/lNRAeQ3A87LLnd/Zfw5at2wwXVgG00wo6vBahK2fS09ZvOumTpA6vT+YvzYazNpaO6+CkmpY+vZRyDnWdIppWBjAtOQe8JMxPa1deA2lI2GnASQNQUjYaQApgCC0YhcAaBTFXgigKxTucVt8X0/o0qYFK3zhhcvw/LZ8+HpuXxhg8orZH3aegfcPVcIvRnT3APfh0QvwyfFy+GaufTaM28vqxpZ28voC+P70JRjUuTWUVl+Gw2dqYNP0nnBrEA7gOXjmEjz4Rj50bdMSurRpCYdKq6B7u+aQ9XgvYytJqRmOwNmqOkhYnAsbUqQu1/nnLsHvdhbDgts7Gp6nmOC3J2ug+Hw9/HJkU9uD32/6z1loH9noCHdMOYCf5JTB2vfzAcUFf9q1bg4/+1EfuOfmTqbiTYkD/N/HxfD39/IkUNzSvwM89WAvwD2QTnhI2BljRRJ2xuAoT4WEnU5c8RoDBJHfXSGefok306empkJiYiK7jgDD4NUEWt7rLBZFlyHw8iel8D8fnYaRfdpCI4QBrrj8cWxXmHObuQMrXozJGwrh+5IaQRhcgs0zepruBkpE0IfAgk33eRIoKO8PZ6q6Q2SLCkiK/g7CmwX3yOuDZTdDRW076BhRAr07HPCUizpHfTY2O/bdq49DYnQUPCi4BOKK6+BuLdlBJmY+JRV1EJd2gE1q9Y+94nJeXlMP/++DQlg9qTuMdsAhKkr4VdbUw7odBfD2zhOSr4cNjIEXpvaHNpHm7Ys1055WTvtwUSX86a3DcPRE03UUES2bwfTkHoAnljrpIWFnjDWp7zIGRxJ2BuLIb43HJPml4uJ9deKt8nhbfFxcHEyYMAG0vI+IMPdADwNhsHxSfHBeVt0FCsuvzJwntM+F6AjphnuzK5Jf3h9KuTCI+RbCw5pOc6MGzmz0A0tfFHaBpWB+LOKO+RjrySGXrbgWQJe2zaFL61ZwuKwaurQNh+1BWnF945vz8NjbhTA2qQO0bBYGeKLr0z/sCP89OjgnAuvBTm/cvQfPwRvbC+BgQYUnqebhYfDTh3rDQ7ebu79Rb9ntFH9tVgGs/7BQUuTh18ewVdIu0c7bQ07Czhh2Ut9lDI4k7AzCEVfgli9fDtOnT4d169YxYYcPvuMij4eZMWMGpKena37P4xtUVNcnQ4Nza1KAOkdj7EKdozE4mpGK2PYcLLsJKmrbQ8fIEujdvmnF1Yx85WmWX+oAxy9cB/UNLSC+3VHoHFXsCeJ0/tQ3NLKTM9M/kAoPvBLhl1P6AR6yQk9gCHx/vBz++OZhOFFW40mgQ5sWbJXuoTucK5yp7wqML/JYTm97jEHJ/1TIFdN/zFiMzZs3Q3x8PHOz5GJOSdgtXrwYUlJSIDMzUyLsvL2fPXs2S9cODzVwxljJjQ0ccYe4YwwC1k2FJpWsY5v/HC+HdTuK4Otc6bH7j49NgKmjneUqaDbqjY0Ar757HDZ/InV1veumWJg7MRHaRjU3uwghTZ/6LmPgd+O4xxjkvKdCwi4AlPFW+YyMDJg3bx5UVVWpCruamhpYtmwZJCcnS4Sdr/eTJk0iYReAXdSidIp51sDUzEnKjQ0cdY7GcMmN3EHkiD/En0AQ2LizGF7bVgB19Q2e6H3jWsNzKf0gsbszDvcIBBetcb45dB7+d90huFBZ64nSJaYVW6W771Z3nNJLbY9WtngP59a+yxj01FMhYRcAwrhHbsmSJZKYsbGx8Mwzz/jlcqnmoumvKyYeyIJun6F4Xtwd3AMkAqmjHYTd09cvC6Rqto5D3DHGfG7kDiJH/CH+BIpAUVkdZH1dBd8dvyRJYvQNkTDhh20CTdbR8WrrGuGtTyvg89wmt0us8PABETDlzrbQzEX3SVDbYwzVQ9l3xcTEAI7btT64oJOWlsYWczCerwMTxXTVDk/EMHguR3Z2Ngs+efJkzzkcqDHEgxZxQQjP6pg6dSpg2b09JOy0WlUlHN9Hp3R4CrprFhcXw5w5c5jx+OEpWt7rLFbQotPMlTFQu3HmirhD3NGDAPFHD3pNcd3Y9vDab8k+Ca+/XyhZfeoeGwHPPdIPcA8ePVcQ+DSnDNLWH4LLdU2rnL26RjEXVrwn0G0PtT3GWNxObc+aNWtg1KhRzJtOHM+rHZgoHoCoFmbfvn2wbds2WLhwIROMuEULt2Lt3LmT5YX6oqioiIk9TGPYsGEwdOhQn+CTsPMJkfcAcmEnKnM1Va/lvc5iBS06NXDGQG2nBs6YGpMrnVE4upE7iB21PcYwyK384eidKK1hF5vv+Oq0BND7b+sK839sj73uxjDh2lQuVtXBXzYehd05pZIvJ4zoxk68dOtDbY8xlrdr28MXZ3D1TOnARNHrTkkj8DgbNmyQiDUu3nJyciTCDs/z2LNnD1sk0vKQsNOCEoVRRYAaOGPIYdcGTk/tiTt60GuK60bukLAzhjuYilv5I0fww69PwxvbC+GkcMJjTNuWsGByIvxwkHfXJ+OsYZ2UPth7Gl7652FJgZJ6tGF76dyIhwgE9V3G8NSubQ8XYOLhiegeiSKOr7rxAxCVhB0Pk5WVdY2wQ88+FHLoiomLQPPnzwcMN2vWLNB6DRoJO2P46dpUqIEzxvR2beD01J64owc9EnbEH+KPMQg0pXK2/DKs/7AIMj87KUkaT3tMnZYEYS7YR1Z64TK8/M/D8PWh8xIMptwTD0+MSzAaclumR22PMWaz47gHz9jgq2dy0cYPRhQPQPQWRi7scCUQH3S95A+6gKILJh7YmJub69mH580CJOyM4adrU6EGzhjT27GB01tz4o5eBK/EdyN3sN7EH+KPMQhcm8pn+8rYvXdHT1R6voxoGQ7P/DgR7rnFuXvK3v30JLyy+ZgEkCGJ7dgq3U39OpgFt+3SpbbHGJPZre/CA1RWrVrF9sTxFTozXDH5PjoUkbjHjrtiyl0/1axAws4Yfro2FWrgjDG93Ro4I2pN3DECRRJ2xqBoTip2OJHXjW2PFmtXXaqHDTuK4K2PiyTBb70uGlKn9Yc2kc65qw33GS7ecAj251/01LV5eBgTdNOSe2iBy1VhqO8yxtx2antQZKWnp3tOw+QIqB2MKCKkFgbT5Ien4EGLctGIe/DQBRMPWcFVQvys5WRMEnbG8NO1qVADZ4zp7dTAGVNjWnExCkc3codW7Ixij3snBrQiiC6J63cUwr5j5ZIoeBH3g7d31ZqMZcO9+WERvJaVf414RVF3XUJby5Y7lAWjcY8x6Nul70IXS9wXh66Q/OGHIOLfePUBXjsmHowonn6vdqgixhWvO1iwYAE79VLu0inmz69E8GYBEnYB8lO8yy4pKYktzeLGRrX7Kvx9H2Cxgh6NGjhjILdLA2dMba+kQtwxBk03cof4Ywx3MBW38scfBBsBYP0HhfD69gJJtEG92sEL0/pB15gIf5KzRNhjJyrZFQZ5p6o85Wkb1Zyt0E26s7slymjVQlDfZYxlnNz2+HM9gTFoNqVCwi4ARMWLAvECQVTy48aNY0pb7b4KXD7l99iJy69q77WefhNA8Q2NQg2cMXA6uYFTQ4i4Q9zRgwDxRw96TXHd2PYEitz3eeXMPfPLg+ckSTw+tidMHW0fl8U1W/Phn/+SupjeOaQjzBjTE/B+Onq8I0BtjzEMcWrbg3vx8C66mTNnGgOUn6mQsPMTMKXgXMyNHDlS8U6LGTNmMN9cfrcFPyVH7b14B4YBxTM1CWrgjIHXqQ2cN3SIO8QdPQgQf/SgR8JOD3pv7zoB6dsLAPfh8SehSyQ7OTMxrrWepE2N+/3xi/C/63Lh9PlLnnxi27dkq3R4bx892hCgtkcbTr5CuXHc4wsTI74nYacTRdEXNjo6+hphh6t5KSkpkJmZKRF23t7jzfP8DgydxTM9OjVwxkDsxgaOuEPc0YMA8UcPeiTs9KKHrox4NcLuf0sv7374rjh48v5eepM3PP7yjKOQmX1Kku69QzvDo2N6QpfoVobn5+QEqe0xxrpuHPcYg5z3VEjY6URZvHdC7b6K5ORkibDjYlDtvXgHhs7imR6dGjhjIHZjA0fcIe7oQYD4owc9EnbGoAew9YsSWPdBAeD9b/zBVTA8OXNIYnujsgk4nS8PnIM/rD8EF6vrPGnEd4qEaaPjYfQPOgecrpsjUttjjPXdOO4xBjkSdqbhKO6V4wenKN1pYbYrJp7Gg6IyFM+Lu5s6i1DkryVPOxw5/vT1y7RUxVFhiDvGmNON3EHkiD/EH2MQ0J9KaXk9ZH1TBV/k1kgSu+O6SJhyZxv9GQSQQkMjQPrHF+HLw9IyjRgYAQ8NawORLV1w23oAuGmJQm2PFpR8hwll34X30OEplk58aMUuQKviSl1OTo7nNEyejNp9Ff6+D7BYQY9GM1fGQO7GmSviDnFHDwLEHz3oNcV1Y9tjDHLXpvKvb0ph3Y4CKDxd7fkS77v75ZR+cNugGLOyvSbdXd+Vsr10KO74g3v/8AqDOwZ3DFo5nJoRtT3GWJbaHmNwlKdCwi4AXMWrC3h0fuVBVVWV4p0WavdYeLvfIoCiBT0KNXDGQO7GBo64Q9zRgwDxRw96JGUjTVcAACAASURBVOyMQe/aVM5X1MK6HYXw7qcnJV+OujGWuWc2a2beShke5rJ4/SHI/l7qwTN5VBzMHJ8A4SbmbRaeVkyX2h5jrOLGcY8xyHlPhYRdMFB2cB7UwBljXDc2cMQd4o4eBIg/etAjYWcMeuqpZP/nLKz/sBAOFVZ4AqGoez6lH4y+pZPh2Wd9UQJ/3nhEku7AXm3ZKt3QAdGG5+fmBKntMcb6bhz3GIMcCbtg4OjaPKiBM8b0bmzgiDvEHT0IEH/0oEfCzhj0vKdSc7ke1u8ouubOOBRauHqHF4Lrfc5drGVul98dueBJCtcEp93bA34ypqfe5Cm+AgLU9hhDCzeOe4xBjoRdMHB0bR7UwBljejc2cMQd4o4eBIg/etAjYWcMetpS+fbweeaemXO0XBJhzoQ+8NAd3bQlohAqY9cJWJF5XPLNLf07sHvpBvdpF3C6FNE7AtT2GMMQN457jEGOhF0wcHRtHtTAGWN6NzZwxB3ijh4EiD960CNhZwx6/qWy4cMiSP+gAOrqm041QXdJvNi8a4z2u+SKz1RD2vrDkFt40VOAyFbhzO0S79Gjx1wEqO0xBl83jnuMQY6EXTBwDDgP8fCUqKgoSE1Ntc3l5FhpauACNr0kohsbOOIOcUcPAsQfPeiRsDMGPf9TOVhwEdZ9UAh7DpyTRH58bAJMHR3vM0GM+/r2Akm44dfHMFHXLz40Vyv4LLTDAlDbY4xB7TTu0TJWVwuj9h6vTFuyZAmIY3+853r16tUwdepUwCsZAnno8JRAUDMwjngNgvxePAOzMS0pauCMgdZODZwxNaZJAaNwdCN3aFLJKPYAuJU/xiEYWEqbdp+A9R8WQXllrSeBnp0jIXV6f+gbd61AO1xUCWnrcqHwTNNVCh3atGCCTo87Z2Cld3csGvcYY387tT1axupqYVCoxcXFwYQJE0Ac569fvx5GjRrF7qEuKipi32Maw4YNg6FDhwYMMgm7gKHTHxGNqXSh+dy5cwNW6vpL5V8K1MD5h5daaDs1cMbUmISdUTi6kTsk7IxiDwk745D0P6X8U1Vs793O70olkfF6gtkP9PK8W5l5HN7edUIS5u6bOzFR16NzpP8ZUwxdCNC4Rxd8nsh26bu0jNXVwsyYMQPS09OBj+vFcHgftijs4uPjYc+ePTBnzhxdAJOw0wWfvshKRFi8eDHMnj3bNu6Y1MDp4wCPbZcGzpjaXkmFuGMMmm7kDvHHGO5gKm7lj3EI6k8pa08JOz2z5FyNJ7GO7VqykzPT1h+CsvLLnvddolvB9Ht7wH23dtGfMaUQEALUdwUE2zWR7NL2aBmrq4VJSUmBzMxMibDj43yMg66YsbGxMH/+fMjKyoJZs2ZBRESELoBJ2OmCT19kORHQt3bZsmUwadIkEnb6oJXE7hTzrIGpmZOUXRo4I2tPnaMxaLqROyTsjOEOCTvjcNSb0qmzNYCHq6DIU3vGDuvCVuk6R2s/aEVvuSj+tQhQ32UMK+zSd2kZq6uFSU5Olgg7tXH+mjVrmAtmRkYG5ObmwuTJk5lrZiAPCbtAUDMojpblXS1ZIQnCwvDmGnoIAf8QaGxsJO74BxmFFhAg/hAd9CBA/LkWva+PXIKsbyrh5Ll6z5fdY5rDfTdHwS2JJOhExIg/en597o6L3ElKStIEgpaxeiCumPxwFNx3h3vsuCsmHpwibtPSVEghEAk7fxEzOLy42RL9bYuLi/32r0Uj9u/f3+CSUXJuQIC44wYrm1dH4o952LohZeKPspVr6xog71QVFJ6uZnvoenWNghbNm7mBEn7VkfjjF1wUWCZ+/Bk3axmrq4XxFhcF4YYNG5gL5r59+9geO/ys52RMEnYhprp4DCr62S5atMjvg1OocQuxEW2cPXHHxsazQNGJPxYwgo2LQPyxsfEsUHTijwWMYNMi+MsdtbG6uCCjFkbtvdwtE//G/XfkimlTUhlZbH8JamTelJa9ESDu2Nt+oS498SfUFrB3/sQfe9sv1KUn/oTaAvbN3yjuGHE9gdEo0oqd0YiGID2jCBpI0cWZCIyPPssLFy685lQfPhMxZMiQgDeEBlI+eRz0ZcajZwNZGTUif6ulEWzuYCOYnZ0tuZAz2JgY2RBz/uORxnrunQk2BkblF2z+iDOaYh2GDx/utwt7oBjI2zyejnyzO7U1vhEONn/kJcLZ9o0bN7LXan2X71roC6GVT25va5RQDjV/9Fnee2x+ebUYSrzIWuQuhlmwYAE7dA/HNqWlsuszrh7EgXE+/vhjyfgH3+ET6EEdZmJgZtpGcOfo0aOwc+dOmDlzpplF9TttEnZ+Q2a9CEYQNNBayTeMir7EgaapJ568PHrS8jduKPP2t6w8fDC5I17MWVVVBdu3b4cpU6YEWvSA4/kr7ELZ8YUyby0AB5M/SoPyUA9I/OWSFky1hLHjCcpWG5jjbysnJ8czEYntEz56J2j02Ib4pIX9TWFC2f74V9LAQyuNK+TcRYGxdOlSdmQ+ijt85FzivMTv+vXr5xFyVu9jAkfOe0wnc4eEnVmsCWK6oSSovNHBzpFv/sSrG/D57rvv2GwSvsfjXAcPHsyudeDf4SzUU089xVbScKZJnPnmKzwYlr/nAqGsrAw6duzo6ZjlM58YHk8Z2rZtG/CwDz/8MGzZsgXmzZvHNqry7zBfnPWPi4tjM7jifkdsNNPS0gDFiPhenDF78sknAf/mM2VKeeNKJm6IxRUrsT5BpMo1WQWTO6KwE+9pEe0mzkjKZyxxRh07rlWrVnmuBEHb4PHAaE/EFh+OL3KOD9I4j9B+yJlx48ax78Q8lGbsRRtj3NTUVMZTzl28SPTTTz9l5cFn3bp1jCeFhYVsBeCuu+6CFStWXLNCqcRrEQeMO3DgQMYpfJTyxvrhqVpK3AwWp4LJH3md5AMSrW2F0m9QtDNf/UNucXtWV1crrvKLgyd5+Mcffxx27NjhV1uj5beAM+v79+9n+zDwwfKOHTv2mrLu2rXLsxrF6ySueAa6p9tIboWKP97EF+/D+CXB3Mbibw0x4O2L2B9FR0czeA4fPuyxDaajxC8lHL3xibc9/rQ1ZvPJSC4Eklao+BNIWQONo+UONUxbqT3E8RbvA3lfiX0fjnuwz8R+mIRdoJaxbjwSdta1jeaShbJxU1uxw4EGbgLFQbS8g0RhJ36HDcvWrVvZoBkfHLijCMKGCI+AxYGM2BFjnitXrmTh+ewUB0tJaIphRSGAwo5/hx0yujDgKUlYXr7yiPUQTyfinT4eR8tPMuIixVfe/EhbeX3kddBseAMCBpM74qBSFF14f8uoUaOYLbl9Zs+e7RFwKLb5/Y7iZzE8F3Yo4JE7XLTLP+OpsyiEcCIBB2qca/hZbbVZ7Ph4HTivRV6iOXjanOP4DsuAF4/yE2/VeICrBzgRIa4Y+MpbiZv892YAPXwmEUz+eBN2apjK2wqlyQW5O418II9cUVvFkQ/Euf0xvL9tDbYLar8FFJjY5vDjseXChE8+8bKq1Qkx5G2qT+MGIUCo+OPNu0JN2IkcULMttkly24icQ0ix7+MTS3KIvfEpkLbGbD7pXd3US7FQ8Udvuf2JL+cqck/st3havnjL+xIc04j3JZOw88ca9ghLws4edvJaylA2bvJVMnFmWH7ZOu+0+Iodv4hdbJDERkycceYAoCDAB1f/lAawaiuIPKy8Q+bpyDtj3tiNHDnyGp91vnKErg984I7izlfecp94jCsKnFBQMRTc4ZxBEY3H+vJToHj9xdUp5Ig/wo7PUMp5JAomzkP5IFfkhriiKBdXIq/lgy2+eojxxUGayHE1HmB5lixZIuGEt7yV9uYEe59QKPjDeSJi4w1Tsa3AcHLxrLSXBVfccT+waE+l36d8IC6G97et4ZNhfCUO8+OrajiJhFjzvcFKwk7M21udUHyOHz/eEntqQsUftcExYu5tgCyuCvPfGj+inPcxSn2JyDl5+iKvvPHJ37ZGrW1FDhnFp1DvywoVf4LZVxsh7NTGN2g/EnbBtGZw8iJhFxycTc0llI2b2synkquLv8IOOx/RlUBtZkoE15e48new5WtwJ86U42yteKmkrxk0U0mhMfFQcQfthIIuJSUFMjMzYe7cuddc8yEOotQmDOSumErCTs4jzkNcucCHD06CJex87aPB7/nKI6708TL6GsxrNLmhwULFH6yEOCBRw1TLb1BtYKPGB60DcX/bGpxE8nYpLRfy6N4rn3WXl9XXYA2/lx+iYCgxNCYWKv7w9gc9A+QeE2qcEScU1WyLYeS/Uzk3gyXsfF1ybCSfNJrb8GCh4o/hFfGSoBGumOJ2Ep4Vn5gQ+5hg1ivUeTmZOyTsQs0uA/IPJUHNFHbYGKEvuPyUTW8do9HCjs+iq7nO8BleFAnygZm8nGp7zAygQMBJBJM74mqJOGOOwgtX5cTZX7Sj3NWVV1IcKIkiCN0SlYQd5sVXbUQhHqgrpt4VO188wIEhd7HEVWs1YcfdQr1xM2BiaIwYTP7IiySKFzVMtfwG1VZvgi3skP++Dp/iLpbTpk2TuFPJy+ptRYrjKLrpaTS34cFCzR/54SnYjouTeaLrtijsRL75WrHT44oprsL6u2InbilQW1kzkk+Gk0NDgqHkj4biGRJEaYyF7QQ+oieSt8NT5BM94sQG/gZ4H2NIgW2SiJO5Q8LOJiT0VsxQEtRMYcf3PfHDMLhbkjhQV8KFr/TwA0xEVyx/Z9GxQ5TPdnE3LaVDK7zljWUVV6HcdniB3HWQu6EqufMquRHx8KI9brzxRkYBvsdOSdjhgSzc3RNnKSMjI9mhJrg/RHThU3Nj5Pnxg13w8BTuRhzIYEuNByhk5QfreMsb01HiZjDdo0LZ9ng7PMVbW6F0yIrIA25nxDeYrphoN6XfAq688CPMlY4754enyMuqVCccxPHj/YN5RYRa/xVK/sh/h+LvX+mwJfEoeeQXulfyQ7jkWwM49hxjJe8Dtb6Lt2FysR5IW2M2n0K5PxzxCzV/gjF8VBtjiZwS2wVeJjUPKfF7nFDFh7cJ+Fl+bUsw6hiKPJzMHRJ2oWCUwXk6maAGQ0XJyRCwKnfkgxpvq7Rk1NAhYFX+hA4RytkfBIg//qBFYeUIEH+IE4Ei4GTukLALlBUWiudkgloIZkcWxcrc8TUj6UiD2KxSVuaPzaB0ZXGJP640u2GVJv4YBqXrEnIyd0jYOYDOTiaoA8xj6SoQdyxtHssXjvhjeRNZuoDEH0ubx/KFI/5Y3kSWLaCTuUPCzrK0014wJxNUOwoUMhAEiDuBoEZxOALEH+KCHgSIP3rQo7jEH+JAoAg4mTsk7AJlhYXiOZmgFoLZkUUh7jjSrEGrFPEnaFA7MiPijyPNGrRKEX+CBrXjMnIyd0jYOYCuTiaoA8xj6SoQdyxtHssXjvhjeRNZuoDEH0ubx/KFI/5Y3kSWLaCTuUPCzrK0014wJxNUOwoUMhAEiDuBoEZxOALEH+KCHgSIP3rQo7jEH+JAoAg4mTuGCbuCggLAe1boCT4CjY2NEBYWFvyMKUfbI0Dcsb0JQ1oB4k9I4bd95sQf25swpBUg/oQUfltnjmPmfv362boOaoU3TNg5Wf1a3fKEvdUtZN3yEXesaxs7lIz4YwcrWbeMxB/r2sYOJSP+2MFK1iyjk7lDws6anPOrVE4mqF9AUGC/ESDu+A0ZRRAQIP4QHfQgQPzRgx7FJf4QBwJFwMncIWEXKCssFM/JBLUQzI4sCnHHkWYNWqWIP0GD2pEZEX8cadagVYr4EzSoHZeRk7njOGG3d+9eWLJkCSNhbGwsLFq0iH1evnw5zJ07l33Gd6WlpexzUlISLFy4ECIiImDz5s3s3YQJE2xFYicT1Jsh0F5bt26F1NRUSExM9ASVvz979qzH5lFRUZ7wuCd08eLFkJuby+IuWLAAhg4daivb6y2sW7mDuL3yyiuA9cf2ICYmhv2dnZ3NIOU8wc9paWlQVVXlgZq3GcXFxZLviD962Wif+EePHmW2Hz9+vKe/EPkzefJkST/C26D+/fvDnDlzWEXF8GI/ZB8U9JfUze2PfvQoBbfwB8e1K1eulIx1xLGu2H7wtgn7LD4Gxv5N7b04PhLDO51dTuaOo4QdEj09Pd0zUEMiHzlyhA3WRWHHP/PBXFxcHOuESdjZ56eMtl23bh0r8PTp0z3CTuk9DqC4jZEj27ZtY2J+3759LD7yA+NlZGTAvHnzmMh3y+Pkxs2bDTkPMAxO+PC2YNiwYV7FvdhGIK94eOKPW34xwA4JW7ZsGaswbr7HvgPtv3PnTpg5cyb7vGrVKtbGIK+4iOMIobCT80XkknuQBDaxgmKXHkIgEATcwB9sG/jE4qRJk9hYB9ugTZs2wcSJE9l4RWw/1qxZA6NGjWLhxLGP0vuxY8eyye1x48axfg/7N5yw5JNPgdjELnGczB3ThN301fuDYt91swZ68lHrHHFGQk3Y4QBvz549jMgk7IJiMt2Z8IEVNkYo0sTGDgdc4vvo6GiP7XGQJXKBD7qwQCIPdBfQRgk4uXFTMwPnAE4I4OSAVmHHecf5Jhd2fGBvI/PrLqob+cP7CQ6e3MMD+YWDpdmzZ7PBFW9bcBKA9zVyYScOunQbxUYJuJE/NjKP5YvqFv7I+x7RMN6+UxNq/P3UqVMl4yOlSSnLkyDAAjqZO44Rdt7I7U3YiYMzEnYB/kKCHA0HSkVFRYCzTSjk+EBb6b2SsOODLlzF466YbnJBEM3l5MZNjZb4O4+Pj2eDbvnqPXfFVHKNk4t/0YWFXOmC3AiEKDu0+YYNG2DWrFmQlZXFSiEXdqJow+9Xr14NOIDC91zY4Xvk4caNG1kabnTjxXq7sf0JEXUdma1b+KM0vhVdMeWu39zYaosd/P3gwYMlK3ZqE99OJI+TueMYYSefJRWJKBd24h478QdBws76P1/RlrgPigs7UcCpvccVOrUJADfNVLlZ2ImDbnRvEYWdiAt2fPiILinyThLTWrp0KdtnhQN0cb+V9X9JxpTQyZ2jEkK+JgLl7YvYp8gnBjjHuMDhez2NsYw9UnEbf+xhFfuU0i388bZwgdYSXS659dS8kOTvRYGIcd0yye1k7jhG2PGDMLivsDdhxwdz586dk+yFIGFn/QZd3ADMS4tCbsaMGWx/pXjIBb7/+c9/DpmZmR53O7UZKV8Np/WRCayETm7clBCRd2JqHZm885O7zsknktw00+nWiQH5YUscB3FyUD7AEg9I4eGHDx/O9vyKe1ns2vcE1uo0xXJb+6MXL4ovRcAt/PE1PlHqr+T7fBE5XxPYbtor7mTuOEbYIWmVDk/BfS/oKkOHpzivS1Br7JT2QokH5PAB1fbt26Fv377MJc9Xg+c89K7UyMmNmy+beRNjSgN0ziFMVy7siD++0Hbe96IY46JvyJAhqqcqy/dzi8JOacbdeYhdWyM3tz9usK/ZdXQLf+RjGux/cPwyZcoUBrH8gDjxEEFuA/n4WG4bLW2Y2fYMZvpO5o6jhB2SQty3oHbdgeh+JQ7Idu3axXhF1x0E8+cVeF5ahZ3acb7y1T837nNxcuPmi1misMPVe/FaA1xV4W6Yam7e8tU/4o8vxJ31vdzNkl+zw2sp3/ciCjv56h/t0XQWN6g2wUHADf2XfNWftxW4d1e+JxxRF69wwr9xHIxXQuEKHr/aib9H92/cM8zTUdurFxxrBjcXJ3PHNGEXXBO5OzcnE9TdljW/9sQd8zF2cg7EHydb1/y6EX/Mx9jJORB/nGxdc+vmZO6QsDOXO0FJ3ckEDQqALs6EuONi4xtQdeKPASC6OAnij4uNb0DViT8GgOjSJJzMHRJ2DiC1kwnqAPNYugrEHUubx/KFI/5Y3kSWLiDxx9LmsXzhiD+WN5FlC+hk7pCwsyzttBfMyQTVjgKFDAQB4k4gqFEcjgDxh7igBwHijx70KC7xhzgQKAJO5g4Ju0BZYaF4TiaohWB2ZFGIO440a9AqRfwJGtSOzIj440izBq1SxJ+gQe24jJzMHRJ2DqCrkwnqAPNYugrEHUubx/KFI/5Y3kSWLiDxx9LmsXzhiD+WN5FlC+hk7pCwsyzttBfMyQTVjgKFDAQB4k4gqFEcjgDxh7igBwHijx70KC7xhzgQKAJO5o5hwg7vBKuvrw8UY4qnA4HGxkYICwvTkQJFdSsCxB23Wt6YehN/jMHRrakQf9xqeWPqTfwxBke3ptK/f39HVt0wYedk9Wt1yxP2VreQdctH3LGubexQMuKPHaxk3TISf6xrGzuUjPhjBytZs4xO5g4JO2tyzq9SOZmgfgFBgf1GgLjjN2QUQUCA+EN00IMA8UcPehSX+EMcCBQBJ3OHhF2grLBQPCcT1EIwO7IoxB1HmjVolSL+BA1qR2ZE/HGkWYNWKeJP0KB2XEZO5o5jhN3evXthyZIlEvJFRUVBamoqZGVlwbBhw2Do0KHwyiuvQHZ2NgvHv09MTISzZ8/C8uXLYe7cuRATE2MrEjuZoN4MsXnzZti6dSuzcXR0NCxatAhKS0s9UWJjY9m7Xbt2wcaNGz3vFyxYwLiA+0LT0tKgqqqKfTd8+HCYM2eOrWyvt7Bu5Q7ihm0B1h85gr95kQ9JSUmwcOFCiIiIALFtEd9jm8E5J7Ylem1ip/hu5Q/nyvjx42HChAms/xDbH5EnYp8zefJkFp7zj/dFYng72V9vWd3KH724UfwrCLiFP9gHrVy5ko11cLwqPt76MT4GkvdvWt47nWNO5o5jhB0noZJAQ+KLwo5/xh/Ltm3b2AAOB/ck7OzzU8aB1bp161iBp0+ffk1jh7bds2cPE2ooAPHhAypeS0wjIyMD5s2bxwbwbnyc3Lh5syf/7WMYnMzBZ/HixTB79mzGJWwz4uLiYOzYsbBp0yaYOHEi44i8LcEwyCuxLXETl9zIn5qaGli2bBnjTL9+/TzCTqn/wDbmyJEjMGbMGMnk4blz5yRtj8grN7VDbuSPm+xrdl3dwB9sG/jk86RJkyRjHXk/hgJuzZo1MGrUKEk/hn2U2vs333yTtU8YV22sZLYdQ5G+k7ljmrBbsOm+oNhqycT3Jfn4I+zEsJgICbugmEx3JnxgNW7cOCbM5Y0dZiAOlEjYqUPu5MZNrdb8d48TAjg5gMJOPtBWEmqcd8g3XCEW2ws7r/jr+UG6kT+8PeG48RU7X/2HOJFUXFwsEXbioEuPPewW1438sZuNrFxet/BH7Hv4ip1SPyb3NsO2CtsauSeS2ns3TTA5mTuuFnbiqo6dB2ZOJqhSp4J2KyoqYqspOHMuF3bylThsxLgrppoLAubDXTSt3JEZXTa3cQfxQz7Ex8ezGU0+GJev2Ikc2rdvn8fNm7vSydsL/Ftc8TPaTlZNz238QTtv2LABZs2axVz88VFyxVRyuZS764rtkhvbHsTObfyx6u/YruVyC3+UhJ1SPyYXdmpCTXwvbkFw03YUJ3PHlcJOaV8DCTt7NO2inXCgpCTsvLkT4Hc5OTme/VO81ti4LV26FObPn3+NW6c9kAmslE5u3JQQEQWb3P1aHGhjXKV9T9xFc+TIkZIVO6WONzCL2CuW2/ijxROA77ebMWMG28vLH7n4x7T4I+71tBcD9JXWbfzRhxbFliPgFv7I+xdv/RjHSFy4EHFTe88nPZVW+JzIPCdzx5XCDvfYDR48mM2wozsfdr4k7Ozx05UfeIKl9ucQHLV9dTQwt4f99ZZS6ZAlcRVXa6c4depUcsV02YoLthHYZ+Tm5kpoKK7O8S98zZSjx4E4gHLT3hYRPCcPrvS2VRTfNwJu4Y98fOKrH8NxzqpVq9gEtriKp/ZenOB2y7kDTuaOa4Udijk6PMV3w2nlEGruCd5mnNR8y301eFbGQU/ZnNy4+cJFbTJHXHFBd83t27fDlClTWHJ8xQ7d78TParzyVQa7f+9m/qiJMXFlDj/jwycPubsueg2I7ZTIJbtzwp/yu5k//uBEYZURcAt/vE08y/sxHNemp6d7TnsWJyvl7zFd8XAwN/VjTuaOq4Udn4HFVTtxvw1dd2CPbkTe2In25C5QWo8hp+Pq7WFzI0spd+sVV2PEPU/icfVq1x0orfoZWVarpuXkztEX5qKwk7vxcv7I2x++uidf/aPrDnyhTd8TAtci4Ib2R+x/EAF5W+GtH8Pw2DfhNQm4gid6GyhdB+WmfszJ3HGcsHNj4+dkgrrRnsGsM3EnmGg7Ly/ij/NsGswaEX+Cibbz8iL+OM+mwaqRk7ljmrALlnEoHzpZjDgQOAJObtwCR4ViakWA+KMVKQqnhADxh3ihBwHijx703B3XydwhYecAbjuZoA4wj6WrQNyxtHksXzjij+VNZOkCEn8sbR7LF474Y3kTWbaATuYOCTvL0k57wZxMUO0oUMhAECDuBIIaxeEIEH+IC3oQIP7oQY/iEn+IA4Ei4GTukLALlBUWiudkgloIZkcWhbjjSLMGrVLEn6BB7ciMiD+ONGvQKkX8CRrUjsvIydwhYecAujqZoA4wj6WrQNyxtHksXzjij+VNZOkCEn8sbR7LF474Y3kTWbaATuYOCTvL0k57wZxMUO0oUMhAECDuBIIaxeEIEH+IC3oQIP7oQY/iEn+IA4Ei4GTuGCbs8ILn+vr6QDGmeDoQaGxshLCwMB0pUFS3IkDccavljak38ccYHN2aCvHHrZY3pt7EH2NwdGsq/fv3d2TVDRN2Tla/Vrc8YW91C1m3fMQd69rGDiUj/tjBStYtI/HHuraxQ8mIP3awkjXL6GTukLCzJuf8KpWTCeoXEBTYbwSIO35DRhEEBIg/RAc9CBB/9KBHcYk/xIFAEXAyd0jYBcoKC8VzMkEtBLMji0LccaRZg1Yp4k/QoHZkRsQfR5o1aJUi/gQNasdl5GTuOErYbd68GTZu3Ogh4IIFC2Do0KFw9uxZWLRoEZSWlrLvoqKiIDU1FeLi4mDx4sWQm5sLsbGxLExMlMEfQQAACSdJREFUTAy88sorMGzYMBYXn5qaGli2bBlMmjQJoqOjYfny5TB37lwWVp4nhudp4b7DlStXsrwSExNZWmpl4d9jGLV6qP2ynExQtEV2djarOrcn2oPbTXwvxwfxT0tLg6qqKol9RXyHDx8Oc+bMATEszwfTW7NmDYwaNcpjP6e1bk7mjmjTpKQkWLhwIUREREhsLf7uRduKceUcU+LP3r17YcmSJZ62BX/PyNPVq1fD1KlTWVvhxMfJ/BHtPHnyZJgwYQIzIbc1fhZ5Jbev2HbJ48v7BR5WztOdO3fCzJkznUgdVicn80c0mhoXxDBK7Yp8POD2/kr+Q3Aqf8RxothHqY1ptLY9fOzUsWNHNu4R2zM+Lqa+y/7NreOEHZoEO2D8AaxatYoN5vARxRg3GzakxcXFnoH9kSNHYMyYMX4JO54W5peRkQHz5s1jg0d8sDHnD/8R4Q9WLAvGW7p0KcyfP5+JByxTTk6OZBAqfq9EOac2bnL7cHsiZkVFRczOOMjatm2bBy+OD+KM4m/27NkSUSbyAhsyDDNu3DiWXnx8PBuA88EU5s/5ZP+funINnModuf3xt4gTOcgZUayL7+UDMT65I/629+3bp8g3nibmy7kpnyByIoecyh+xXcGJId6WIIc2bdoEEydOZO28mo3FtkvOK0wPH5woxDYfObNhwwaYNWsWrF+/nk0kyScQncgdtwg7NS6Jk7lq/RL2R7zfo/7q2l+BE9sfLr5wXIKLC2Jb8uabb7IxKl9UUBqfqPENw+JY8oc//CFrc/iYlPou57WujhV23lbZlISd2qAO32tJSy7suICbPn06rFu3zrPCJxd2mD7/4eLMvpIY8SUwnNi4cWHMB9fyxk4U1LzjE1dFsHHbs2ePp/ESbS42hhxbfCcKOxxcyYW6837+zp0xl/8e1SYAvA3ARWHHxb7aQF7eOSKXlPjnNA45te2Rt7lKEwBivyAO0tXec9vLv1cSdllZWRKvEafxhtfHqfzxNp5QakPkfBP7Jeqv1NnvRP4oTf4rjXHU+iL5e/nf8rER9V3Oa10dK+zEgR3OkIqumNzdhb/H/0V3SX9cMUWBIQoB8ccjpqck7HhZH3jgAVi7di1bfdIiUpzeOcoH3UoNmTcBJ7rlcpvjgEneUeKq7dixY5nbJj7PPPMMW7Vzsgud07kjX7FTWlGXTx6IzbvoCsO5g9+LLsD4N3ex4+556DaDq+/IM1yB4av3zus6rtTIiQMrrJd8IkAceIuumKKLJbex3N0e34vu3UrCj7vqoasdTijwVV+n8sbp7Y8vYce9B3g4JWGH/RKGo/7KXcJOPoktjhnPnTvn2V7C3XLl6CgJO5Fv8jET9V3Oa2VNEXbLNx2DzM9OBg2tB2/vBnMn9pHsTRP9kpXElFg47rc8fvx45qplhLAT0xB/SCTstNPC1wDJm13FjlJsKHHAJHaUSsIQ4/IVF9zfp9aAaq+JdUM6dWCOiMv3qsr3Q6lNCmBc7iKNbQJOEOD/KP75XltcoRHdp8SJGJwBxcE5TvTg/l2lwb91GeFfyZzKH/k+XlHEywft8kG6vF2Si0RvK3p89Q49Bv7yl7+wrMRJR/+sY/3QTuWPN2Gn5IEjf8fbJrmwc3t/JWe0U/kjTh5hnZX2gmvxNuH9oK8xD8eV+i7rt5laSmiKsEv+xWda8jY0zI4/3c4GcpzAouuML2HHB3J8uRv3O4iHp4jxMazSfj1vK4TiD1MpPrli+qaCfDCk5prJU/LXtYUfjIB2xNU67oqJqy54AAbfD+O7pPYK4dSOUW4F+YBITZRhPPlqH//9437N9PR0DxeUBuiYD9+via6YuOqr1F7YiyXqpXULf9TcnpQG2vL+Rv63N2HH3aK4KyYi72SXXjfwx5drnNLg25crplv7K7cIO7Geat4mWr1QfLli8ryo73JKr3zFkyYMq5Obm9uo5xZ2sYEO5YodF3ZaDk8RD1EQZ1XlBySIB5qg26YvYYfxxc5YFCE40+/t8BR+4Arf2Co/XEWJem7oHOU2QNfaGTNmeE4uVRrI80NVxMMPMJx4qI64p1E8xRBdHrhrLT/QQNxH45QmwA3c4Su/nC/4W0eBxk/BldtSyY1TnPThKzTylRhxrxRvA/jEgFPdet3AH5EvyJXt27fDlClTGG3U9t7xQ5nkhx9gHDVhxwdWoteIeJiTU9ocsR5u4Q/vi9C9Umm/lHy8wvsl6q+8s97p/OFjxyFDhjCPEfHgJrUVO7FfUuKb2mQUP8CJ+i77t7SmCLtQwaK24X3kyJGSPXZYPtzzgJ0mPw5fPOqVd9j8mH25W6e4X49/JwoBXOERV/z4jBz+yHCAp3T1gigaxKOR5eVyk7AT3RFENzq5i51oT7HTVDtiWowvuskpzaySK2aofs368lW7EkPJxY7/hnft2uU5JVfuCqN0dYr8eGjRTVPMh1wx9dkyFLG9HSsutitiuySKPLX4YlysF4+PfYO4R5vHxzDkihkKBhibp2h3sS0RJxbV+iXqr9Rt4VRhp2XsIr8GQW3sw/kmv8KHj5sGDx4s2WJAfZexv/1QpOYoYRcKAK2Qp1MbN3+x9bZnyt+03BKeuNNkaTdcT2A0r4k/VxD1dRKm0bg7JT0380fNlc4ptg1GPdzMHxFfGvv4zzYnc4eEnf98sFwMJxNUK9huuAxaKxb+hCPuXEGL76108mXQ/vBCa1jizxWkRDdKrdhROOeeqqrFtuJWEC3hKcy1CFD7c2VSCb3EnOrubxbvncwdEnZmsSaI6TqZoEGE0ZVZEXdcaXbDKk38MQxKVyZE/HGl2Q2rNPHHMChdl5CTuUPCzgF0djJBHWAeS1eBuGNp81i+cMQfy5vI0gUk/ljaPJYvHPHH8iaybAGdzB0SdpalnfaCOZmg2lGgkIEgQNwJBDWKwxEg/hAX9CBA/NGDHsUl/hAHAkXAydwhYRcoKywUz8kEtRDMjiwKcceRZg1apYg/QYPakRkRfxxp1qBVivgTNKgdl5GTuUPCzgF0dTJBHWAeS1eBuGNp81i+cMQfy5vI0gUk/ljaPJYvHPHH8iaybAGdzB2PsDtw4MDOZs2ajbSsFahghAAhQAgQAoQAIUAIEAKEACFACBACigg0NDTs+v/jnO/jvr8F8AAAAABJRU5ErkJggg=="/>
        <xdr:cNvSpPr>
          <a:spLocks noChangeAspect="1" noChangeArrowheads="1"/>
        </xdr:cNvSpPr>
      </xdr:nvSpPr>
      <xdr:spPr bwMode="auto">
        <a:xfrm>
          <a:off x="4572000" y="937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190500</xdr:colOff>
      <xdr:row>1</xdr:row>
      <xdr:rowOff>15874</xdr:rowOff>
    </xdr:from>
    <xdr:to>
      <xdr:col>5</xdr:col>
      <xdr:colOff>203200</xdr:colOff>
      <xdr:row>3</xdr:row>
      <xdr:rowOff>176462</xdr:rowOff>
    </xdr:to>
    <xdr:pic>
      <xdr:nvPicPr>
        <xdr:cNvPr id="3" name="Imagen 2">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0850" y="206374"/>
          <a:ext cx="895350" cy="922588"/>
        </a:xfrm>
        <a:prstGeom prst="rect">
          <a:avLst/>
        </a:prstGeom>
      </xdr:spPr>
    </xdr:pic>
    <xdr:clientData/>
  </xdr:twoCellAnchor>
  <xdr:twoCellAnchor>
    <xdr:from>
      <xdr:col>2</xdr:col>
      <xdr:colOff>82551</xdr:colOff>
      <xdr:row>44</xdr:row>
      <xdr:rowOff>72838</xdr:rowOff>
    </xdr:from>
    <xdr:to>
      <xdr:col>26</xdr:col>
      <xdr:colOff>210179</xdr:colOff>
      <xdr:row>51</xdr:row>
      <xdr:rowOff>152400</xdr:rowOff>
    </xdr:to>
    <xdr:graphicFrame macro="">
      <xdr:nvGraphicFramePr>
        <xdr:cNvPr id="4" name="Gráfico 3">
          <a:extLst>
            <a:ext uri="{FF2B5EF4-FFF2-40B4-BE49-F238E27FC236}">
              <a16:creationId xmlns:a16="http://schemas.microsoft.com/office/drawing/2014/main" id="{451FEFF2-E9D3-4D32-A635-CF4F77FCF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152400</xdr:colOff>
      <xdr:row>1</xdr:row>
      <xdr:rowOff>37825</xdr:rowOff>
    </xdr:from>
    <xdr:to>
      <xdr:col>5</xdr:col>
      <xdr:colOff>110154</xdr:colOff>
      <xdr:row>3</xdr:row>
      <xdr:rowOff>142875</xdr:rowOff>
    </xdr:to>
    <xdr:pic>
      <xdr:nvPicPr>
        <xdr:cNvPr id="4" name="Imagen 3">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228325"/>
          <a:ext cx="526533" cy="486050"/>
        </a:xfrm>
        <a:prstGeom prst="rect">
          <a:avLst/>
        </a:prstGeom>
      </xdr:spPr>
    </xdr:pic>
    <xdr:clientData/>
  </xdr:twoCellAnchor>
  <xdr:twoCellAnchor>
    <xdr:from>
      <xdr:col>2</xdr:col>
      <xdr:colOff>133350</xdr:colOff>
      <xdr:row>44</xdr:row>
      <xdr:rowOff>104775</xdr:rowOff>
    </xdr:from>
    <xdr:to>
      <xdr:col>25</xdr:col>
      <xdr:colOff>438150</xdr:colOff>
      <xdr:row>56</xdr:row>
      <xdr:rowOff>52387</xdr:rowOff>
    </xdr:to>
    <xdr:graphicFrame macro="">
      <xdr:nvGraphicFramePr>
        <xdr:cNvPr id="5" name="Gráfico 4">
          <a:extLst>
            <a:ext uri="{FF2B5EF4-FFF2-40B4-BE49-F238E27FC236}">
              <a16:creationId xmlns:a16="http://schemas.microsoft.com/office/drawing/2014/main" id="{0C65D1D6-82D3-4DBB-95FD-E61FF4932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rika.munoz\Downloads\REPORTE%20PRIMER%20TRIMESTRE%202025%20_DES-IND-001-V1_Productos_de_Direccionamiento_Estrategicos_Cumplid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OneDrive%20-%20uaermv/Escritorio/Indicadores%20de%20Gesti&#243;n%20Proceso%20PCI%201er%20Trim%20%202025/5.%20Asistencia%20Tecnica%20%20Localidades%20202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OneDrive%20-%20uaermv/Escritorio/Indicadores%20de%20Gesti&#243;n%20Proceso%20PCI%201er%20Trim%20%202025/7.%20Diagn&#243;sticos%20Realizados%20202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erika.munoz\Downloads\GLAB%20Indicador%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rika.munoz\Downloads\GLAB%20Indicador%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rika.munoz\Downloads\20251210111433_0000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erika.munoz\Downloads\PRO-IND-001-V1_Cumplimiento_de_entregas_de_mezclas_autorizadas%20I%20TRIMESTRE%202025.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PRO-IND-002-V1_Cumplimiento_de_parametros_de_produccion_de_mezcla_asfaltica_y_concretos%20trim%20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erika.munoz\Downloads\LMME-IND-001-V1_Disponibilidad_Vehiculo%20trim%20I.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erika.munoz\Downloads\LMME-IND-002_V1_PORCENTAJE_DE_CUMPLIMIENTO_DE_ENTREGAS_DE_VEHICULOS_MAQUINARIA_EQUIPOS%20(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erika.munoz\Downloads\1%20Trim%202025%20INFRA-IND-001-V1%20Cumplim%20de%20Met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rika.munoz\Downloads\Consolidado%20Indicadores%201er%20Trimestre%20SRPI.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erika.munoz\Downloads\1%20INFRA-IND-003-V1_Nivel_Promedio_de_Satisfaccion%20Ene-Marzo%20%20202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erika.munoz\Downloads\1%20Trim%202025%20INFRA-IND-004-V1%20Cumplim%20Metas%20Cicloruta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erika.munoz\Downloads\1%20Trim%202025%20INFRA-IND-005-V1%20Cumplim%20Metas%20Espacio%20Public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erika.munoz\Downloads\DMIC-IND-001-V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erika.munoz\Downloads\20251100114283_00007.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erika.munoz\Downloads\20251100114283_0000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erika.munoz\Downloads\20251100114283_0000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erika.munoz\Downloads\GAM-IND-001-V6_Aprovechamiento_de_residuos_no_peligrosos_generado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erika.munoz\Downloads\GAM-IND-003-V5_Eficiencia_en_el_consumo_de_energia_-_Otras_Unidades_de_trabajo.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erika.munoz\Downloads\GAM-IND-006-V2_Eficiencia_en_el_Consumo_de_Energia_-_Sede_Administrativ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ristina.sierra\Downloads\SRPI-IND-002_V1_Tiempo_promedio_de_espera_para_la_atencion_en_el_chat_virtual%2001.04.25%20(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erika.munoz\Downloads\GCON-IND-002-ENE-MAR.2025%20%20PAA.xlsx"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20251100114283_00009.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erika.munoz\Downloads\20251100114283_00008.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erika.munoz\Downloads\Consolidado%20Indicadores%201er%20Trimestre%20202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erika.munoz\Downloads\GTHU-IND-003-CUMPLIMIENTO_PLAN_ESTRATEGICO_DE_TALENTO_HUMANO_-_PETH(I%20Trimestre%2025).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erika.munoz\Downloads\GTHU-IND-004-V1-Indicador-evaluacion-desempeno-y-gestion-ep-uaermv-(Jun-24).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erika.munoz\Downloads\GTHU-IND-010-V1_Nivel_de_Satisfaccion_Plan_Formacion_y_Capacitacion_PIFC-(Jun-2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erika.munoz\Downloads\Cumplimiento_de_los_Terminos_Procesales-1T_2025.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ALEXPEREA\Downloads\CEM-IND-001-V11%20Cumplimiento%20PAA%20Trim4-2022%20(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ALEXPEREA\Downloads\2022-12-31%20CEM-IND-002%20V5%20CUMPLIMIENTO%20ACCIONES%20CORRECTIV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aermv-my.sharepoint.com/personal/tifanny_wilches_umv_gov_co/Documents/3.%20CONTRATO%20163%20-2019/ENLACE/2020/002%20INDICADORES/001%20Primer%20Trimestre/GSIT/3.%20GSIT-IND-001-V2_Mesa_de_Ayuda.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erika.munoz\Downloads\SMCT-IND-001%20Indicador%20de%20monitoreo.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erika.munoz\Downloads\SMCT-IND-002%20Indicador%20de%20seguimiento%20(visit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erika.munoz\Downloads\egti-ind-001_v4_cumplimiento_acciones_plan_estrategico_tecnologias_informac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erika.munoz\Downloads\EGTI-IND-003-V5_Oportunidad_en_la_Atencion_Mesa_Ayuda_Procesos_Internos%201Q-202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OneDrive%20-%20uaermv/Escritorio/Indicadores%20de%20Gesti&#243;n%20Proceso%20PCI%201er%20Trim%20%202025/1.%20Priorizacion%20malla%20LO%20IN%20RU%20202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neDrive%20-%20uaermv/Escritorio/Indicadores%20de%20Gesti&#243;n%20Proceso%20PCI%201er%20Trim%20%202025/2.%20Seguimiento%20a%20Intervenciones%20Ejecutadas%201er%20Trim%20202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neDrive%20-%20uaermv/Escritorio/Indicadores%20de%20Gesti&#243;n%20Proceso%20PCI%201er%20Trim%20%202025/4.%20Priorizacion%20Cicloinfraestructura%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1"/>
    </sheetNames>
    <sheetDataSet>
      <sheetData sheetId="0">
        <row r="35">
          <cell r="H35" t="str">
            <v>Número de productos entregados en los términos de tiempos establecidos</v>
          </cell>
          <cell r="I35" t="str">
            <v>Número de productos definidos para el periodo</v>
          </cell>
          <cell r="J35" t="str">
            <v>RESULTADO</v>
          </cell>
        </row>
        <row r="36">
          <cell r="C36" t="str">
            <v>Primer trimestre 2025</v>
          </cell>
          <cell r="H36">
            <v>9</v>
          </cell>
          <cell r="I36">
            <v>9</v>
          </cell>
          <cell r="J36">
            <v>1</v>
          </cell>
        </row>
        <row r="37">
          <cell r="C37" t="str">
            <v>Segundo trimestre 2025</v>
          </cell>
        </row>
        <row r="38">
          <cell r="C38" t="str">
            <v>Tercer Trimestre 2025</v>
          </cell>
        </row>
        <row r="39">
          <cell r="C39" t="str">
            <v>Cuarto trimestre 2025</v>
          </cell>
        </row>
        <row r="40">
          <cell r="C40" t="str">
            <v>TOTAL</v>
          </cell>
          <cell r="J40">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5"/>
    </sheetNames>
    <sheetDataSet>
      <sheetData sheetId="0">
        <row r="47">
          <cell r="AR47" t="str">
            <v>TRIM.</v>
          </cell>
          <cell r="AS47" t="str">
            <v>AVANCE DEL TRIM (# de mesas)</v>
          </cell>
          <cell r="AT47" t="str">
            <v>ACUMULADO (# de mesas)</v>
          </cell>
          <cell r="AU47" t="str">
            <v>META (# de mesas)</v>
          </cell>
        </row>
        <row r="48">
          <cell r="AR48" t="str">
            <v>TRIM1</v>
          </cell>
          <cell r="AS48">
            <v>5</v>
          </cell>
          <cell r="AU48">
            <v>5</v>
          </cell>
        </row>
        <row r="49">
          <cell r="AR49" t="str">
            <v>TRIM2</v>
          </cell>
          <cell r="AU49">
            <v>5</v>
          </cell>
        </row>
        <row r="50">
          <cell r="AR50" t="str">
            <v>TRIM3</v>
          </cell>
          <cell r="AU50">
            <v>5</v>
          </cell>
        </row>
        <row r="51">
          <cell r="AR51" t="str">
            <v>TRIM4</v>
          </cell>
          <cell r="AU51">
            <v>5</v>
          </cell>
        </row>
        <row r="52">
          <cell r="AR52" t="str">
            <v>TOTAL</v>
          </cell>
          <cell r="AS52">
            <v>5</v>
          </cell>
          <cell r="AU52">
            <v>20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7"/>
    </sheetNames>
    <sheetDataSet>
      <sheetData sheetId="0">
        <row r="44">
          <cell r="AK44" t="str">
            <v>AVANCE DEL TRIM (PK)</v>
          </cell>
          <cell r="AL44" t="str">
            <v>ACUMULADO (PK)</v>
          </cell>
          <cell r="AM44" t="str">
            <v>META (PK)</v>
          </cell>
        </row>
        <row r="45">
          <cell r="AJ45" t="str">
            <v>TRIM1</v>
          </cell>
          <cell r="AK45">
            <v>8022</v>
          </cell>
          <cell r="AL45">
            <v>8022</v>
          </cell>
          <cell r="AM45">
            <v>7800</v>
          </cell>
        </row>
        <row r="46">
          <cell r="AJ46" t="str">
            <v>TRIM2</v>
          </cell>
          <cell r="AK46">
            <v>0</v>
          </cell>
          <cell r="AL46">
            <v>8022</v>
          </cell>
          <cell r="AM46">
            <v>7100</v>
          </cell>
        </row>
        <row r="47">
          <cell r="AJ47" t="str">
            <v>TRIM3</v>
          </cell>
          <cell r="AK47">
            <v>0</v>
          </cell>
          <cell r="AL47">
            <v>8022</v>
          </cell>
          <cell r="AM47">
            <v>6000</v>
          </cell>
        </row>
        <row r="48">
          <cell r="AJ48" t="str">
            <v>TRIM 4</v>
          </cell>
          <cell r="AK48">
            <v>0</v>
          </cell>
          <cell r="AL48">
            <v>8022</v>
          </cell>
          <cell r="AM48">
            <v>7100</v>
          </cell>
        </row>
        <row r="49">
          <cell r="AJ49" t="str">
            <v>TOTAL</v>
          </cell>
          <cell r="AK49">
            <v>8022</v>
          </cell>
          <cell r="AL49">
            <v>8022</v>
          </cell>
          <cell r="AM49">
            <v>28000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sheetName val="01 (2)"/>
      <sheetName val="02"/>
      <sheetName val="03"/>
      <sheetName val="04"/>
    </sheetNames>
    <sheetDataSet>
      <sheetData sheetId="0" refreshError="1"/>
      <sheetData sheetId="1">
        <row r="36">
          <cell r="H36" t="str">
            <v>N° TOTAL DE ENSAYOS REALIZADOS</v>
          </cell>
          <cell r="I36" t="str">
            <v>N° TOTAL DE ENSAYOS SOLICITADOS</v>
          </cell>
          <cell r="J36" t="str">
            <v>% DE ENSAYOS REALIZADOS DE ACUERDO A LAS SOLICITUDES DE LOS SERVICIOS</v>
          </cell>
        </row>
        <row r="38">
          <cell r="C38" t="str">
            <v>MES 1</v>
          </cell>
          <cell r="H38">
            <v>1602</v>
          </cell>
          <cell r="I38">
            <v>1602</v>
          </cell>
          <cell r="J38">
            <v>1</v>
          </cell>
        </row>
        <row r="39">
          <cell r="C39" t="str">
            <v>MES 2</v>
          </cell>
          <cell r="H39">
            <v>1489</v>
          </cell>
          <cell r="I39">
            <v>1489</v>
          </cell>
          <cell r="J39">
            <v>1</v>
          </cell>
        </row>
        <row r="40">
          <cell r="C40" t="str">
            <v>MES 3</v>
          </cell>
          <cell r="H40">
            <v>1917</v>
          </cell>
          <cell r="I40">
            <v>1917</v>
          </cell>
          <cell r="J40">
            <v>1</v>
          </cell>
        </row>
        <row r="41">
          <cell r="C41" t="str">
            <v>MES 4</v>
          </cell>
          <cell r="J41" t="str">
            <v/>
          </cell>
        </row>
        <row r="42">
          <cell r="C42" t="str">
            <v>MES 5</v>
          </cell>
          <cell r="J42" t="str">
            <v/>
          </cell>
        </row>
        <row r="43">
          <cell r="C43" t="str">
            <v>MES 6</v>
          </cell>
          <cell r="J43" t="str">
            <v/>
          </cell>
        </row>
        <row r="44">
          <cell r="C44" t="str">
            <v>MES 7</v>
          </cell>
          <cell r="J44" t="str">
            <v/>
          </cell>
        </row>
        <row r="45">
          <cell r="C45" t="str">
            <v>MES 8</v>
          </cell>
          <cell r="J45" t="str">
            <v/>
          </cell>
        </row>
        <row r="46">
          <cell r="C46" t="str">
            <v>MES 9</v>
          </cell>
          <cell r="J46" t="str">
            <v/>
          </cell>
        </row>
        <row r="47">
          <cell r="C47" t="str">
            <v>MES 10</v>
          </cell>
          <cell r="J47" t="str">
            <v/>
          </cell>
        </row>
        <row r="48">
          <cell r="C48" t="str">
            <v>MES 11</v>
          </cell>
          <cell r="J48" t="str">
            <v/>
          </cell>
        </row>
        <row r="49">
          <cell r="C49" t="str">
            <v>MES 12</v>
          </cell>
          <cell r="J49" t="str">
            <v/>
          </cell>
        </row>
      </sheetData>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2 ok"/>
    </sheetNames>
    <sheetDataSet>
      <sheetData sheetId="0" refreshError="1"/>
      <sheetData sheetId="1" refreshError="1"/>
      <sheetData sheetId="2" refreshError="1"/>
      <sheetData sheetId="3">
        <row r="36">
          <cell r="H36" t="str">
            <v>NÚMERO TOTAL DE INFORMES EMITIDOS CON CORRECCIONES</v>
          </cell>
          <cell r="I36" t="str">
            <v>NÚMERO TOTAL DE INFORMES EMITIDOS</v>
          </cell>
          <cell r="J36" t="str">
            <v xml:space="preserve">% DE INFORMES DE ENSAYOS EMITIDOS SIN CORRECIONES </v>
          </cell>
        </row>
        <row r="38">
          <cell r="C38" t="str">
            <v>TRIMESTRE 1</v>
          </cell>
          <cell r="H38">
            <v>33</v>
          </cell>
          <cell r="I38">
            <v>1387</v>
          </cell>
          <cell r="J38">
            <v>0.97620764239365543</v>
          </cell>
        </row>
        <row r="39">
          <cell r="C39" t="str">
            <v>TRIMESTRE 2</v>
          </cell>
          <cell r="J39" t="str">
            <v/>
          </cell>
        </row>
        <row r="40">
          <cell r="C40" t="str">
            <v>TRIMESTRE 3</v>
          </cell>
          <cell r="J40" t="str">
            <v/>
          </cell>
        </row>
        <row r="41">
          <cell r="C41" t="str">
            <v>TRIMESTRE 4</v>
          </cell>
          <cell r="J41" t="str">
            <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5"/>
      <sheetName val="04"/>
    </sheetNames>
    <sheetDataSet>
      <sheetData sheetId="0" refreshError="1"/>
      <sheetData sheetId="1" refreshError="1"/>
      <sheetData sheetId="2">
        <row r="37">
          <cell r="H37" t="str">
            <v xml:space="preserve">N° TOTAL DE  INFORMES  ENTREGADOS OPORTUNAMENTE </v>
          </cell>
          <cell r="I37" t="str">
            <v>N° TOTAL  DE INFORMES ENTREGADOS</v>
          </cell>
          <cell r="J37" t="str">
            <v>% DE CUMPLIMIENTO DE LA ENTREGA OPORTUNA DE LOS INFORMES DE ENSAYO</v>
          </cell>
        </row>
        <row r="39">
          <cell r="C39" t="str">
            <v>TRIMESTRE 1</v>
          </cell>
          <cell r="H39">
            <v>1327</v>
          </cell>
          <cell r="I39">
            <v>1327</v>
          </cell>
          <cell r="J39">
            <v>1</v>
          </cell>
        </row>
        <row r="40">
          <cell r="C40" t="str">
            <v>TRIMESTRE 2</v>
          </cell>
          <cell r="J40" t="str">
            <v/>
          </cell>
        </row>
        <row r="41">
          <cell r="C41" t="str">
            <v>TRIMESTRE 3</v>
          </cell>
          <cell r="J41" t="str">
            <v/>
          </cell>
        </row>
        <row r="42">
          <cell r="C42" t="str">
            <v>TRIMESTRE 4</v>
          </cell>
          <cell r="J42" t="str">
            <v/>
          </cell>
        </row>
      </sheetData>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IND-001"/>
      <sheetName val="CALCULO I TRIMESTRE 2025"/>
      <sheetName val="I TRIMESTRE CALCULO"/>
    </sheetNames>
    <sheetDataSet>
      <sheetData sheetId="0"/>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MQ-IND-002"/>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MME-IND-001"/>
      <sheetName val="td"/>
    </sheetNames>
    <sheetDataSet>
      <sheetData sheetId="0">
        <row r="2">
          <cell r="G2">
            <v>0.578125</v>
          </cell>
          <cell r="I2">
            <v>0.63855421686746983</v>
          </cell>
          <cell r="K2">
            <v>0.77966101694915257</v>
          </cell>
          <cell r="O2">
            <v>1</v>
          </cell>
        </row>
        <row r="3">
          <cell r="G3">
            <v>0.5625</v>
          </cell>
          <cell r="I3">
            <v>0.6506024096385542</v>
          </cell>
          <cell r="K3">
            <v>0.76271186440677963</v>
          </cell>
          <cell r="O3">
            <v>1</v>
          </cell>
        </row>
        <row r="4">
          <cell r="G4">
            <v>0.546875</v>
          </cell>
          <cell r="I4">
            <v>0.67469879518072284</v>
          </cell>
          <cell r="K4">
            <v>0.76271186440677963</v>
          </cell>
          <cell r="O4">
            <v>1</v>
          </cell>
        </row>
        <row r="5">
          <cell r="G5">
            <v>0.546875</v>
          </cell>
          <cell r="I5">
            <v>0.67469879518072284</v>
          </cell>
          <cell r="K5">
            <v>0.76271186440677963</v>
          </cell>
          <cell r="O5">
            <v>1</v>
          </cell>
        </row>
        <row r="6">
          <cell r="G6">
            <v>0.546875</v>
          </cell>
          <cell r="I6">
            <v>0.67469879518072284</v>
          </cell>
          <cell r="K6">
            <v>0.76271186440677963</v>
          </cell>
          <cell r="O6">
            <v>1</v>
          </cell>
        </row>
        <row r="7">
          <cell r="G7">
            <v>0.546875</v>
          </cell>
          <cell r="I7">
            <v>0.67469879518072284</v>
          </cell>
          <cell r="K7">
            <v>0.76271186440677963</v>
          </cell>
          <cell r="O7">
            <v>1</v>
          </cell>
        </row>
        <row r="8">
          <cell r="G8">
            <v>0.53125</v>
          </cell>
          <cell r="I8">
            <v>0.64634146341463417</v>
          </cell>
          <cell r="K8">
            <v>0.76271186440677963</v>
          </cell>
          <cell r="O8">
            <v>1</v>
          </cell>
        </row>
        <row r="9">
          <cell r="G9">
            <v>0.53125</v>
          </cell>
          <cell r="I9">
            <v>0.62195121951219512</v>
          </cell>
          <cell r="K9">
            <v>0.76271186440677963</v>
          </cell>
          <cell r="O9">
            <v>1</v>
          </cell>
        </row>
        <row r="10">
          <cell r="G10">
            <v>0.5625</v>
          </cell>
          <cell r="I10">
            <v>0.57831325301204817</v>
          </cell>
          <cell r="K10">
            <v>0.76271186440677963</v>
          </cell>
          <cell r="O10">
            <v>1</v>
          </cell>
        </row>
        <row r="11">
          <cell r="G11">
            <v>0.546875</v>
          </cell>
          <cell r="I11">
            <v>0.62650602409638556</v>
          </cell>
          <cell r="K11">
            <v>0.76271186440677963</v>
          </cell>
          <cell r="O11">
            <v>0.8571428571428571</v>
          </cell>
        </row>
        <row r="12">
          <cell r="G12">
            <v>0.546875</v>
          </cell>
          <cell r="I12">
            <v>0.62650602409638556</v>
          </cell>
          <cell r="K12">
            <v>0.76271186440677963</v>
          </cell>
          <cell r="O12">
            <v>0.8571428571428571</v>
          </cell>
        </row>
        <row r="13">
          <cell r="G13">
            <v>0.546875</v>
          </cell>
          <cell r="I13">
            <v>0.62650602409638556</v>
          </cell>
          <cell r="K13">
            <v>0.76271186440677963</v>
          </cell>
          <cell r="O13">
            <v>0.8571428571428571</v>
          </cell>
        </row>
        <row r="14">
          <cell r="G14">
            <v>0.5625</v>
          </cell>
          <cell r="I14">
            <v>0.63855421686746983</v>
          </cell>
          <cell r="K14">
            <v>0.76271186440677963</v>
          </cell>
          <cell r="O14">
            <v>0.8571428571428571</v>
          </cell>
        </row>
        <row r="15">
          <cell r="G15">
            <v>0.546875</v>
          </cell>
          <cell r="I15">
            <v>0.59036144578313254</v>
          </cell>
          <cell r="K15">
            <v>0.76271186440677963</v>
          </cell>
          <cell r="O15">
            <v>1</v>
          </cell>
        </row>
        <row r="16">
          <cell r="G16">
            <v>0.546875</v>
          </cell>
          <cell r="I16">
            <v>0.61445783132530118</v>
          </cell>
          <cell r="K16">
            <v>0.72881355932203384</v>
          </cell>
          <cell r="O16">
            <v>1</v>
          </cell>
        </row>
        <row r="17">
          <cell r="G17">
            <v>0.546875</v>
          </cell>
          <cell r="I17">
            <v>0.61445783132530118</v>
          </cell>
          <cell r="K17">
            <v>0.72881355932203384</v>
          </cell>
          <cell r="O17">
            <v>0.8571428571428571</v>
          </cell>
        </row>
        <row r="18">
          <cell r="G18">
            <v>0.546875</v>
          </cell>
          <cell r="I18">
            <v>0.59756097560975607</v>
          </cell>
          <cell r="K18">
            <v>0.72881355932203384</v>
          </cell>
          <cell r="O18">
            <v>0.8571428571428571</v>
          </cell>
        </row>
        <row r="19">
          <cell r="G19">
            <v>0.546875</v>
          </cell>
          <cell r="I19">
            <v>0.59756097560975607</v>
          </cell>
          <cell r="K19">
            <v>0.72881355932203384</v>
          </cell>
          <cell r="O19">
            <v>0.8571428571428571</v>
          </cell>
        </row>
        <row r="20">
          <cell r="G20">
            <v>0.546875</v>
          </cell>
          <cell r="I20">
            <v>0.59756097560975607</v>
          </cell>
          <cell r="K20">
            <v>0.72881355932203384</v>
          </cell>
          <cell r="O20">
            <v>0.8571428571428571</v>
          </cell>
        </row>
        <row r="21">
          <cell r="G21">
            <v>0.53125</v>
          </cell>
          <cell r="I21">
            <v>0.58750000000000002</v>
          </cell>
          <cell r="K21">
            <v>0.72881355932203384</v>
          </cell>
          <cell r="O21">
            <v>0.8571428571428571</v>
          </cell>
        </row>
        <row r="22">
          <cell r="G22">
            <v>0.53125</v>
          </cell>
          <cell r="I22">
            <v>0.5625</v>
          </cell>
          <cell r="K22">
            <v>0.72881355932203384</v>
          </cell>
          <cell r="O22">
            <v>0.8571428571428571</v>
          </cell>
        </row>
        <row r="23">
          <cell r="G23">
            <v>0.53125</v>
          </cell>
          <cell r="I23">
            <v>0.53749999999999998</v>
          </cell>
          <cell r="K23">
            <v>0.72881355932203384</v>
          </cell>
          <cell r="O23">
            <v>0.8571428571428571</v>
          </cell>
        </row>
        <row r="24">
          <cell r="G24">
            <v>0.53125</v>
          </cell>
          <cell r="I24">
            <v>0.5625</v>
          </cell>
          <cell r="K24">
            <v>0.71186440677966101</v>
          </cell>
          <cell r="O24">
            <v>1</v>
          </cell>
        </row>
        <row r="25">
          <cell r="G25">
            <v>0.53125</v>
          </cell>
          <cell r="I25">
            <v>0.58750000000000002</v>
          </cell>
          <cell r="K25">
            <v>0.71186440677966101</v>
          </cell>
          <cell r="O25">
            <v>1</v>
          </cell>
        </row>
        <row r="26">
          <cell r="G26">
            <v>0.53125</v>
          </cell>
          <cell r="I26">
            <v>0.58750000000000002</v>
          </cell>
          <cell r="K26">
            <v>0.71186440677966101</v>
          </cell>
          <cell r="O26">
            <v>1</v>
          </cell>
        </row>
        <row r="27">
          <cell r="G27">
            <v>0.53125</v>
          </cell>
          <cell r="I27">
            <v>0.58750000000000002</v>
          </cell>
          <cell r="K27">
            <v>0.71186440677966101</v>
          </cell>
          <cell r="O27">
            <v>1</v>
          </cell>
        </row>
        <row r="28">
          <cell r="G28">
            <v>0.515625</v>
          </cell>
          <cell r="I28">
            <v>0.625</v>
          </cell>
          <cell r="K28">
            <v>0.71186440677966101</v>
          </cell>
          <cell r="O28">
            <v>1</v>
          </cell>
        </row>
        <row r="29">
          <cell r="G29">
            <v>0.515625</v>
          </cell>
          <cell r="I29">
            <v>0.58750000000000002</v>
          </cell>
          <cell r="K29">
            <v>0.71186440677966101</v>
          </cell>
          <cell r="O29">
            <v>1</v>
          </cell>
        </row>
        <row r="30">
          <cell r="G30">
            <v>0.578125</v>
          </cell>
          <cell r="I30">
            <v>0.57499999999999996</v>
          </cell>
          <cell r="K30">
            <v>0.71186440677966101</v>
          </cell>
          <cell r="O30">
            <v>1</v>
          </cell>
        </row>
        <row r="31">
          <cell r="G31">
            <v>0.5625</v>
          </cell>
          <cell r="I31">
            <v>0.58750000000000002</v>
          </cell>
          <cell r="K31">
            <v>0.71186440677966101</v>
          </cell>
          <cell r="O31">
            <v>1</v>
          </cell>
        </row>
        <row r="32">
          <cell r="G32">
            <v>0.546875</v>
          </cell>
          <cell r="I32">
            <v>0.57499999999999996</v>
          </cell>
          <cell r="K32">
            <v>0.71186440677966101</v>
          </cell>
          <cell r="O32">
            <v>1</v>
          </cell>
        </row>
        <row r="34">
          <cell r="F34">
            <v>0.36585365853658536</v>
          </cell>
          <cell r="H34">
            <v>0.453125</v>
          </cell>
          <cell r="J34">
            <v>0.42499999999999999</v>
          </cell>
          <cell r="N34">
            <v>0.27777777777777779</v>
          </cell>
        </row>
        <row r="35">
          <cell r="F35">
            <v>0.36585365853658536</v>
          </cell>
          <cell r="H35">
            <v>0.453125</v>
          </cell>
          <cell r="J35">
            <v>0.42499999999999999</v>
          </cell>
        </row>
        <row r="36">
          <cell r="F36">
            <v>0.34552845528455284</v>
          </cell>
          <cell r="H36">
            <v>0.375</v>
          </cell>
          <cell r="J36">
            <v>0.42499999999999999</v>
          </cell>
        </row>
        <row r="37">
          <cell r="F37">
            <v>0.35222672064777327</v>
          </cell>
          <cell r="H37">
            <v>0.375</v>
          </cell>
          <cell r="J37">
            <v>0.44444444444444442</v>
          </cell>
        </row>
        <row r="38">
          <cell r="F38">
            <v>0.35222672064777327</v>
          </cell>
          <cell r="H38">
            <v>0.375</v>
          </cell>
          <cell r="J38">
            <v>0.41975308641975306</v>
          </cell>
        </row>
        <row r="39">
          <cell r="F39">
            <v>0.34008097165991902</v>
          </cell>
          <cell r="H39">
            <v>0.375</v>
          </cell>
          <cell r="J39">
            <v>0.38271604938271603</v>
          </cell>
        </row>
        <row r="40">
          <cell r="F40">
            <v>0.33198380566801622</v>
          </cell>
          <cell r="H40">
            <v>0.375</v>
          </cell>
          <cell r="J40">
            <v>0.38271604938271603</v>
          </cell>
        </row>
        <row r="41">
          <cell r="F41">
            <v>0.33198380566801622</v>
          </cell>
          <cell r="H41">
            <v>0.375</v>
          </cell>
          <cell r="J41">
            <v>0.38271604938271603</v>
          </cell>
        </row>
        <row r="42">
          <cell r="F42">
            <v>0.33198380566801622</v>
          </cell>
          <cell r="H42">
            <v>0.375</v>
          </cell>
          <cell r="J42">
            <v>0.38271604938271603</v>
          </cell>
        </row>
        <row r="43">
          <cell r="F43">
            <v>0.35627530364372467</v>
          </cell>
          <cell r="H43">
            <v>0.421875</v>
          </cell>
          <cell r="J43">
            <v>0.41975308641975306</v>
          </cell>
        </row>
        <row r="44">
          <cell r="F44">
            <v>0.35627530364372467</v>
          </cell>
          <cell r="H44">
            <v>0.421875</v>
          </cell>
          <cell r="J44">
            <v>0.41975308641975306</v>
          </cell>
        </row>
        <row r="45">
          <cell r="F45">
            <v>0.34008097165991902</v>
          </cell>
          <cell r="H45">
            <v>0.40625</v>
          </cell>
          <cell r="J45">
            <v>0.43209876543209874</v>
          </cell>
        </row>
        <row r="46">
          <cell r="F46">
            <v>0.33603238866396762</v>
          </cell>
          <cell r="H46">
            <v>0.40625</v>
          </cell>
          <cell r="J46">
            <v>0.41975308641975306</v>
          </cell>
        </row>
        <row r="47">
          <cell r="F47">
            <v>0.34008097165991902</v>
          </cell>
          <cell r="H47">
            <v>0.40625</v>
          </cell>
          <cell r="J47">
            <v>0.41975308641975306</v>
          </cell>
        </row>
        <row r="48">
          <cell r="F48">
            <v>0.34008097165991902</v>
          </cell>
          <cell r="H48">
            <v>0.40625</v>
          </cell>
          <cell r="J48">
            <v>0.41975308641975306</v>
          </cell>
        </row>
        <row r="49">
          <cell r="F49">
            <v>0.34008097165991902</v>
          </cell>
          <cell r="H49">
            <v>0.40625</v>
          </cell>
          <cell r="J49">
            <v>0.41975308641975306</v>
          </cell>
        </row>
        <row r="50">
          <cell r="F50">
            <v>0.34412955465587042</v>
          </cell>
          <cell r="H50">
            <v>0.40625</v>
          </cell>
          <cell r="J50">
            <v>0.40740740740740738</v>
          </cell>
        </row>
        <row r="51">
          <cell r="F51">
            <v>0.35627530364372467</v>
          </cell>
          <cell r="H51">
            <v>0.40625</v>
          </cell>
          <cell r="J51">
            <v>0.41975308641975306</v>
          </cell>
        </row>
        <row r="52">
          <cell r="F52">
            <v>0.34817813765182187</v>
          </cell>
          <cell r="H52">
            <v>0.421875</v>
          </cell>
          <cell r="J52">
            <v>0.40740740740740738</v>
          </cell>
        </row>
        <row r="53">
          <cell r="F53">
            <v>0.35627530364372467</v>
          </cell>
          <cell r="H53">
            <v>0.421875</v>
          </cell>
          <cell r="J53">
            <v>0.43209876543209874</v>
          </cell>
        </row>
        <row r="54">
          <cell r="F54">
            <v>0.38056680161943318</v>
          </cell>
          <cell r="J54">
            <v>0.44444444444444442</v>
          </cell>
        </row>
        <row r="55">
          <cell r="F55">
            <v>0.38056680161943318</v>
          </cell>
          <cell r="J55">
            <v>0.44444444444444442</v>
          </cell>
        </row>
        <row r="56">
          <cell r="F56">
            <v>0.37651821862348178</v>
          </cell>
          <cell r="J56">
            <v>0.48148148148148145</v>
          </cell>
        </row>
        <row r="57">
          <cell r="F57">
            <v>0.34817813765182187</v>
          </cell>
          <cell r="J57">
            <v>0.39506172839506171</v>
          </cell>
        </row>
        <row r="58">
          <cell r="F58">
            <v>0.34817813765182187</v>
          </cell>
          <cell r="J58">
            <v>0.39506172839506171</v>
          </cell>
        </row>
        <row r="59">
          <cell r="F59">
            <v>0.34817813765182187</v>
          </cell>
          <cell r="J59">
            <v>0.39506172839506171</v>
          </cell>
        </row>
        <row r="60">
          <cell r="F60">
            <v>0.34817813765182187</v>
          </cell>
          <cell r="J60">
            <v>0.39506172839506171</v>
          </cell>
          <cell r="N60">
            <v>0.25</v>
          </cell>
        </row>
        <row r="62">
          <cell r="F62">
            <v>0.36032388663967613</v>
          </cell>
          <cell r="H62">
            <v>0.46875</v>
          </cell>
          <cell r="J62">
            <v>0.40740740740740738</v>
          </cell>
          <cell r="N62">
            <v>0.30555555555555558</v>
          </cell>
        </row>
      </sheetData>
      <sheetData sheetId="1">
        <row r="35">
          <cell r="H35" t="str">
            <v>Sumatoria de disponibilidades</v>
          </cell>
          <cell r="I35" t="str">
            <v>porcentaje disponibilidad esperada</v>
          </cell>
        </row>
        <row r="37">
          <cell r="C37" t="str">
            <v>Trimestre 1</v>
          </cell>
          <cell r="H37">
            <v>0.56575477236865557</v>
          </cell>
          <cell r="I37">
            <v>0.5</v>
          </cell>
        </row>
        <row r="38">
          <cell r="C38" t="str">
            <v>Trimestre 2</v>
          </cell>
          <cell r="H38">
            <v>0</v>
          </cell>
          <cell r="I38">
            <v>0.5</v>
          </cell>
        </row>
        <row r="39">
          <cell r="C39" t="str">
            <v>Trimestre 3</v>
          </cell>
          <cell r="H39">
            <v>0</v>
          </cell>
          <cell r="I39">
            <v>50</v>
          </cell>
        </row>
        <row r="40">
          <cell r="C40" t="str">
            <v>Trimestre 4</v>
          </cell>
          <cell r="H40">
            <v>0</v>
          </cell>
          <cell r="I40">
            <v>50</v>
          </cell>
        </row>
      </sheetData>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MME-IND-002"/>
    </sheetNames>
    <sheetDataSet>
      <sheetData sheetId="0">
        <row r="35">
          <cell r="H35" t="str">
            <v>Sumatoria solicitudes con entregas</v>
          </cell>
          <cell r="I35" t="str">
            <v>total solicitudes recibidas</v>
          </cell>
        </row>
        <row r="37">
          <cell r="C37" t="str">
            <v>Trimestre 1</v>
          </cell>
          <cell r="H37">
            <v>108</v>
          </cell>
          <cell r="I37">
            <v>123</v>
          </cell>
        </row>
        <row r="38">
          <cell r="C38" t="str">
            <v>Trimestre 2</v>
          </cell>
        </row>
        <row r="39">
          <cell r="C39" t="str">
            <v>Trimestre 3</v>
          </cell>
        </row>
        <row r="40">
          <cell r="C40" t="str">
            <v>Trimestre 4</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1"/>
      <sheetName val="Reporte Oficial a 31 MARZO"/>
      <sheetName val="Reporte Oficial a 28 FEBRERO"/>
      <sheetName val="Reporte Oficial a 31 ENERO"/>
    </sheetNames>
    <sheetDataSet>
      <sheetData sheetId="0">
        <row r="35">
          <cell r="H35" t="str">
            <v># Km carril de impacto intervenido</v>
          </cell>
          <cell r="I35" t="str">
            <v># Km carril de impacto programados</v>
          </cell>
        </row>
        <row r="36">
          <cell r="C36" t="str">
            <v>Enero</v>
          </cell>
          <cell r="H36">
            <v>7.37</v>
          </cell>
          <cell r="I36">
            <v>5.4</v>
          </cell>
        </row>
        <row r="37">
          <cell r="C37" t="str">
            <v>Febrero</v>
          </cell>
          <cell r="H37">
            <v>14.849999999999998</v>
          </cell>
          <cell r="I37">
            <v>16.98</v>
          </cell>
        </row>
        <row r="38">
          <cell r="C38" t="str">
            <v>Marzo</v>
          </cell>
          <cell r="H38">
            <v>21.250000000000004</v>
          </cell>
          <cell r="I38">
            <v>27.4</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PI-IND-001"/>
      <sheetName val="SRPI-IND-002"/>
      <sheetName val="SRPI-IND-003"/>
      <sheetName val="SRPI-IND-004"/>
      <sheetName val="APIC-IND-002"/>
      <sheetName val=" APIC -IND-003"/>
      <sheetName val="APIC-IND-004"/>
      <sheetName val=" APIC -IND-005"/>
      <sheetName val=" APIC -IND-006"/>
      <sheetName val="APIC-IND-007"/>
      <sheetName val="APIC-IND-008"/>
    </sheetNames>
    <sheetDataSet>
      <sheetData sheetId="0">
        <row r="36">
          <cell r="C36" t="str">
            <v>1 TRIMESTRE</v>
          </cell>
          <cell r="J36">
            <v>0</v>
          </cell>
        </row>
      </sheetData>
      <sheetData sheetId="1" refreshError="1"/>
      <sheetData sheetId="2">
        <row r="36">
          <cell r="C36" t="str">
            <v>1 TRIMESTRE 2025</v>
          </cell>
          <cell r="J36">
            <v>0.33958333333333335</v>
          </cell>
        </row>
      </sheetData>
      <sheetData sheetId="3">
        <row r="36">
          <cell r="C36" t="str">
            <v>1 TRIMESTRE</v>
          </cell>
          <cell r="J36">
            <v>4.1928721174004195E-3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3"/>
    </sheetNames>
    <sheetDataSet>
      <sheetData sheetId="0">
        <row r="38">
          <cell r="C38" t="str">
            <v>Trimestre I</v>
          </cell>
          <cell r="J38">
            <v>4.3</v>
          </cell>
        </row>
        <row r="39">
          <cell r="C39" t="str">
            <v>Trimestre II</v>
          </cell>
        </row>
        <row r="40">
          <cell r="C40" t="str">
            <v>Trimestre III</v>
          </cell>
        </row>
        <row r="41">
          <cell r="C41" t="str">
            <v>Trimestre IV</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4"/>
    </sheetNames>
    <sheetDataSet>
      <sheetData sheetId="0">
        <row r="35">
          <cell r="H35" t="str">
            <v># Km carril lineal intervenidos</v>
          </cell>
          <cell r="I35" t="str">
            <v># Km carril lineal programados</v>
          </cell>
        </row>
        <row r="36">
          <cell r="C36" t="str">
            <v>Enero</v>
          </cell>
          <cell r="H36">
            <v>0.12</v>
          </cell>
          <cell r="I36">
            <v>0.1</v>
          </cell>
        </row>
        <row r="37">
          <cell r="C37" t="str">
            <v>Febrero</v>
          </cell>
          <cell r="H37">
            <v>0</v>
          </cell>
          <cell r="I37">
            <v>0</v>
          </cell>
        </row>
        <row r="38">
          <cell r="C38" t="str">
            <v>Marzo</v>
          </cell>
          <cell r="H38">
            <v>1.1200000000000001</v>
          </cell>
          <cell r="I38">
            <v>0.7</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5"/>
    </sheetNames>
    <sheetDataSet>
      <sheetData sheetId="0">
        <row r="35">
          <cell r="H35" t="str">
            <v># Metros cuadrados intervenidos</v>
          </cell>
          <cell r="I35" t="str">
            <v># Metros cuadrados programados</v>
          </cell>
        </row>
        <row r="36">
          <cell r="C36" t="str">
            <v>Enero</v>
          </cell>
          <cell r="H36">
            <v>804.58</v>
          </cell>
          <cell r="I36">
            <v>800</v>
          </cell>
        </row>
        <row r="37">
          <cell r="C37" t="str">
            <v>Febrero</v>
          </cell>
          <cell r="H37">
            <v>609.74</v>
          </cell>
          <cell r="I37">
            <v>900</v>
          </cell>
        </row>
        <row r="38">
          <cell r="C38" t="str">
            <v>Marzo</v>
          </cell>
          <cell r="H38">
            <v>1183.72</v>
          </cell>
          <cell r="I38">
            <v>1000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Puntos "/>
      <sheetName val="Hoja1"/>
      <sheetName val="01.  Porcentaje"/>
      <sheetName val="01 (2)"/>
      <sheetName val="02"/>
      <sheetName val="03"/>
      <sheetName val="04"/>
    </sheetNames>
    <sheetDataSet>
      <sheetData sheetId="0" refreshError="1"/>
      <sheetData sheetId="1">
        <row r="36">
          <cell r="J36" t="str">
            <v>% DE AVANCE DE ACUERDO A LOS PUNTOS PLANEADOS</v>
          </cell>
        </row>
        <row r="37">
          <cell r="C37" t="str">
            <v>TRIMESTRE 1</v>
          </cell>
          <cell r="J37">
            <v>1</v>
          </cell>
        </row>
        <row r="38">
          <cell r="C38" t="str">
            <v>TRIMESTRE 2</v>
          </cell>
        </row>
        <row r="39">
          <cell r="C39" t="str">
            <v>TRIMESTRE 3</v>
          </cell>
        </row>
        <row r="40">
          <cell r="C40" t="str">
            <v>TRIMESTRE 4</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3-V10 VIGENCIA"/>
    </sheetNames>
    <sheetDataSet>
      <sheetData sheetId="0">
        <row r="35">
          <cell r="H35" t="str">
            <v>PAC EJECUTADO</v>
          </cell>
          <cell r="I35" t="str">
            <v>PAC PROGRAMADO</v>
          </cell>
        </row>
        <row r="36">
          <cell r="C36" t="str">
            <v>1er trimestre</v>
          </cell>
          <cell r="H36">
            <v>12547524742</v>
          </cell>
          <cell r="I36">
            <v>18541042268</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7 -V2 RESERVA"/>
    </sheetNames>
    <sheetDataSet>
      <sheetData sheetId="0">
        <row r="35">
          <cell r="H35" t="str">
            <v>PAC EJECUTADO</v>
          </cell>
          <cell r="I35" t="str">
            <v>PAC PROGRAMADO</v>
          </cell>
        </row>
        <row r="36">
          <cell r="C36" t="str">
            <v>1er trimestre</v>
          </cell>
          <cell r="H36">
            <v>36514319801</v>
          </cell>
          <cell r="I36">
            <v>44520234891</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
      <sheetName val="Hoja2"/>
      <sheetName val="Hoja1"/>
    </sheetNames>
    <sheetDataSet>
      <sheetData sheetId="0">
        <row r="35">
          <cell r="H35" t="str">
            <v>DÍAS HÁBILES</v>
          </cell>
          <cell r="I35" t="str">
            <v>SOLICITUDES</v>
          </cell>
          <cell r="J35" t="str">
            <v>TIEMPO DE RESPUESTA</v>
          </cell>
        </row>
        <row r="36">
          <cell r="C36" t="str">
            <v>PRIMER TRIMESTRE 2025</v>
          </cell>
          <cell r="H36">
            <v>61</v>
          </cell>
          <cell r="I36">
            <v>993</v>
          </cell>
          <cell r="J36">
            <v>6.1430010070493452E-2</v>
          </cell>
        </row>
      </sheetData>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1"/>
    </sheetNames>
    <sheetDataSet>
      <sheetData sheetId="0">
        <row r="37">
          <cell r="C37" t="str">
            <v>I TRIMESTRE</v>
          </cell>
          <cell r="G37">
            <v>60.363691931540345</v>
          </cell>
        </row>
        <row r="38">
          <cell r="C38" t="str">
            <v>II TRIMESTRE</v>
          </cell>
        </row>
        <row r="39">
          <cell r="C39" t="str">
            <v>III TRIMESTRE</v>
          </cell>
        </row>
        <row r="40">
          <cell r="C40" t="str">
            <v>IV TRIMESTRE</v>
          </cell>
        </row>
        <row r="41">
          <cell r="C41" t="str">
            <v>TOTAL</v>
          </cell>
          <cell r="G41">
            <v>60.363691931540345</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3"/>
    </sheetNames>
    <sheetDataSet>
      <sheetData sheetId="0">
        <row r="37">
          <cell r="C37" t="str">
            <v>I TRIMESTRE</v>
          </cell>
          <cell r="J37">
            <v>410.71770334928232</v>
          </cell>
        </row>
        <row r="38">
          <cell r="C38" t="str">
            <v>II TRIMESTRE</v>
          </cell>
          <cell r="J38" t="e">
            <v>#DIV/0!</v>
          </cell>
        </row>
        <row r="39">
          <cell r="C39" t="str">
            <v>III TRIMESTRE</v>
          </cell>
          <cell r="J39" t="e">
            <v>#DIV/0!</v>
          </cell>
        </row>
        <row r="40">
          <cell r="C40" t="str">
            <v>IV TRIMESTRE</v>
          </cell>
          <cell r="J40" t="e">
            <v>#DIV/0!</v>
          </cell>
        </row>
        <row r="41">
          <cell r="C41" t="str">
            <v>TOTAL</v>
          </cell>
          <cell r="J41">
            <v>410.71770334928232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3"/>
    </sheetNames>
    <sheetDataSet>
      <sheetData sheetId="0">
        <row r="37">
          <cell r="C37" t="str">
            <v>I TRIMESTRE</v>
          </cell>
          <cell r="J37">
            <v>23.195674562306902</v>
          </cell>
        </row>
        <row r="38">
          <cell r="C38" t="str">
            <v>II TRIMESTRE</v>
          </cell>
        </row>
        <row r="39">
          <cell r="C39" t="str">
            <v>III TRIMESTRE</v>
          </cell>
        </row>
        <row r="40">
          <cell r="C40" t="str">
            <v>IV TRIMESTRE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ow r="36">
          <cell r="C36" t="str">
            <v>1 Trimestre 2025</v>
          </cell>
          <cell r="J36">
            <v>1.1399999999999999</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 APROBAR"/>
    </sheetNames>
    <sheetDataSet>
      <sheetData sheetId="0">
        <row r="35">
          <cell r="H35" t="str">
            <v># procesos de contratación iniciados publicados en el SECOP o TVEC</v>
          </cell>
          <cell r="I35" t="str">
            <v># procesos contractuales programados en el PAA</v>
          </cell>
          <cell r="J35" t="str">
            <v>RESULTADO TRIMESTRAL</v>
          </cell>
        </row>
        <row r="36">
          <cell r="C36" t="str">
            <v>TRIMESTRE 1</v>
          </cell>
          <cell r="H36">
            <v>20</v>
          </cell>
          <cell r="I36">
            <v>20</v>
          </cell>
          <cell r="J36">
            <v>1</v>
          </cell>
        </row>
        <row r="37">
          <cell r="C37" t="str">
            <v>TRIMESTRE 2</v>
          </cell>
        </row>
        <row r="38">
          <cell r="C38" t="str">
            <v>TRIMESTRE 3</v>
          </cell>
        </row>
        <row r="39">
          <cell r="C39" t="str">
            <v>TRIMESTRE 4</v>
          </cell>
        </row>
        <row r="40">
          <cell r="C40" t="str">
            <v>INICIADOS/PROG PAA</v>
          </cell>
          <cell r="H40">
            <v>20</v>
          </cell>
          <cell r="I40">
            <v>20</v>
          </cell>
          <cell r="J40">
            <v>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C-IND-001-V1"/>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C-IND-002-V2"/>
      <sheetName val="Hoja1"/>
    </sheetNames>
    <sheetDataSet>
      <sheetData sheetId="0">
        <row r="35">
          <cell r="H35" t="str">
            <v>Σ del tiempo empleado en la atención de consultas documentales del archivo central</v>
          </cell>
          <cell r="I35" t="str">
            <v>Total de consultas documentales del archivo central realizadas</v>
          </cell>
          <cell r="J35" t="str">
            <v>RESULTADO</v>
          </cell>
        </row>
        <row r="36">
          <cell r="C36" t="str">
            <v>Primer trimestre</v>
          </cell>
          <cell r="H36">
            <v>28</v>
          </cell>
          <cell r="I36">
            <v>40</v>
          </cell>
          <cell r="J36">
            <v>0.7</v>
          </cell>
        </row>
        <row r="37">
          <cell r="C37" t="str">
            <v>Segundo trimestre</v>
          </cell>
        </row>
        <row r="38">
          <cell r="C38" t="str">
            <v>Tercer trimestre</v>
          </cell>
        </row>
        <row r="39">
          <cell r="C39" t="str">
            <v>Cuarto trimestre</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C-IND-001-V1"/>
      <sheetName val="GDOC-IND-002-V2"/>
      <sheetName val="GDOC-IND-003-V1 "/>
    </sheetNames>
    <sheetDataSet>
      <sheetData sheetId="0" refreshError="1"/>
      <sheetData sheetId="1" refreshError="1"/>
      <sheetData sheetId="2">
        <row r="35">
          <cell r="H35" t="str">
            <v>No de  radicados anulados en el periodo</v>
          </cell>
          <cell r="I35" t="str">
            <v>Total de radicados  en el periodo</v>
          </cell>
          <cell r="J35" t="str">
            <v>RESULTADO</v>
          </cell>
        </row>
        <row r="36">
          <cell r="C36" t="str">
            <v>Primer trimestre</v>
          </cell>
          <cell r="H36">
            <v>102</v>
          </cell>
          <cell r="I36">
            <v>19009</v>
          </cell>
          <cell r="J36">
            <v>5.3658793203219526E-3</v>
          </cell>
        </row>
        <row r="37">
          <cell r="C37" t="str">
            <v>Segundo Trimestre</v>
          </cell>
        </row>
        <row r="38">
          <cell r="C38" t="str">
            <v>Tercer Trimestre</v>
          </cell>
        </row>
        <row r="39">
          <cell r="C39" t="str">
            <v>Cuarto Trimestre</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03"/>
      <sheetName val="Programación 1 Trimestre"/>
    </sheetNames>
    <sheetDataSet>
      <sheetData sheetId="0">
        <row r="35">
          <cell r="H35" t="str">
            <v>Porcentaje de avance del PETH implementado en el periodo</v>
          </cell>
          <cell r="I35" t="str">
            <v xml:space="preserve"> Porcentaje de avance del PETH programado en el periodo</v>
          </cell>
        </row>
        <row r="36">
          <cell r="C36" t="str">
            <v>Trimestre 1</v>
          </cell>
          <cell r="H36">
            <v>0.14000000000000001</v>
          </cell>
          <cell r="I36">
            <v>0.14000000000000001</v>
          </cell>
        </row>
        <row r="37">
          <cell r="C37" t="str">
            <v>Trimestre 2</v>
          </cell>
          <cell r="I37">
            <v>0.24</v>
          </cell>
        </row>
        <row r="38">
          <cell r="C38" t="str">
            <v>Trimestre 3</v>
          </cell>
          <cell r="I38">
            <v>0.3</v>
          </cell>
        </row>
        <row r="39">
          <cell r="C39" t="str">
            <v>Trimestre 4</v>
          </cell>
          <cell r="I39">
            <v>0.32</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D35">
            <v>0</v>
          </cell>
          <cell r="E35">
            <v>0</v>
          </cell>
          <cell r="F35">
            <v>0</v>
          </cell>
          <cell r="G35">
            <v>0</v>
          </cell>
          <cell r="H35" t="str">
            <v>E.P. de carrera administrativa y E.P provisionales que presentaron oportunamente la evaluación del desempeño y evaluación de la gestión</v>
          </cell>
          <cell r="I35" t="str">
            <v xml:space="preserve"> Número total cargos de carrera administrativa</v>
          </cell>
        </row>
        <row r="36">
          <cell r="C36" t="str">
            <v>Semestre I</v>
          </cell>
          <cell r="D36">
            <v>0</v>
          </cell>
          <cell r="E36">
            <v>0</v>
          </cell>
          <cell r="F36">
            <v>0</v>
          </cell>
          <cell r="G36">
            <v>0</v>
          </cell>
          <cell r="H36">
            <v>118</v>
          </cell>
          <cell r="I36">
            <v>118</v>
          </cell>
        </row>
        <row r="37">
          <cell r="C37" t="str">
            <v>Semestre II</v>
          </cell>
          <cell r="D37">
            <v>0</v>
          </cell>
          <cell r="E37">
            <v>0</v>
          </cell>
          <cell r="F37">
            <v>0</v>
          </cell>
          <cell r="G37">
            <v>0</v>
          </cell>
          <cell r="H37">
            <v>117</v>
          </cell>
          <cell r="I37">
            <v>120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10"/>
    </sheetNames>
    <sheetDataSet>
      <sheetData sheetId="0">
        <row r="35">
          <cell r="D35">
            <v>0</v>
          </cell>
          <cell r="E35">
            <v>0</v>
          </cell>
          <cell r="F35">
            <v>0</v>
          </cell>
          <cell r="G35">
            <v>0</v>
          </cell>
          <cell r="H35" t="str">
            <v xml:space="preserve">Sumatoria nivel satisfacción de todas las actividades ΣX </v>
          </cell>
          <cell r="I35" t="str">
            <v>Número de actividades N2</v>
          </cell>
        </row>
        <row r="36">
          <cell r="C36" t="str">
            <v>Semestre I</v>
          </cell>
          <cell r="D36">
            <v>0</v>
          </cell>
          <cell r="E36">
            <v>0</v>
          </cell>
          <cell r="F36">
            <v>0</v>
          </cell>
          <cell r="G36">
            <v>0</v>
          </cell>
          <cell r="H36">
            <v>9.1999999999999993</v>
          </cell>
          <cell r="I36">
            <v>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Hoja1"/>
    </sheetNames>
    <sheetDataSet>
      <sheetData sheetId="0">
        <row r="35">
          <cell r="H35" t="str">
            <v>N° de expedientes tramitados con fecha de vencimiento en el trimestre a reportar</v>
          </cell>
          <cell r="I35" t="str">
            <v>N° total de expedientes con fecha de vencimiento en el trimestre a reportar</v>
          </cell>
          <cell r="J35" t="str">
            <v>RESULTADO</v>
          </cell>
        </row>
        <row r="36">
          <cell r="C36" t="str">
            <v xml:space="preserve">1er Trimestre </v>
          </cell>
          <cell r="H36">
            <v>56</v>
          </cell>
          <cell r="I36">
            <v>56</v>
          </cell>
          <cell r="J36">
            <v>1</v>
          </cell>
        </row>
        <row r="37">
          <cell r="C37" t="str">
            <v xml:space="preserve">2do Trimestre </v>
          </cell>
          <cell r="H37">
            <v>0</v>
          </cell>
          <cell r="I37">
            <v>0</v>
          </cell>
          <cell r="J37" t="e">
            <v>#DIV/0!</v>
          </cell>
        </row>
        <row r="38">
          <cell r="C38" t="str">
            <v xml:space="preserve">3er Trimestre </v>
          </cell>
          <cell r="H38">
            <v>0</v>
          </cell>
          <cell r="I38">
            <v>0</v>
          </cell>
          <cell r="J38" t="e">
            <v>#DIV/0!</v>
          </cell>
        </row>
        <row r="39">
          <cell r="C39" t="str">
            <v xml:space="preserve">4to Trimestre </v>
          </cell>
          <cell r="H39">
            <v>0</v>
          </cell>
          <cell r="I39">
            <v>0</v>
          </cell>
          <cell r="J39" t="e">
            <v>#DIV/0!</v>
          </cell>
        </row>
        <row r="40">
          <cell r="C40" t="str">
            <v>TOTAL</v>
          </cell>
          <cell r="H40">
            <v>56</v>
          </cell>
          <cell r="I40">
            <v>56</v>
          </cell>
          <cell r="J40">
            <v>3.67</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M-IND-001-V11"/>
      <sheetName val="TRIM1"/>
      <sheetName val="TRIM2"/>
      <sheetName val="TRIM3"/>
      <sheetName val="TRIM4"/>
    </sheetNames>
    <sheetDataSet>
      <sheetData sheetId="0">
        <row r="35">
          <cell r="D35">
            <v>0</v>
          </cell>
          <cell r="E35">
            <v>0</v>
          </cell>
          <cell r="F35">
            <v>0</v>
          </cell>
          <cell r="G35">
            <v>0</v>
          </cell>
          <cell r="H35" t="str">
            <v>Sumatoria de actividades del PAA ejecutadas</v>
          </cell>
          <cell r="I35" t="str">
            <v>Sumatoria de actividades del PAA programadas</v>
          </cell>
          <cell r="J35" t="str">
            <v>% cumplimiento</v>
          </cell>
        </row>
        <row r="36">
          <cell r="C36" t="str">
            <v>Trimestre 1</v>
          </cell>
          <cell r="D36">
            <v>0</v>
          </cell>
          <cell r="E36">
            <v>0</v>
          </cell>
          <cell r="F36">
            <v>0</v>
          </cell>
          <cell r="G36">
            <v>0</v>
          </cell>
          <cell r="H36">
            <v>36</v>
          </cell>
          <cell r="I36">
            <v>37</v>
          </cell>
          <cell r="J36">
            <v>0.97297297297297303</v>
          </cell>
        </row>
        <row r="37">
          <cell r="C37" t="str">
            <v>Trimestre 2</v>
          </cell>
          <cell r="D37">
            <v>0</v>
          </cell>
          <cell r="E37">
            <v>0</v>
          </cell>
          <cell r="F37">
            <v>0</v>
          </cell>
          <cell r="G37">
            <v>0</v>
          </cell>
          <cell r="H37">
            <v>23</v>
          </cell>
          <cell r="I37">
            <v>23</v>
          </cell>
          <cell r="J37">
            <v>1</v>
          </cell>
        </row>
        <row r="38">
          <cell r="C38" t="str">
            <v>Trimestre 3</v>
          </cell>
          <cell r="D38">
            <v>0</v>
          </cell>
          <cell r="E38">
            <v>0</v>
          </cell>
          <cell r="F38">
            <v>0</v>
          </cell>
          <cell r="G38">
            <v>0</v>
          </cell>
          <cell r="H38">
            <v>31</v>
          </cell>
          <cell r="I38">
            <v>32</v>
          </cell>
          <cell r="J38">
            <v>0.96875</v>
          </cell>
        </row>
        <row r="39">
          <cell r="C39" t="str">
            <v>Trimestre 4</v>
          </cell>
          <cell r="D39">
            <v>0</v>
          </cell>
          <cell r="E39">
            <v>0</v>
          </cell>
          <cell r="F39">
            <v>0</v>
          </cell>
          <cell r="G39">
            <v>0</v>
          </cell>
          <cell r="H39">
            <v>28</v>
          </cell>
          <cell r="I39">
            <v>29</v>
          </cell>
          <cell r="J39">
            <v>0.96551724137931039</v>
          </cell>
        </row>
        <row r="40">
          <cell r="C40" t="str">
            <v>SUMATORIA</v>
          </cell>
          <cell r="D40">
            <v>0</v>
          </cell>
          <cell r="E40">
            <v>0</v>
          </cell>
          <cell r="F40">
            <v>0</v>
          </cell>
          <cell r="G40">
            <v>0</v>
          </cell>
          <cell r="H40">
            <v>118</v>
          </cell>
          <cell r="I40">
            <v>121</v>
          </cell>
          <cell r="J40">
            <v>0.97520661157024791</v>
          </cell>
        </row>
      </sheetData>
      <sheetData sheetId="1">
        <row r="55">
          <cell r="L55">
            <v>37</v>
          </cell>
        </row>
      </sheetData>
      <sheetData sheetId="2"/>
      <sheetData sheetId="3"/>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M-IND-002-V5"/>
      <sheetName val="Consolidado"/>
      <sheetName val="Reporte Aplicativo"/>
      <sheetName val="Cto Sindical"/>
      <sheetName val="DESI"/>
      <sheetName val="APIC"/>
      <sheetName val="PIV"/>
      <sheetName val="EGTI"/>
      <sheetName val="PPMQ"/>
      <sheetName val="GSIT"/>
      <sheetName val="GEFI"/>
      <sheetName val="ABI-GREF"/>
      <sheetName val="GCON"/>
      <sheetName val="GTHU"/>
      <sheetName val="GAM"/>
      <sheetName val="GDO-GDOC"/>
      <sheetName val="GJUR"/>
      <sheetName val="CODI"/>
      <sheetName val="GLAB"/>
      <sheetName val="IMVI"/>
    </sheetNames>
    <sheetDataSet>
      <sheetData sheetId="0">
        <row r="36">
          <cell r="H36">
            <v>24</v>
          </cell>
          <cell r="I36">
            <v>37</v>
          </cell>
          <cell r="J36">
            <v>0.64864864864864868</v>
          </cell>
        </row>
        <row r="37">
          <cell r="H37">
            <v>64</v>
          </cell>
          <cell r="I37">
            <v>84</v>
          </cell>
          <cell r="J37">
            <v>0.76190476190476186</v>
          </cell>
        </row>
        <row r="38">
          <cell r="H38">
            <v>74</v>
          </cell>
          <cell r="I38">
            <v>80</v>
          </cell>
          <cell r="J38">
            <v>0.92500000000000004</v>
          </cell>
        </row>
        <row r="39">
          <cell r="H39">
            <v>112</v>
          </cell>
          <cell r="I39">
            <v>130</v>
          </cell>
          <cell r="J39">
            <v>0.86153846153846159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4">
          <cell r="C34" t="str">
            <v>Primer trimestre</v>
          </cell>
          <cell r="D34">
            <v>0</v>
          </cell>
          <cell r="E34">
            <v>0</v>
          </cell>
          <cell r="F34">
            <v>0</v>
          </cell>
          <cell r="G34">
            <v>0</v>
          </cell>
        </row>
        <row r="35">
          <cell r="C35" t="str">
            <v>Segundo trimestre</v>
          </cell>
          <cell r="D35">
            <v>0</v>
          </cell>
          <cell r="E35">
            <v>0</v>
          </cell>
          <cell r="F35">
            <v>0</v>
          </cell>
          <cell r="G35">
            <v>0</v>
          </cell>
        </row>
        <row r="36">
          <cell r="C36" t="str">
            <v>Tercer Trimestres</v>
          </cell>
          <cell r="D36">
            <v>0</v>
          </cell>
          <cell r="E36">
            <v>0</v>
          </cell>
          <cell r="F36">
            <v>0</v>
          </cell>
          <cell r="G36">
            <v>0</v>
          </cell>
        </row>
        <row r="37">
          <cell r="C37" t="str">
            <v>Cuarto Trimestre</v>
          </cell>
          <cell r="D37">
            <v>0</v>
          </cell>
          <cell r="E37">
            <v>0</v>
          </cell>
          <cell r="F37">
            <v>0</v>
          </cell>
          <cell r="G37">
            <v>0</v>
          </cell>
        </row>
        <row r="38">
          <cell r="C38" t="str">
            <v>TOTAL</v>
          </cell>
          <cell r="D38">
            <v>0</v>
          </cell>
          <cell r="E38">
            <v>0</v>
          </cell>
          <cell r="F38">
            <v>0</v>
          </cell>
          <cell r="G38">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2)"/>
      <sheetName val="01. "/>
      <sheetName val="01 (2)"/>
      <sheetName val="02"/>
      <sheetName val="03"/>
      <sheetName val="04"/>
      <sheetName val="2025"/>
      <sheetName val="Hoja1"/>
    </sheetNames>
    <sheetDataSet>
      <sheetData sheetId="0" refreshError="1"/>
      <sheetData sheetId="1">
        <row r="36">
          <cell r="H36" t="str">
            <v>N° TOTAL DE INFORMES VERIFICADOS</v>
          </cell>
          <cell r="I36" t="str">
            <v>N° TOTAL DE INFORMES A VERIFICAR</v>
          </cell>
          <cell r="J36" t="str">
            <v>% DE INFORMES VERIFICADOS  DE ACUERDO A LOS REQUERIMIENTOS EN LAS ESPECIFICACIONES TECNICAS</v>
          </cell>
        </row>
        <row r="38">
          <cell r="C38" t="str">
            <v>BIMESTRE 1</v>
          </cell>
          <cell r="H38">
            <v>245</v>
          </cell>
          <cell r="I38">
            <v>245</v>
          </cell>
          <cell r="J38">
            <v>1</v>
          </cell>
        </row>
        <row r="39">
          <cell r="C39" t="str">
            <v>BIMESTRE 2</v>
          </cell>
          <cell r="J39" t="str">
            <v/>
          </cell>
        </row>
        <row r="40">
          <cell r="C40" t="str">
            <v>BIMESTRE 3</v>
          </cell>
          <cell r="J40" t="str">
            <v/>
          </cell>
        </row>
        <row r="41">
          <cell r="C41" t="str">
            <v>BIMESTRE 4</v>
          </cell>
          <cell r="J41" t="str">
            <v/>
          </cell>
        </row>
        <row r="42">
          <cell r="C42" t="str">
            <v>BIMESTRE 5</v>
          </cell>
          <cell r="J42" t="str">
            <v/>
          </cell>
        </row>
        <row r="43">
          <cell r="C43" t="str">
            <v>BIMESTRE 6</v>
          </cell>
          <cell r="J43" t="str">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Hoja1"/>
      <sheetName val="Hoja2"/>
    </sheetNames>
    <sheetDataSet>
      <sheetData sheetId="0">
        <row r="36">
          <cell r="H36" t="str">
            <v>N° TOTAL DE VISITAS REALIZADAS</v>
          </cell>
          <cell r="I36" t="str">
            <v>N° TOTAL DE VISITAS PROGRAMADAS</v>
          </cell>
          <cell r="J36" t="str">
            <v>% DE VISITAS EJECUTADAS</v>
          </cell>
        </row>
        <row r="38">
          <cell r="C38" t="str">
            <v>MES 1</v>
          </cell>
          <cell r="H38">
            <v>97</v>
          </cell>
          <cell r="I38">
            <v>99</v>
          </cell>
          <cell r="J38">
            <v>0.97979797979797978</v>
          </cell>
        </row>
        <row r="39">
          <cell r="C39" t="str">
            <v>MES 2</v>
          </cell>
          <cell r="H39">
            <v>84</v>
          </cell>
          <cell r="I39">
            <v>84</v>
          </cell>
          <cell r="J39">
            <v>1</v>
          </cell>
        </row>
        <row r="40">
          <cell r="C40" t="str">
            <v>MES 3</v>
          </cell>
          <cell r="H40">
            <v>14</v>
          </cell>
          <cell r="I40">
            <v>14</v>
          </cell>
          <cell r="J40">
            <v>1</v>
          </cell>
        </row>
        <row r="41">
          <cell r="C41" t="str">
            <v>MES 4</v>
          </cell>
          <cell r="J41" t="str">
            <v/>
          </cell>
        </row>
        <row r="42">
          <cell r="C42" t="str">
            <v>MES 5</v>
          </cell>
          <cell r="J42" t="str">
            <v/>
          </cell>
        </row>
        <row r="43">
          <cell r="C43" t="str">
            <v>MES 6</v>
          </cell>
          <cell r="J43" t="str">
            <v/>
          </cell>
        </row>
        <row r="44">
          <cell r="C44" t="str">
            <v>MES 7</v>
          </cell>
          <cell r="J44" t="str">
            <v/>
          </cell>
        </row>
        <row r="45">
          <cell r="C45" t="str">
            <v>MES 8</v>
          </cell>
          <cell r="J45" t="str">
            <v/>
          </cell>
        </row>
        <row r="46">
          <cell r="C46" t="str">
            <v>MES 9</v>
          </cell>
          <cell r="J46" t="str">
            <v/>
          </cell>
        </row>
        <row r="47">
          <cell r="C47" t="str">
            <v>MES 10</v>
          </cell>
          <cell r="J47" t="str">
            <v/>
          </cell>
        </row>
        <row r="48">
          <cell r="C48" t="str">
            <v>MES 11</v>
          </cell>
          <cell r="J48" t="str">
            <v/>
          </cell>
        </row>
        <row r="49">
          <cell r="C49" t="str">
            <v>MES 12</v>
          </cell>
          <cell r="J49" t="str">
            <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Hoja1"/>
      <sheetName val="Hoja2"/>
    </sheetNames>
    <sheetDataSet>
      <sheetData sheetId="0">
        <row r="35">
          <cell r="H35" t="str">
            <v>ACTIVIDADES EJECUTADAS</v>
          </cell>
          <cell r="I35" t="str">
            <v>ACTIVIDADES PROGRAMADAS</v>
          </cell>
          <cell r="J35" t="str">
            <v>RESULTADO</v>
          </cell>
        </row>
        <row r="36">
          <cell r="H36">
            <v>3</v>
          </cell>
          <cell r="I36">
            <v>3</v>
          </cell>
          <cell r="J36">
            <v>1</v>
          </cell>
        </row>
        <row r="37">
          <cell r="J37" t="e">
            <v>#DIV/0!</v>
          </cell>
        </row>
        <row r="38">
          <cell r="J38" t="e">
            <v>#DIV/0!</v>
          </cell>
        </row>
        <row r="39">
          <cell r="J39" t="e">
            <v>#DIV/0!</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H35" t="str">
            <v>CIRI</v>
          </cell>
          <cell r="I35" t="str">
            <v>TIRI</v>
          </cell>
          <cell r="J35" t="str">
            <v>RESULTADO</v>
          </cell>
        </row>
        <row r="36">
          <cell r="H36">
            <v>4149</v>
          </cell>
          <cell r="I36">
            <v>4450</v>
          </cell>
          <cell r="J36">
            <v>0.93235955056179776</v>
          </cell>
        </row>
        <row r="37">
          <cell r="J37" t="e">
            <v>#DIV/0!</v>
          </cell>
        </row>
        <row r="38">
          <cell r="J38" t="e">
            <v>#DIV/0!</v>
          </cell>
        </row>
        <row r="39">
          <cell r="J39" t="e">
            <v>#DIV/0!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1"/>
    </sheetNames>
    <sheetDataSet>
      <sheetData sheetId="0">
        <row r="48">
          <cell r="AN48" t="str">
            <v>AVANCE DEL TRIM (km-carril)</v>
          </cell>
          <cell r="AO48" t="str">
            <v>ACUMULADO (km-carril)</v>
          </cell>
          <cell r="AP48" t="str">
            <v>META (km-carril)</v>
          </cell>
        </row>
        <row r="49">
          <cell r="AM49" t="str">
            <v>TRIM1</v>
          </cell>
          <cell r="AN49">
            <v>84.59</v>
          </cell>
          <cell r="AO49">
            <v>84.59</v>
          </cell>
          <cell r="AP49">
            <v>76.87</v>
          </cell>
        </row>
        <row r="50">
          <cell r="AM50" t="str">
            <v>TRIM2</v>
          </cell>
          <cell r="AN50">
            <v>0</v>
          </cell>
          <cell r="AO50">
            <v>84.59</v>
          </cell>
          <cell r="AP50">
            <v>76.25</v>
          </cell>
        </row>
        <row r="51">
          <cell r="AM51" t="str">
            <v>TRIM3</v>
          </cell>
          <cell r="AN51">
            <v>0</v>
          </cell>
          <cell r="AO51">
            <v>84.59</v>
          </cell>
          <cell r="AP51">
            <v>76.25</v>
          </cell>
        </row>
        <row r="52">
          <cell r="AM52" t="str">
            <v>TRIM4</v>
          </cell>
          <cell r="AN52">
            <v>0</v>
          </cell>
          <cell r="AO52">
            <v>84.59</v>
          </cell>
          <cell r="AP52">
            <v>76.25</v>
          </cell>
        </row>
        <row r="53">
          <cell r="AM53" t="str">
            <v>TOTAL</v>
          </cell>
          <cell r="AN53">
            <v>84.59</v>
          </cell>
          <cell r="AO53">
            <v>84.59</v>
          </cell>
          <cell r="AP53">
            <v>305.62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5">
          <cell r="AS45" t="str">
            <v xml:space="preserve">AVANCE DEL TRIM </v>
          </cell>
          <cell r="AT45" t="str">
            <v>ACUMULADO</v>
          </cell>
          <cell r="AU45" t="str">
            <v>META</v>
          </cell>
        </row>
        <row r="46">
          <cell r="AR46" t="str">
            <v>TRIM1</v>
          </cell>
          <cell r="AS46">
            <v>803</v>
          </cell>
          <cell r="AT46">
            <v>803</v>
          </cell>
          <cell r="AU46">
            <v>800</v>
          </cell>
        </row>
        <row r="47">
          <cell r="AR47" t="str">
            <v>TRIM2</v>
          </cell>
          <cell r="AT47">
            <v>803</v>
          </cell>
          <cell r="AU47">
            <v>450</v>
          </cell>
        </row>
        <row r="48">
          <cell r="AR48" t="str">
            <v>TRIM3</v>
          </cell>
          <cell r="AT48">
            <v>803</v>
          </cell>
          <cell r="AU48">
            <v>460</v>
          </cell>
        </row>
        <row r="49">
          <cell r="AR49" t="str">
            <v>TRIM4</v>
          </cell>
          <cell r="AT49">
            <v>803</v>
          </cell>
          <cell r="AU49">
            <v>450</v>
          </cell>
        </row>
        <row r="50">
          <cell r="AR50" t="str">
            <v>TOTAL</v>
          </cell>
          <cell r="AS50">
            <v>803</v>
          </cell>
          <cell r="AT50">
            <v>803</v>
          </cell>
          <cell r="AU50">
            <v>2160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4"/>
    </sheetNames>
    <sheetDataSet>
      <sheetData sheetId="0">
        <row r="45">
          <cell r="AN45" t="str">
            <v>AVANCE DEL TRIM (km-carril)</v>
          </cell>
          <cell r="AO45" t="str">
            <v>ACUMULADO (km-carril)</v>
          </cell>
          <cell r="AP45" t="str">
            <v>META (km-carril)</v>
          </cell>
        </row>
        <row r="46">
          <cell r="AM46" t="str">
            <v>TRIM1</v>
          </cell>
          <cell r="AN46">
            <v>2.41</v>
          </cell>
          <cell r="AO46">
            <v>2.41</v>
          </cell>
          <cell r="AP46">
            <v>3.5</v>
          </cell>
        </row>
        <row r="47">
          <cell r="AM47" t="str">
            <v>TRIM2</v>
          </cell>
          <cell r="AN47">
            <v>0</v>
          </cell>
          <cell r="AO47">
            <v>2.41</v>
          </cell>
          <cell r="AP47">
            <v>3.5</v>
          </cell>
        </row>
        <row r="48">
          <cell r="AM48" t="str">
            <v>TRIM3</v>
          </cell>
          <cell r="AN48">
            <v>0</v>
          </cell>
          <cell r="AO48">
            <v>2.41</v>
          </cell>
          <cell r="AP48">
            <v>3.5</v>
          </cell>
        </row>
        <row r="49">
          <cell r="AM49" t="str">
            <v>TRIM4</v>
          </cell>
          <cell r="AN49">
            <v>0</v>
          </cell>
          <cell r="AO49">
            <v>2.41</v>
          </cell>
          <cell r="AP49">
            <v>3.5</v>
          </cell>
        </row>
        <row r="50">
          <cell r="AM50" t="str">
            <v>TOTAL</v>
          </cell>
          <cell r="AN50">
            <v>2.41</v>
          </cell>
          <cell r="AO50">
            <v>2.41</v>
          </cell>
          <cell r="AP50">
            <v>14</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30.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5.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6.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7.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8.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9.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41.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42.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44.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5.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6.xml"/><Relationship Id="rId1" Type="http://schemas.openxmlformats.org/officeDocument/2006/relationships/printerSettings" Target="../printerSettings/printerSettings3.bin"/><Relationship Id="rId4" Type="http://schemas.openxmlformats.org/officeDocument/2006/relationships/comments" Target="../comments4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B93"/>
  <sheetViews>
    <sheetView topLeftCell="B22" workbookViewId="0">
      <selection activeCell="K32" sqref="K32:AA32"/>
    </sheetView>
  </sheetViews>
  <sheetFormatPr baseColWidth="10" defaultColWidth="3.54296875" defaultRowHeight="14.5" x14ac:dyDescent="0.35"/>
  <cols>
    <col min="1" max="1" width="3.54296875" style="718"/>
    <col min="2" max="2" width="2.81640625" style="718" customWidth="1"/>
    <col min="3" max="6" width="2.54296875" style="718" customWidth="1"/>
    <col min="7" max="7" width="7.453125" style="718" customWidth="1"/>
    <col min="8" max="8" width="14.453125" style="718" customWidth="1"/>
    <col min="9" max="9" width="13.453125" style="718" customWidth="1"/>
    <col min="10" max="10" width="15" style="718" customWidth="1"/>
    <col min="11" max="11" width="3.453125" style="718" customWidth="1"/>
    <col min="12" max="12" width="3.453125" style="718" hidden="1" customWidth="1"/>
    <col min="13" max="13" width="2.54296875" style="718" hidden="1" customWidth="1"/>
    <col min="14" max="15" width="2.54296875" style="718" customWidth="1"/>
    <col min="16" max="17" width="3.453125" style="718" customWidth="1"/>
    <col min="18" max="18" width="3.54296875" style="718"/>
    <col min="19" max="19" width="3.453125" style="718" customWidth="1"/>
    <col min="20" max="20" width="7.453125" style="718" customWidth="1"/>
    <col min="21" max="21" width="6.453125" style="718" customWidth="1"/>
    <col min="22" max="22" width="3.54296875" style="718"/>
    <col min="23" max="25" width="5" style="718" customWidth="1"/>
    <col min="26" max="26" width="6.54296875" style="718" customWidth="1"/>
    <col min="27" max="27" width="17.54296875" style="718" customWidth="1"/>
    <col min="28" max="28" width="2" style="718" customWidth="1"/>
    <col min="29" max="16384" width="3.54296875" style="718"/>
  </cols>
  <sheetData>
    <row r="1" spans="2:28" ht="15" thickBot="1" x14ac:dyDescent="0.4">
      <c r="B1" s="719"/>
      <c r="C1" s="719"/>
      <c r="D1" s="719"/>
      <c r="E1" s="719"/>
      <c r="F1" s="719"/>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ht="9.65" customHeight="1" x14ac:dyDescent="0.35">
      <c r="H5" s="720"/>
      <c r="I5" s="720"/>
      <c r="J5" s="720"/>
      <c r="K5" s="720"/>
      <c r="L5" s="720"/>
      <c r="M5" s="720"/>
      <c r="N5" s="720"/>
      <c r="O5" s="720"/>
      <c r="P5" s="720"/>
      <c r="Q5" s="720"/>
      <c r="R5" s="720"/>
      <c r="S5" s="720"/>
      <c r="T5" s="720"/>
      <c r="U5" s="720"/>
      <c r="V5" s="720"/>
      <c r="W5" s="720"/>
      <c r="X5" s="720"/>
      <c r="Y5" s="720"/>
      <c r="Z5" s="720"/>
      <c r="AA5" s="720"/>
      <c r="AB5" s="720"/>
    </row>
    <row r="6" spans="2:28" ht="9.65" customHeight="1" thickBot="1" x14ac:dyDescent="0.4">
      <c r="B6" s="721"/>
      <c r="C6" s="722"/>
      <c r="D6" s="722"/>
      <c r="E6" s="722"/>
      <c r="F6" s="722"/>
      <c r="G6" s="722"/>
      <c r="H6" s="722"/>
      <c r="I6" s="723"/>
      <c r="J6" s="723"/>
      <c r="K6" s="723"/>
      <c r="L6" s="723"/>
      <c r="M6" s="723"/>
      <c r="N6" s="723"/>
      <c r="O6" s="723"/>
      <c r="P6" s="723"/>
      <c r="Q6" s="723"/>
      <c r="R6" s="724"/>
      <c r="S6" s="724"/>
      <c r="T6" s="724"/>
      <c r="U6" s="724"/>
      <c r="V6" s="724"/>
      <c r="W6" s="722"/>
      <c r="X6" s="722"/>
      <c r="Y6" s="722"/>
      <c r="Z6" s="722"/>
      <c r="AA6" s="722"/>
      <c r="AB6" s="725"/>
    </row>
    <row r="7" spans="2:28" ht="15" customHeight="1" x14ac:dyDescent="0.35">
      <c r="B7" s="726"/>
      <c r="C7" s="1114" t="s">
        <v>4</v>
      </c>
      <c r="D7" s="1115"/>
      <c r="E7" s="1115"/>
      <c r="F7" s="1115"/>
      <c r="G7" s="1115"/>
      <c r="H7" s="1116"/>
      <c r="I7" s="1120" t="s">
        <v>506</v>
      </c>
      <c r="J7" s="1121"/>
      <c r="K7" s="1121"/>
      <c r="L7" s="1121"/>
      <c r="M7" s="1121"/>
      <c r="N7" s="1121"/>
      <c r="O7" s="1121"/>
      <c r="P7" s="1121"/>
      <c r="Q7" s="1121"/>
      <c r="R7" s="1121"/>
      <c r="S7" s="1121"/>
      <c r="T7" s="1121"/>
      <c r="U7" s="1121"/>
      <c r="V7" s="1121"/>
      <c r="W7" s="1121"/>
      <c r="X7" s="1121"/>
      <c r="Y7" s="1121"/>
      <c r="Z7" s="1121"/>
      <c r="AA7" s="1122"/>
      <c r="AB7" s="727"/>
    </row>
    <row r="8" spans="2:28" ht="15" thickBot="1" x14ac:dyDescent="0.4">
      <c r="B8" s="726"/>
      <c r="C8" s="1117"/>
      <c r="D8" s="1118"/>
      <c r="E8" s="1118"/>
      <c r="F8" s="1118"/>
      <c r="G8" s="1118"/>
      <c r="H8" s="1119"/>
      <c r="I8" s="1123"/>
      <c r="J8" s="1124"/>
      <c r="K8" s="1124"/>
      <c r="L8" s="1124"/>
      <c r="M8" s="1124"/>
      <c r="N8" s="1124"/>
      <c r="O8" s="1124"/>
      <c r="P8" s="1124"/>
      <c r="Q8" s="1124"/>
      <c r="R8" s="1124"/>
      <c r="S8" s="1124"/>
      <c r="T8" s="1124"/>
      <c r="U8" s="1124"/>
      <c r="V8" s="1124"/>
      <c r="W8" s="1124"/>
      <c r="X8" s="1124"/>
      <c r="Y8" s="1124"/>
      <c r="Z8" s="1124"/>
      <c r="AA8" s="1125"/>
      <c r="AB8" s="727"/>
    </row>
    <row r="9" spans="2:28" ht="9.65" customHeight="1" thickBot="1" x14ac:dyDescent="0.4">
      <c r="B9" s="726"/>
      <c r="C9" s="728"/>
      <c r="D9" s="728"/>
      <c r="E9" s="728"/>
      <c r="F9" s="728"/>
      <c r="G9" s="728"/>
      <c r="H9" s="728"/>
      <c r="I9" s="729"/>
      <c r="J9" s="729"/>
      <c r="K9" s="729"/>
      <c r="L9" s="729"/>
      <c r="M9" s="729"/>
      <c r="N9" s="729"/>
      <c r="O9" s="729"/>
      <c r="P9" s="729"/>
      <c r="Q9" s="729"/>
      <c r="R9" s="730"/>
      <c r="S9" s="730"/>
      <c r="T9" s="730"/>
      <c r="U9" s="730"/>
      <c r="V9" s="730"/>
      <c r="W9" s="728"/>
      <c r="X9" s="728"/>
      <c r="Y9" s="728"/>
      <c r="Z9" s="728"/>
      <c r="AA9" s="728"/>
      <c r="AB9" s="727"/>
    </row>
    <row r="10" spans="2:28" ht="15" customHeight="1" thickBot="1" x14ac:dyDescent="0.4">
      <c r="B10" s="726"/>
      <c r="C10" s="1114" t="s">
        <v>5</v>
      </c>
      <c r="D10" s="1115"/>
      <c r="E10" s="1115"/>
      <c r="F10" s="1115"/>
      <c r="G10" s="1115"/>
      <c r="H10" s="1116"/>
      <c r="I10" s="1138" t="s">
        <v>6</v>
      </c>
      <c r="J10" s="1139"/>
      <c r="K10" s="1139"/>
      <c r="L10" s="1139"/>
      <c r="M10" s="1139"/>
      <c r="N10" s="1139"/>
      <c r="O10" s="1139"/>
      <c r="P10" s="1139"/>
      <c r="Q10" s="1140"/>
      <c r="R10" s="1144" t="s">
        <v>7</v>
      </c>
      <c r="S10" s="1145"/>
      <c r="T10" s="1145"/>
      <c r="U10" s="1146"/>
      <c r="V10" s="1147" t="s">
        <v>8</v>
      </c>
      <c r="W10" s="1148"/>
      <c r="X10" s="1148"/>
      <c r="Y10" s="1148"/>
      <c r="Z10" s="1148"/>
      <c r="AA10" s="1149"/>
      <c r="AB10" s="727"/>
    </row>
    <row r="11" spans="2:28" ht="20.5" customHeight="1" thickBot="1" x14ac:dyDescent="0.4">
      <c r="B11" s="726"/>
      <c r="C11" s="1117"/>
      <c r="D11" s="1118"/>
      <c r="E11" s="1118"/>
      <c r="F11" s="1118"/>
      <c r="G11" s="1118"/>
      <c r="H11" s="1119"/>
      <c r="I11" s="1141"/>
      <c r="J11" s="1142"/>
      <c r="K11" s="1142"/>
      <c r="L11" s="1142"/>
      <c r="M11" s="1142"/>
      <c r="N11" s="1142"/>
      <c r="O11" s="1142"/>
      <c r="P11" s="1142"/>
      <c r="Q11" s="1143"/>
      <c r="R11" s="1150" t="s">
        <v>507</v>
      </c>
      <c r="S11" s="1151"/>
      <c r="T11" s="1151"/>
      <c r="U11" s="1152"/>
      <c r="V11" s="1153">
        <v>1</v>
      </c>
      <c r="W11" s="1154"/>
      <c r="X11" s="1154"/>
      <c r="Y11" s="1154"/>
      <c r="Z11" s="1154"/>
      <c r="AA11" s="1155"/>
      <c r="AB11" s="727"/>
    </row>
    <row r="12" spans="2:28" ht="11.5" customHeight="1" thickBot="1" x14ac:dyDescent="0.4">
      <c r="B12" s="731"/>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3"/>
    </row>
    <row r="13" spans="2:28" ht="15" customHeight="1" x14ac:dyDescent="0.35">
      <c r="B13" s="731"/>
      <c r="C13" s="1114" t="s">
        <v>9</v>
      </c>
      <c r="D13" s="1115"/>
      <c r="E13" s="1115"/>
      <c r="F13" s="1115"/>
      <c r="G13" s="1115"/>
      <c r="H13" s="1116"/>
      <c r="I13" s="1156" t="s">
        <v>10</v>
      </c>
      <c r="J13" s="1157"/>
      <c r="K13" s="1157"/>
      <c r="L13" s="1157"/>
      <c r="M13" s="1157"/>
      <c r="N13" s="1157"/>
      <c r="O13" s="1157"/>
      <c r="P13" s="1157"/>
      <c r="Q13" s="1157"/>
      <c r="R13" s="1157"/>
      <c r="S13" s="1158"/>
      <c r="T13" s="1114" t="s">
        <v>11</v>
      </c>
      <c r="U13" s="1115"/>
      <c r="V13" s="1115"/>
      <c r="W13" s="1115"/>
      <c r="X13" s="1115"/>
      <c r="Y13" s="1115"/>
      <c r="Z13" s="1115"/>
      <c r="AA13" s="1116"/>
      <c r="AB13" s="733"/>
    </row>
    <row r="14" spans="2:28" ht="30" customHeight="1" thickBot="1" x14ac:dyDescent="0.4">
      <c r="B14" s="731"/>
      <c r="C14" s="1117"/>
      <c r="D14" s="1118"/>
      <c r="E14" s="1118"/>
      <c r="F14" s="1118"/>
      <c r="G14" s="1118"/>
      <c r="H14" s="1119"/>
      <c r="I14" s="1159"/>
      <c r="J14" s="1160"/>
      <c r="K14" s="1160"/>
      <c r="L14" s="1160"/>
      <c r="M14" s="1160"/>
      <c r="N14" s="1160"/>
      <c r="O14" s="1160"/>
      <c r="P14" s="1160"/>
      <c r="Q14" s="1160"/>
      <c r="R14" s="1160"/>
      <c r="S14" s="1161"/>
      <c r="T14" s="1162" t="s">
        <v>12</v>
      </c>
      <c r="U14" s="1163"/>
      <c r="V14" s="1163"/>
      <c r="W14" s="1163"/>
      <c r="X14" s="1163"/>
      <c r="Y14" s="1163"/>
      <c r="Z14" s="1163"/>
      <c r="AA14" s="1164"/>
      <c r="AB14" s="733"/>
    </row>
    <row r="15" spans="2:28" ht="10.4" customHeight="1" thickBot="1" x14ac:dyDescent="0.4">
      <c r="B15" s="731"/>
      <c r="C15" s="732"/>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733"/>
    </row>
    <row r="16" spans="2:28" ht="43.4" customHeight="1" thickBot="1" x14ac:dyDescent="0.4">
      <c r="B16" s="731"/>
      <c r="C16" s="1165" t="s">
        <v>13</v>
      </c>
      <c r="D16" s="1166"/>
      <c r="E16" s="1166"/>
      <c r="F16" s="1166"/>
      <c r="G16" s="1166"/>
      <c r="H16" s="1167"/>
      <c r="I16" s="1168" t="s">
        <v>14</v>
      </c>
      <c r="J16" s="1169"/>
      <c r="K16" s="1169"/>
      <c r="L16" s="1169"/>
      <c r="M16" s="1169"/>
      <c r="N16" s="1169"/>
      <c r="O16" s="1169"/>
      <c r="P16" s="1169"/>
      <c r="Q16" s="1169"/>
      <c r="R16" s="1169"/>
      <c r="S16" s="1169"/>
      <c r="T16" s="1169"/>
      <c r="U16" s="1169"/>
      <c r="V16" s="1169"/>
      <c r="W16" s="1169"/>
      <c r="X16" s="1169"/>
      <c r="Y16" s="1169"/>
      <c r="Z16" s="1169"/>
      <c r="AA16" s="1170"/>
      <c r="AB16" s="733"/>
    </row>
    <row r="17" spans="2:28" ht="10.4" customHeight="1" thickBot="1" x14ac:dyDescent="0.4">
      <c r="B17" s="731"/>
      <c r="C17" s="730"/>
      <c r="D17" s="730"/>
      <c r="E17" s="730"/>
      <c r="F17" s="730"/>
      <c r="G17" s="730"/>
      <c r="H17" s="730"/>
      <c r="I17" s="734"/>
      <c r="J17" s="734"/>
      <c r="K17" s="734"/>
      <c r="L17" s="734"/>
      <c r="M17" s="734"/>
      <c r="N17" s="734"/>
      <c r="O17" s="734"/>
      <c r="P17" s="734"/>
      <c r="Q17" s="734"/>
      <c r="R17" s="734"/>
      <c r="S17" s="734"/>
      <c r="T17" s="734"/>
      <c r="U17" s="734"/>
      <c r="V17" s="734"/>
      <c r="W17" s="734"/>
      <c r="X17" s="734"/>
      <c r="Y17" s="734"/>
      <c r="Z17" s="734"/>
      <c r="AA17" s="734"/>
      <c r="AB17" s="733"/>
    </row>
    <row r="18" spans="2:28" ht="83.5" customHeight="1" thickBot="1" x14ac:dyDescent="0.4">
      <c r="B18" s="731"/>
      <c r="C18" s="1165" t="s">
        <v>15</v>
      </c>
      <c r="D18" s="1166"/>
      <c r="E18" s="1166"/>
      <c r="F18" s="1166"/>
      <c r="G18" s="1166"/>
      <c r="H18" s="1167"/>
      <c r="I18" s="1168" t="s">
        <v>16</v>
      </c>
      <c r="J18" s="1169"/>
      <c r="K18" s="1169"/>
      <c r="L18" s="1169"/>
      <c r="M18" s="1169"/>
      <c r="N18" s="1169"/>
      <c r="O18" s="1169"/>
      <c r="P18" s="1169"/>
      <c r="Q18" s="1169"/>
      <c r="R18" s="1169"/>
      <c r="S18" s="1169"/>
      <c r="T18" s="1169"/>
      <c r="U18" s="1169"/>
      <c r="V18" s="1169"/>
      <c r="W18" s="1169"/>
      <c r="X18" s="1169"/>
      <c r="Y18" s="1169"/>
      <c r="Z18" s="1169"/>
      <c r="AA18" s="1170"/>
      <c r="AB18" s="733"/>
    </row>
    <row r="19" spans="2:28" ht="12" customHeight="1" thickBot="1" x14ac:dyDescent="0.4">
      <c r="B19" s="731"/>
      <c r="C19" s="730"/>
      <c r="D19" s="730"/>
      <c r="E19" s="730"/>
      <c r="F19" s="730"/>
      <c r="G19" s="730"/>
      <c r="H19" s="730"/>
      <c r="I19" s="734"/>
      <c r="J19" s="734"/>
      <c r="K19" s="734"/>
      <c r="L19" s="734"/>
      <c r="M19" s="734"/>
      <c r="N19" s="734"/>
      <c r="O19" s="734"/>
      <c r="P19" s="734"/>
      <c r="Q19" s="734"/>
      <c r="R19" s="734"/>
      <c r="S19" s="734"/>
      <c r="T19" s="734"/>
      <c r="U19" s="734"/>
      <c r="V19" s="734"/>
      <c r="W19" s="734"/>
      <c r="X19" s="734"/>
      <c r="Y19" s="734"/>
      <c r="Z19" s="734"/>
      <c r="AA19" s="734"/>
      <c r="AB19" s="733"/>
    </row>
    <row r="20" spans="2:28" ht="22.5" customHeight="1" x14ac:dyDescent="0.35">
      <c r="B20" s="731"/>
      <c r="C20" s="1171" t="s">
        <v>54</v>
      </c>
      <c r="D20" s="1172"/>
      <c r="E20" s="1172"/>
      <c r="F20" s="1172"/>
      <c r="G20" s="1172"/>
      <c r="H20" s="1173"/>
      <c r="I20" s="1177" t="s">
        <v>609</v>
      </c>
      <c r="J20" s="1178"/>
      <c r="K20" s="1178"/>
      <c r="L20" s="1179"/>
      <c r="M20" s="1147" t="s">
        <v>18</v>
      </c>
      <c r="N20" s="1148"/>
      <c r="O20" s="1148"/>
      <c r="P20" s="1148"/>
      <c r="Q20" s="1148"/>
      <c r="R20" s="1148"/>
      <c r="S20" s="1149"/>
      <c r="T20" s="1147" t="s">
        <v>19</v>
      </c>
      <c r="U20" s="1148"/>
      <c r="V20" s="1148"/>
      <c r="W20" s="1148"/>
      <c r="X20" s="1148"/>
      <c r="Y20" s="1148"/>
      <c r="Z20" s="1148"/>
      <c r="AA20" s="1149"/>
      <c r="AB20" s="733"/>
    </row>
    <row r="21" spans="2:28" ht="14.15" customHeight="1" thickBot="1" x14ac:dyDescent="0.4">
      <c r="B21" s="731"/>
      <c r="C21" s="1174"/>
      <c r="D21" s="1175"/>
      <c r="E21" s="1175"/>
      <c r="F21" s="1175"/>
      <c r="G21" s="1175"/>
      <c r="H21" s="1176"/>
      <c r="I21" s="1180"/>
      <c r="J21" s="1181"/>
      <c r="K21" s="1181"/>
      <c r="L21" s="1182"/>
      <c r="M21" s="1183" t="s">
        <v>20</v>
      </c>
      <c r="N21" s="1184"/>
      <c r="O21" s="1184"/>
      <c r="P21" s="1184"/>
      <c r="Q21" s="1184"/>
      <c r="R21" s="1184"/>
      <c r="S21" s="1185"/>
      <c r="T21" s="1153" t="s">
        <v>21</v>
      </c>
      <c r="U21" s="1184"/>
      <c r="V21" s="1184"/>
      <c r="W21" s="1184"/>
      <c r="X21" s="1184"/>
      <c r="Y21" s="1184"/>
      <c r="Z21" s="1184"/>
      <c r="AA21" s="1185"/>
      <c r="AB21" s="733"/>
    </row>
    <row r="22" spans="2:28" ht="11.15" customHeight="1" thickBot="1" x14ac:dyDescent="0.4">
      <c r="B22" s="731"/>
      <c r="C22" s="732"/>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733"/>
    </row>
    <row r="23" spans="2:28" ht="31.5" customHeight="1" x14ac:dyDescent="0.35">
      <c r="B23" s="731"/>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733"/>
    </row>
    <row r="24" spans="2:28" ht="34.4" customHeight="1" thickBot="1" x14ac:dyDescent="0.4">
      <c r="B24" s="731"/>
      <c r="C24" s="1186" t="s">
        <v>25</v>
      </c>
      <c r="D24" s="1187"/>
      <c r="E24" s="1187"/>
      <c r="F24" s="1187"/>
      <c r="G24" s="1187"/>
      <c r="H24" s="1187"/>
      <c r="I24" s="1188"/>
      <c r="J24" s="1186" t="s">
        <v>508</v>
      </c>
      <c r="K24" s="1187"/>
      <c r="L24" s="1187"/>
      <c r="M24" s="1187"/>
      <c r="N24" s="1187"/>
      <c r="O24" s="1187"/>
      <c r="P24" s="1188"/>
      <c r="Q24" s="1189" t="s">
        <v>26</v>
      </c>
      <c r="R24" s="1190"/>
      <c r="S24" s="1190"/>
      <c r="T24" s="1190"/>
      <c r="U24" s="1190"/>
      <c r="V24" s="1190"/>
      <c r="W24" s="1190"/>
      <c r="X24" s="1190"/>
      <c r="Y24" s="1190"/>
      <c r="Z24" s="1190"/>
      <c r="AA24" s="1191"/>
      <c r="AB24" s="733"/>
    </row>
    <row r="25" spans="2:28" ht="9.65" customHeight="1" thickBot="1" x14ac:dyDescent="0.4">
      <c r="B25" s="731"/>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3"/>
    </row>
    <row r="26" spans="2:28" ht="33" customHeight="1" thickBot="1" x14ac:dyDescent="0.4">
      <c r="B26" s="731"/>
      <c r="C26" s="1165" t="s">
        <v>27</v>
      </c>
      <c r="D26" s="1166"/>
      <c r="E26" s="1166"/>
      <c r="F26" s="1166"/>
      <c r="G26" s="1166"/>
      <c r="H26" s="1167"/>
      <c r="I26" s="1168" t="s">
        <v>509</v>
      </c>
      <c r="J26" s="1169"/>
      <c r="K26" s="1169"/>
      <c r="L26" s="1169"/>
      <c r="M26" s="1169"/>
      <c r="N26" s="1169"/>
      <c r="O26" s="1169"/>
      <c r="P26" s="1169"/>
      <c r="Q26" s="1169"/>
      <c r="R26" s="1169"/>
      <c r="S26" s="1169"/>
      <c r="T26" s="1169"/>
      <c r="U26" s="1169"/>
      <c r="V26" s="1169"/>
      <c r="W26" s="1169"/>
      <c r="X26" s="1169"/>
      <c r="Y26" s="1169"/>
      <c r="Z26" s="1169"/>
      <c r="AA26" s="1170"/>
      <c r="AB26" s="733"/>
    </row>
    <row r="27" spans="2:28" ht="8.15" customHeight="1" thickBot="1" x14ac:dyDescent="0.4">
      <c r="B27" s="731"/>
      <c r="C27" s="730"/>
      <c r="D27" s="730"/>
      <c r="E27" s="730"/>
      <c r="F27" s="730"/>
      <c r="G27" s="730"/>
      <c r="H27" s="730"/>
      <c r="I27" s="734"/>
      <c r="J27" s="734"/>
      <c r="K27" s="734"/>
      <c r="L27" s="734"/>
      <c r="M27" s="734"/>
      <c r="N27" s="734"/>
      <c r="O27" s="734"/>
      <c r="P27" s="734"/>
      <c r="Q27" s="734"/>
      <c r="R27" s="734"/>
      <c r="S27" s="734"/>
      <c r="T27" s="734"/>
      <c r="U27" s="734"/>
      <c r="V27" s="734"/>
      <c r="W27" s="734"/>
      <c r="X27" s="734"/>
      <c r="Y27" s="734"/>
      <c r="Z27" s="734"/>
      <c r="AA27" s="734"/>
      <c r="AB27" s="733"/>
    </row>
    <row r="28" spans="2:28" ht="38.5" customHeight="1" thickBot="1" x14ac:dyDescent="0.4">
      <c r="B28" s="731"/>
      <c r="C28" s="1165" t="s">
        <v>28</v>
      </c>
      <c r="D28" s="1166"/>
      <c r="E28" s="1166"/>
      <c r="F28" s="1166"/>
      <c r="G28" s="1166"/>
      <c r="H28" s="1167"/>
      <c r="I28" s="1150">
        <v>0.9</v>
      </c>
      <c r="J28" s="1168"/>
      <c r="K28" s="1194" t="s">
        <v>29</v>
      </c>
      <c r="L28" s="1195"/>
      <c r="M28" s="1195"/>
      <c r="N28" s="1196"/>
      <c r="O28" s="1197" t="s">
        <v>30</v>
      </c>
      <c r="P28" s="1198"/>
      <c r="Q28" s="1198"/>
      <c r="R28" s="1199"/>
      <c r="S28" s="750"/>
      <c r="T28" s="1198" t="s">
        <v>31</v>
      </c>
      <c r="U28" s="1198"/>
      <c r="V28" s="1199"/>
      <c r="W28" s="749" t="s">
        <v>32</v>
      </c>
      <c r="X28" s="1200" t="s">
        <v>56</v>
      </c>
      <c r="Y28" s="1201"/>
      <c r="Z28" s="1202"/>
      <c r="AA28" s="748"/>
      <c r="AB28" s="733"/>
    </row>
    <row r="29" spans="2:28" ht="9" customHeight="1" thickBot="1" x14ac:dyDescent="0.4">
      <c r="B29" s="731"/>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3"/>
    </row>
    <row r="30" spans="2:28" ht="15" customHeight="1" x14ac:dyDescent="0.35">
      <c r="B30" s="731"/>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733"/>
    </row>
    <row r="31" spans="2:28" ht="14.25" customHeight="1" x14ac:dyDescent="0.35">
      <c r="B31" s="731"/>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733"/>
    </row>
    <row r="32" spans="2:28" ht="15" customHeight="1" thickBot="1" x14ac:dyDescent="0.4">
      <c r="B32" s="731"/>
      <c r="C32" s="1219"/>
      <c r="D32" s="1220"/>
      <c r="E32" s="1220"/>
      <c r="F32" s="1220"/>
      <c r="G32" s="1220"/>
      <c r="H32" s="1220"/>
      <c r="I32" s="1220"/>
      <c r="J32" s="1221"/>
      <c r="K32" s="1209">
        <v>0</v>
      </c>
      <c r="L32" s="1210"/>
      <c r="M32" s="1210"/>
      <c r="N32" s="1210"/>
      <c r="O32" s="1211">
        <v>0.79</v>
      </c>
      <c r="P32" s="1210"/>
      <c r="Q32" s="1210"/>
      <c r="R32" s="1210"/>
      <c r="S32" s="1211">
        <v>0.8</v>
      </c>
      <c r="T32" s="1210"/>
      <c r="U32" s="1211">
        <v>0.89</v>
      </c>
      <c r="V32" s="1210"/>
      <c r="W32" s="1210"/>
      <c r="X32" s="1211">
        <v>0.9</v>
      </c>
      <c r="Y32" s="1210"/>
      <c r="Z32" s="1211">
        <v>1</v>
      </c>
      <c r="AA32" s="1212"/>
      <c r="AB32" s="733"/>
    </row>
    <row r="33" spans="2:28" ht="9" customHeight="1" thickBot="1" x14ac:dyDescent="0.4">
      <c r="B33" s="731"/>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3"/>
    </row>
    <row r="34" spans="2:28" s="735" customFormat="1" ht="15" thickBot="1" x14ac:dyDescent="0.4">
      <c r="B34" s="736"/>
      <c r="C34" s="1228" t="s">
        <v>40</v>
      </c>
      <c r="D34" s="1229"/>
      <c r="E34" s="1229"/>
      <c r="F34" s="1229"/>
      <c r="G34" s="1229"/>
      <c r="H34" s="1229"/>
      <c r="I34" s="1229"/>
      <c r="J34" s="1229"/>
      <c r="K34" s="1229"/>
      <c r="L34" s="1229"/>
      <c r="M34" s="1229"/>
      <c r="N34" s="1229"/>
      <c r="O34" s="1229"/>
      <c r="P34" s="1229"/>
      <c r="Q34" s="1229"/>
      <c r="R34" s="1229"/>
      <c r="S34" s="1229"/>
      <c r="T34" s="1229"/>
      <c r="U34" s="1229"/>
      <c r="V34" s="1229"/>
      <c r="W34" s="1229"/>
      <c r="X34" s="1229"/>
      <c r="Y34" s="1229"/>
      <c r="Z34" s="1229"/>
      <c r="AA34" s="1230"/>
      <c r="AB34" s="733"/>
    </row>
    <row r="35" spans="2:28" s="735" customFormat="1" ht="36" customHeight="1" thickBot="1" x14ac:dyDescent="0.4">
      <c r="B35" s="736"/>
      <c r="C35" s="1231" t="s">
        <v>41</v>
      </c>
      <c r="D35" s="1232"/>
      <c r="E35" s="1232"/>
      <c r="F35" s="1232"/>
      <c r="G35" s="1233"/>
      <c r="H35" s="751" t="s">
        <v>42</v>
      </c>
      <c r="I35" s="751" t="s">
        <v>43</v>
      </c>
      <c r="J35" s="751" t="s">
        <v>44</v>
      </c>
      <c r="K35" s="1234" t="s">
        <v>45</v>
      </c>
      <c r="L35" s="1235"/>
      <c r="M35" s="1235"/>
      <c r="N35" s="1235"/>
      <c r="O35" s="1235"/>
      <c r="P35" s="1235"/>
      <c r="Q35" s="1235"/>
      <c r="R35" s="1235"/>
      <c r="S35" s="1235"/>
      <c r="T35" s="1235"/>
      <c r="U35" s="1235"/>
      <c r="V35" s="1235"/>
      <c r="W35" s="1235"/>
      <c r="X35" s="1235"/>
      <c r="Y35" s="1235"/>
      <c r="Z35" s="1235"/>
      <c r="AA35" s="1236"/>
      <c r="AB35" s="733"/>
    </row>
    <row r="36" spans="2:28" s="226" customFormat="1" ht="390.65" customHeight="1" thickBot="1" x14ac:dyDescent="0.4">
      <c r="B36" s="224"/>
      <c r="C36" s="1237" t="s">
        <v>903</v>
      </c>
      <c r="D36" s="1238"/>
      <c r="E36" s="1238"/>
      <c r="F36" s="1238"/>
      <c r="G36" s="1239"/>
      <c r="H36" s="816">
        <v>9</v>
      </c>
      <c r="I36" s="816">
        <v>9</v>
      </c>
      <c r="J36" s="817">
        <f>+H36/I36</f>
        <v>1</v>
      </c>
      <c r="K36" s="1240" t="s">
        <v>909</v>
      </c>
      <c r="L36" s="1241"/>
      <c r="M36" s="1241"/>
      <c r="N36" s="1241"/>
      <c r="O36" s="1241"/>
      <c r="P36" s="1241"/>
      <c r="Q36" s="1241"/>
      <c r="R36" s="1241"/>
      <c r="S36" s="1241"/>
      <c r="T36" s="1241"/>
      <c r="U36" s="1241"/>
      <c r="V36" s="1241"/>
      <c r="W36" s="1241"/>
      <c r="X36" s="1241"/>
      <c r="Y36" s="1241"/>
      <c r="Z36" s="1241"/>
      <c r="AA36" s="1242"/>
      <c r="AB36" s="225"/>
    </row>
    <row r="37" spans="2:28" s="735" customFormat="1" ht="46" customHeight="1" thickBot="1" x14ac:dyDescent="0.4">
      <c r="B37" s="736"/>
      <c r="C37" s="1203" t="s">
        <v>904</v>
      </c>
      <c r="D37" s="1204"/>
      <c r="E37" s="1204"/>
      <c r="F37" s="1204"/>
      <c r="G37" s="1205"/>
      <c r="H37" s="272"/>
      <c r="I37" s="272"/>
      <c r="J37" s="306"/>
      <c r="K37" s="1206"/>
      <c r="L37" s="1207"/>
      <c r="M37" s="1207"/>
      <c r="N37" s="1207"/>
      <c r="O37" s="1207"/>
      <c r="P37" s="1207"/>
      <c r="Q37" s="1207"/>
      <c r="R37" s="1207"/>
      <c r="S37" s="1207"/>
      <c r="T37" s="1207"/>
      <c r="U37" s="1207"/>
      <c r="V37" s="1207"/>
      <c r="W37" s="1207"/>
      <c r="X37" s="1207"/>
      <c r="Y37" s="1207"/>
      <c r="Z37" s="1207"/>
      <c r="AA37" s="1208"/>
      <c r="AB37" s="733"/>
    </row>
    <row r="38" spans="2:28" s="735" customFormat="1" ht="63.65" customHeight="1" thickBot="1" x14ac:dyDescent="0.4">
      <c r="B38" s="736"/>
      <c r="C38" s="1203" t="s">
        <v>905</v>
      </c>
      <c r="D38" s="1204"/>
      <c r="E38" s="1204"/>
      <c r="F38" s="1204"/>
      <c r="G38" s="1205"/>
      <c r="H38" s="272"/>
      <c r="I38" s="272"/>
      <c r="J38" s="306"/>
      <c r="K38" s="1243"/>
      <c r="L38" s="1207"/>
      <c r="M38" s="1207"/>
      <c r="N38" s="1207"/>
      <c r="O38" s="1207"/>
      <c r="P38" s="1207"/>
      <c r="Q38" s="1207"/>
      <c r="R38" s="1207"/>
      <c r="S38" s="1207"/>
      <c r="T38" s="1207"/>
      <c r="U38" s="1207"/>
      <c r="V38" s="1207"/>
      <c r="W38" s="1207"/>
      <c r="X38" s="1207"/>
      <c r="Y38" s="1207"/>
      <c r="Z38" s="1207"/>
      <c r="AA38" s="1208"/>
      <c r="AB38" s="733"/>
    </row>
    <row r="39" spans="2:28" s="735" customFormat="1" ht="63.65" customHeight="1" thickBot="1" x14ac:dyDescent="0.4">
      <c r="B39" s="736"/>
      <c r="C39" s="1203" t="s">
        <v>906</v>
      </c>
      <c r="D39" s="1204"/>
      <c r="E39" s="1204"/>
      <c r="F39" s="1204"/>
      <c r="G39" s="1205"/>
      <c r="H39" s="272"/>
      <c r="I39" s="272"/>
      <c r="J39" s="306"/>
      <c r="K39" s="1243"/>
      <c r="L39" s="1207"/>
      <c r="M39" s="1207"/>
      <c r="N39" s="1207"/>
      <c r="O39" s="1207"/>
      <c r="P39" s="1207"/>
      <c r="Q39" s="1207"/>
      <c r="R39" s="1207"/>
      <c r="S39" s="1207"/>
      <c r="T39" s="1207"/>
      <c r="U39" s="1207"/>
      <c r="V39" s="1207"/>
      <c r="W39" s="1207"/>
      <c r="X39" s="1207"/>
      <c r="Y39" s="1207"/>
      <c r="Z39" s="1207"/>
      <c r="AA39" s="1208"/>
      <c r="AB39" s="733"/>
    </row>
    <row r="40" spans="2:28" s="735" customFormat="1" ht="15" customHeight="1" thickBot="1" x14ac:dyDescent="0.4">
      <c r="B40" s="736"/>
      <c r="C40" s="1244" t="s">
        <v>46</v>
      </c>
      <c r="D40" s="1245"/>
      <c r="E40" s="1245"/>
      <c r="F40" s="1245"/>
      <c r="G40" s="1246"/>
      <c r="H40" s="222">
        <f>SUM(H36:H39)</f>
        <v>9</v>
      </c>
      <c r="I40" s="222">
        <f>SUM(I36:I39)</f>
        <v>9</v>
      </c>
      <c r="J40" s="223">
        <f t="shared" ref="J40" si="0">+H40/I40</f>
        <v>1</v>
      </c>
      <c r="K40" s="1247"/>
      <c r="L40" s="1248"/>
      <c r="M40" s="1248"/>
      <c r="N40" s="1248"/>
      <c r="O40" s="1248"/>
      <c r="P40" s="1248"/>
      <c r="Q40" s="1248"/>
      <c r="R40" s="1248"/>
      <c r="S40" s="1248"/>
      <c r="T40" s="1248"/>
      <c r="U40" s="1248"/>
      <c r="V40" s="1248"/>
      <c r="W40" s="1248"/>
      <c r="X40" s="1248"/>
      <c r="Y40" s="1248"/>
      <c r="Z40" s="1248"/>
      <c r="AA40" s="1249"/>
      <c r="AB40" s="733"/>
    </row>
    <row r="41" spans="2:28" s="735" customFormat="1" ht="5.25" customHeight="1" x14ac:dyDescent="0.35">
      <c r="B41" s="736"/>
      <c r="C41" s="217"/>
      <c r="D41" s="217"/>
      <c r="E41" s="217"/>
      <c r="F41" s="217"/>
      <c r="G41" s="217"/>
      <c r="H41" s="218"/>
      <c r="I41" s="218"/>
      <c r="J41" s="227"/>
      <c r="K41" s="217"/>
      <c r="L41" s="217"/>
      <c r="M41" s="217"/>
      <c r="N41" s="217"/>
      <c r="O41" s="217"/>
      <c r="P41" s="217"/>
      <c r="Q41" s="217"/>
      <c r="R41" s="217"/>
      <c r="S41" s="217"/>
      <c r="T41" s="217"/>
      <c r="U41" s="217"/>
      <c r="V41" s="217"/>
      <c r="W41" s="217"/>
      <c r="X41" s="217"/>
      <c r="Y41" s="217"/>
      <c r="Z41" s="217"/>
      <c r="AA41" s="217"/>
      <c r="AB41" s="733"/>
    </row>
    <row r="42" spans="2:28" s="735" customFormat="1" ht="3.65" customHeight="1" thickBot="1" x14ac:dyDescent="0.4">
      <c r="B42" s="736"/>
      <c r="C42" s="217"/>
      <c r="D42" s="217"/>
      <c r="E42" s="217"/>
      <c r="F42" s="217"/>
      <c r="G42" s="217"/>
      <c r="H42" s="218"/>
      <c r="I42" s="218"/>
      <c r="J42" s="227"/>
      <c r="K42" s="217"/>
      <c r="L42" s="217"/>
      <c r="M42" s="217"/>
      <c r="N42" s="217"/>
      <c r="O42" s="217"/>
      <c r="P42" s="217"/>
      <c r="Q42" s="217"/>
      <c r="R42" s="217"/>
      <c r="S42" s="217"/>
      <c r="T42" s="217"/>
      <c r="U42" s="217"/>
      <c r="V42" s="217"/>
      <c r="W42" s="217"/>
      <c r="X42" s="217"/>
      <c r="Y42" s="217"/>
      <c r="Z42" s="217"/>
      <c r="AA42" s="217"/>
      <c r="AB42" s="733"/>
    </row>
    <row r="43" spans="2:28" s="735" customFormat="1" ht="12" customHeight="1" thickBot="1" x14ac:dyDescent="0.4">
      <c r="B43" s="736"/>
      <c r="C43" s="1250" t="s">
        <v>47</v>
      </c>
      <c r="D43" s="1251"/>
      <c r="E43" s="1251"/>
      <c r="F43" s="1251"/>
      <c r="G43" s="1251"/>
      <c r="H43" s="1251"/>
      <c r="I43" s="1251"/>
      <c r="J43" s="1251"/>
      <c r="K43" s="1251"/>
      <c r="L43" s="1251"/>
      <c r="M43" s="1251"/>
      <c r="N43" s="1251"/>
      <c r="O43" s="1251"/>
      <c r="P43" s="1251"/>
      <c r="Q43" s="1251"/>
      <c r="R43" s="1251"/>
      <c r="S43" s="1251"/>
      <c r="T43" s="1251"/>
      <c r="U43" s="1251"/>
      <c r="V43" s="1251"/>
      <c r="W43" s="1251"/>
      <c r="X43" s="1251"/>
      <c r="Y43" s="1251"/>
      <c r="Z43" s="1251"/>
      <c r="AA43" s="1252"/>
      <c r="AB43" s="733"/>
    </row>
    <row r="44" spans="2:28" ht="2.5" hidden="1" customHeight="1" x14ac:dyDescent="0.35">
      <c r="B44" s="731"/>
      <c r="C44" s="1253"/>
      <c r="D44" s="1254"/>
      <c r="E44" s="1254"/>
      <c r="F44" s="1254"/>
      <c r="G44" s="1254"/>
      <c r="H44" s="1254"/>
      <c r="I44" s="1254"/>
      <c r="J44" s="1254"/>
      <c r="K44" s="1254"/>
      <c r="L44" s="1254"/>
      <c r="M44" s="1254"/>
      <c r="N44" s="1254"/>
      <c r="O44" s="1254"/>
      <c r="P44" s="1254"/>
      <c r="Q44" s="1254"/>
      <c r="R44" s="1254"/>
      <c r="S44" s="1254"/>
      <c r="T44" s="1254"/>
      <c r="U44" s="1254"/>
      <c r="V44" s="1254"/>
      <c r="W44" s="1254"/>
      <c r="X44" s="1254"/>
      <c r="Y44" s="1254"/>
      <c r="Z44" s="1254"/>
      <c r="AA44" s="1255"/>
      <c r="AB44" s="733"/>
    </row>
    <row r="45" spans="2:28" ht="89.25" customHeight="1" x14ac:dyDescent="0.35">
      <c r="B45" s="731"/>
      <c r="C45" s="1256"/>
      <c r="D45" s="1257"/>
      <c r="E45" s="1257"/>
      <c r="F45" s="1257"/>
      <c r="G45" s="1257"/>
      <c r="H45" s="1257"/>
      <c r="I45" s="1257"/>
      <c r="J45" s="1257"/>
      <c r="K45" s="1257"/>
      <c r="L45" s="1257"/>
      <c r="M45" s="1257"/>
      <c r="N45" s="1257"/>
      <c r="O45" s="1257"/>
      <c r="P45" s="1257"/>
      <c r="Q45" s="1257"/>
      <c r="R45" s="1257"/>
      <c r="S45" s="1257"/>
      <c r="T45" s="1257"/>
      <c r="U45" s="1257"/>
      <c r="V45" s="1257"/>
      <c r="W45" s="1257"/>
      <c r="X45" s="1257"/>
      <c r="Y45" s="1257"/>
      <c r="Z45" s="1257"/>
      <c r="AA45" s="1258"/>
      <c r="AB45" s="733"/>
    </row>
    <row r="46" spans="2:28" ht="89.25" customHeight="1" x14ac:dyDescent="0.35">
      <c r="B46" s="731"/>
      <c r="C46" s="1259"/>
      <c r="D46" s="1260"/>
      <c r="E46" s="1260"/>
      <c r="F46" s="1260"/>
      <c r="G46" s="1260"/>
      <c r="H46" s="1260"/>
      <c r="I46" s="1260"/>
      <c r="J46" s="1260"/>
      <c r="K46" s="1260"/>
      <c r="L46" s="1260"/>
      <c r="M46" s="1260"/>
      <c r="N46" s="1260"/>
      <c r="O46" s="1260"/>
      <c r="P46" s="1260"/>
      <c r="Q46" s="1260"/>
      <c r="R46" s="1260"/>
      <c r="S46" s="1260"/>
      <c r="T46" s="1260"/>
      <c r="U46" s="1260"/>
      <c r="V46" s="1260"/>
      <c r="W46" s="1260"/>
      <c r="X46" s="1260"/>
      <c r="Y46" s="1260"/>
      <c r="Z46" s="1260"/>
      <c r="AA46" s="1261"/>
      <c r="AB46" s="733"/>
    </row>
    <row r="47" spans="2:28" ht="89.25" customHeight="1" thickBot="1" x14ac:dyDescent="0.4">
      <c r="B47" s="731"/>
      <c r="C47" s="1262"/>
      <c r="D47" s="1263"/>
      <c r="E47" s="1263"/>
      <c r="F47" s="1263"/>
      <c r="G47" s="1263"/>
      <c r="H47" s="1263"/>
      <c r="I47" s="1263"/>
      <c r="J47" s="1263"/>
      <c r="K47" s="1263"/>
      <c r="L47" s="1263"/>
      <c r="M47" s="1263"/>
      <c r="N47" s="1263"/>
      <c r="O47" s="1263"/>
      <c r="P47" s="1263"/>
      <c r="Q47" s="1263"/>
      <c r="R47" s="1263"/>
      <c r="S47" s="1263"/>
      <c r="T47" s="1263"/>
      <c r="U47" s="1263"/>
      <c r="V47" s="1263"/>
      <c r="W47" s="1263"/>
      <c r="X47" s="1263"/>
      <c r="Y47" s="1263"/>
      <c r="Z47" s="1263"/>
      <c r="AA47" s="1264"/>
      <c r="AB47" s="733"/>
    </row>
    <row r="48" spans="2:28" ht="8.5" customHeight="1" x14ac:dyDescent="0.35">
      <c r="B48" s="737"/>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739"/>
    </row>
    <row r="49" spans="2:28" ht="9" customHeight="1" thickBot="1" x14ac:dyDescent="0.4">
      <c r="B49" s="740"/>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741"/>
    </row>
    <row r="50" spans="2:28" ht="15.5" x14ac:dyDescent="0.35">
      <c r="B50" s="742"/>
      <c r="C50" s="1265" t="s">
        <v>41</v>
      </c>
      <c r="D50" s="1266"/>
      <c r="E50" s="1266"/>
      <c r="F50" s="1266"/>
      <c r="G50" s="1267"/>
      <c r="H50" s="1265" t="s">
        <v>722</v>
      </c>
      <c r="I50" s="1267"/>
      <c r="J50" s="1265" t="s">
        <v>58</v>
      </c>
      <c r="K50" s="1266"/>
      <c r="L50" s="1266"/>
      <c r="M50" s="1267"/>
      <c r="N50" s="1265" t="s">
        <v>49</v>
      </c>
      <c r="O50" s="1266"/>
      <c r="P50" s="1266"/>
      <c r="Q50" s="1266"/>
      <c r="R50" s="1266"/>
      <c r="S50" s="1266"/>
      <c r="T50" s="1266"/>
      <c r="U50" s="1267"/>
      <c r="V50" s="1274" t="s">
        <v>50</v>
      </c>
      <c r="W50" s="1274"/>
      <c r="X50" s="1274"/>
      <c r="Y50" s="1274"/>
      <c r="Z50" s="1274"/>
      <c r="AA50" s="1275"/>
      <c r="AB50" s="743"/>
    </row>
    <row r="51" spans="2:28" ht="9.65" customHeight="1" thickBot="1" x14ac:dyDescent="0.4">
      <c r="B51" s="744"/>
      <c r="C51" s="1268"/>
      <c r="D51" s="1269"/>
      <c r="E51" s="1269"/>
      <c r="F51" s="1269"/>
      <c r="G51" s="1270"/>
      <c r="H51" s="1268"/>
      <c r="I51" s="1270"/>
      <c r="J51" s="1268"/>
      <c r="K51" s="1269"/>
      <c r="L51" s="1269"/>
      <c r="M51" s="1270"/>
      <c r="N51" s="1268"/>
      <c r="O51" s="1269"/>
      <c r="P51" s="1269"/>
      <c r="Q51" s="1269"/>
      <c r="R51" s="1269"/>
      <c r="S51" s="1269"/>
      <c r="T51" s="1269"/>
      <c r="U51" s="1270"/>
      <c r="V51" s="1276"/>
      <c r="W51" s="1276"/>
      <c r="X51" s="1276"/>
      <c r="Y51" s="1276"/>
      <c r="Z51" s="1276"/>
      <c r="AA51" s="1277"/>
      <c r="AB51" s="743"/>
    </row>
    <row r="52" spans="2:28" ht="16" hidden="1" thickBot="1" x14ac:dyDescent="0.4">
      <c r="B52" s="744"/>
      <c r="C52" s="1268"/>
      <c r="D52" s="1269"/>
      <c r="E52" s="1269"/>
      <c r="F52" s="1269"/>
      <c r="G52" s="1270"/>
      <c r="H52" s="1268"/>
      <c r="I52" s="1270"/>
      <c r="J52" s="1268"/>
      <c r="K52" s="1269"/>
      <c r="L52" s="1269"/>
      <c r="M52" s="1270"/>
      <c r="N52" s="1271"/>
      <c r="O52" s="1272"/>
      <c r="P52" s="1272"/>
      <c r="Q52" s="1272"/>
      <c r="R52" s="1272"/>
      <c r="S52" s="1272"/>
      <c r="T52" s="1272"/>
      <c r="U52" s="1273"/>
      <c r="V52" s="1278"/>
      <c r="W52" s="1278"/>
      <c r="X52" s="1278"/>
      <c r="Y52" s="1278"/>
      <c r="Z52" s="1278"/>
      <c r="AA52" s="1279"/>
      <c r="AB52" s="743"/>
    </row>
    <row r="53" spans="2:28" ht="92.5" customHeight="1" thickBot="1" x14ac:dyDescent="0.4">
      <c r="B53" s="742"/>
      <c r="C53" s="1280" t="s">
        <v>907</v>
      </c>
      <c r="D53" s="1281"/>
      <c r="E53" s="1281"/>
      <c r="F53" s="1281"/>
      <c r="G53" s="1282"/>
      <c r="H53" s="1283">
        <v>1</v>
      </c>
      <c r="I53" s="1282"/>
      <c r="J53" s="1283">
        <v>1</v>
      </c>
      <c r="K53" s="1284"/>
      <c r="L53" s="1284"/>
      <c r="M53" s="1285"/>
      <c r="N53" s="1286" t="s">
        <v>908</v>
      </c>
      <c r="O53" s="1287"/>
      <c r="P53" s="1287"/>
      <c r="Q53" s="1287"/>
      <c r="R53" s="1287"/>
      <c r="S53" s="1287"/>
      <c r="T53" s="1287"/>
      <c r="U53" s="1288"/>
      <c r="V53" s="1286" t="s">
        <v>52</v>
      </c>
      <c r="W53" s="1287"/>
      <c r="X53" s="1287"/>
      <c r="Y53" s="1287"/>
      <c r="Z53" s="1287"/>
      <c r="AA53" s="1289"/>
      <c r="AB53" s="745"/>
    </row>
    <row r="54" spans="2:28" x14ac:dyDescent="0.35">
      <c r="B54" s="746"/>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747"/>
    </row>
    <row r="93" ht="6" customHeight="1" x14ac:dyDescent="0.35"/>
  </sheetData>
  <mergeCells count="82">
    <mergeCell ref="C53:G53"/>
    <mergeCell ref="H53:I53"/>
    <mergeCell ref="J53:M53"/>
    <mergeCell ref="N53:U53"/>
    <mergeCell ref="V53:AA53"/>
    <mergeCell ref="C43:AA44"/>
    <mergeCell ref="C45:AA47"/>
    <mergeCell ref="C50:G52"/>
    <mergeCell ref="H50:I52"/>
    <mergeCell ref="J50:M52"/>
    <mergeCell ref="N50:U52"/>
    <mergeCell ref="V50:AA5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B99"/>
  <sheetViews>
    <sheetView topLeftCell="A28" workbookViewId="0">
      <selection activeCell="H36" sqref="H36"/>
    </sheetView>
  </sheetViews>
  <sheetFormatPr baseColWidth="10" defaultColWidth="3.7265625" defaultRowHeight="14.5" x14ac:dyDescent="0.35"/>
  <cols>
    <col min="1" max="1" width="3.7265625" style="885"/>
    <col min="2" max="2" width="2.81640625" style="885" customWidth="1"/>
    <col min="3" max="7" width="3.26953125" style="885" customWidth="1"/>
    <col min="8" max="8" width="14.26953125" style="885" customWidth="1"/>
    <col min="9" max="9" width="13.453125" style="885" customWidth="1"/>
    <col min="10" max="10" width="15" style="885" customWidth="1"/>
    <col min="11" max="12" width="3.453125" style="885" customWidth="1"/>
    <col min="13" max="15" width="2.7265625" style="885" customWidth="1"/>
    <col min="16" max="16" width="3.453125" style="885" customWidth="1"/>
    <col min="17" max="17" width="3.54296875" style="885" customWidth="1"/>
    <col min="18" max="18" width="3.7265625" style="885"/>
    <col min="19" max="19" width="3.26953125" style="885" customWidth="1"/>
    <col min="20" max="20" width="7.453125" style="885" customWidth="1"/>
    <col min="21" max="21" width="3.54296875" style="885" customWidth="1"/>
    <col min="22" max="22" width="3.7265625" style="885"/>
    <col min="23" max="25" width="5" style="885" customWidth="1"/>
    <col min="26" max="26" width="6.7265625" style="885" customWidth="1"/>
    <col min="27" max="27" width="4.1796875" style="885" customWidth="1"/>
    <col min="28" max="28" width="2" style="885" customWidth="1"/>
    <col min="29" max="16384" width="3.7265625" style="885"/>
  </cols>
  <sheetData>
    <row r="1" spans="2:28" ht="15" thickBot="1" x14ac:dyDescent="0.4">
      <c r="B1" s="886"/>
      <c r="C1" s="886"/>
      <c r="D1" s="886"/>
      <c r="E1" s="886"/>
      <c r="F1" s="886"/>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H5" s="887"/>
      <c r="I5" s="887"/>
      <c r="J5" s="887"/>
      <c r="K5" s="887"/>
      <c r="L5" s="887"/>
      <c r="M5" s="887"/>
      <c r="N5" s="887"/>
      <c r="O5" s="887"/>
      <c r="P5" s="887"/>
      <c r="Q5" s="887"/>
      <c r="R5" s="887"/>
      <c r="S5" s="887"/>
      <c r="T5" s="887"/>
      <c r="U5" s="887"/>
      <c r="V5" s="887"/>
      <c r="W5" s="887"/>
      <c r="X5" s="887"/>
      <c r="Y5" s="887"/>
      <c r="Z5" s="887"/>
      <c r="AA5" s="887"/>
      <c r="AB5" s="887"/>
    </row>
    <row r="6" spans="2:28" ht="7.5" customHeight="1" thickBot="1" x14ac:dyDescent="0.4">
      <c r="B6" s="888"/>
      <c r="C6" s="889"/>
      <c r="D6" s="889"/>
      <c r="E6" s="889"/>
      <c r="F6" s="889"/>
      <c r="G6" s="889"/>
      <c r="H6" s="889"/>
      <c r="I6" s="890"/>
      <c r="J6" s="890"/>
      <c r="K6" s="890"/>
      <c r="L6" s="890"/>
      <c r="M6" s="890"/>
      <c r="N6" s="890"/>
      <c r="O6" s="890"/>
      <c r="P6" s="890"/>
      <c r="Q6" s="890"/>
      <c r="R6" s="891"/>
      <c r="S6" s="891"/>
      <c r="T6" s="891"/>
      <c r="U6" s="891"/>
      <c r="V6" s="891"/>
      <c r="W6" s="889"/>
      <c r="X6" s="889"/>
      <c r="Y6" s="889"/>
      <c r="Z6" s="889"/>
      <c r="AA6" s="889"/>
      <c r="AB6" s="892"/>
    </row>
    <row r="7" spans="2:28" ht="15" customHeight="1" x14ac:dyDescent="0.35">
      <c r="B7" s="893"/>
      <c r="C7" s="1114" t="s">
        <v>4</v>
      </c>
      <c r="D7" s="1115"/>
      <c r="E7" s="1115"/>
      <c r="F7" s="1115"/>
      <c r="G7" s="1115"/>
      <c r="H7" s="1116"/>
      <c r="I7" s="1365" t="s">
        <v>106</v>
      </c>
      <c r="J7" s="1366"/>
      <c r="K7" s="1366"/>
      <c r="L7" s="1366"/>
      <c r="M7" s="1366"/>
      <c r="N7" s="1366"/>
      <c r="O7" s="1366"/>
      <c r="P7" s="1366"/>
      <c r="Q7" s="1366"/>
      <c r="R7" s="1366"/>
      <c r="S7" s="1366"/>
      <c r="T7" s="1366"/>
      <c r="U7" s="1366"/>
      <c r="V7" s="1366"/>
      <c r="W7" s="1366"/>
      <c r="X7" s="1366"/>
      <c r="Y7" s="1366"/>
      <c r="Z7" s="1366"/>
      <c r="AA7" s="1367"/>
      <c r="AB7" s="894"/>
    </row>
    <row r="8" spans="2:28" ht="15" thickBot="1" x14ac:dyDescent="0.4">
      <c r="B8" s="893"/>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894"/>
    </row>
    <row r="9" spans="2:28" ht="9" customHeight="1" thickBot="1" x14ac:dyDescent="0.4">
      <c r="B9" s="893"/>
      <c r="C9" s="895"/>
      <c r="D9" s="895"/>
      <c r="E9" s="895"/>
      <c r="F9" s="895"/>
      <c r="G9" s="895"/>
      <c r="H9" s="895"/>
      <c r="I9" s="896"/>
      <c r="J9" s="896"/>
      <c r="K9" s="896"/>
      <c r="L9" s="896"/>
      <c r="M9" s="896"/>
      <c r="N9" s="896"/>
      <c r="O9" s="896"/>
      <c r="P9" s="896"/>
      <c r="Q9" s="896"/>
      <c r="R9" s="897"/>
      <c r="S9" s="897"/>
      <c r="T9" s="897"/>
      <c r="U9" s="897"/>
      <c r="V9" s="897"/>
      <c r="W9" s="895"/>
      <c r="X9" s="895"/>
      <c r="Y9" s="895"/>
      <c r="Z9" s="895"/>
      <c r="AA9" s="895"/>
      <c r="AB9" s="894"/>
    </row>
    <row r="10" spans="2:28" ht="15" customHeight="1" x14ac:dyDescent="0.35">
      <c r="B10" s="893"/>
      <c r="C10" s="1114" t="s">
        <v>5</v>
      </c>
      <c r="D10" s="1115"/>
      <c r="E10" s="1115"/>
      <c r="F10" s="1115"/>
      <c r="G10" s="1115"/>
      <c r="H10" s="1116"/>
      <c r="I10" s="1452" t="s">
        <v>119</v>
      </c>
      <c r="J10" s="1781"/>
      <c r="K10" s="1781"/>
      <c r="L10" s="1781"/>
      <c r="M10" s="1781"/>
      <c r="N10" s="1781"/>
      <c r="O10" s="1781"/>
      <c r="P10" s="1781"/>
      <c r="Q10" s="1782"/>
      <c r="R10" s="1373" t="s">
        <v>7</v>
      </c>
      <c r="S10" s="1373"/>
      <c r="T10" s="1373"/>
      <c r="U10" s="1374"/>
      <c r="V10" s="1147" t="s">
        <v>8</v>
      </c>
      <c r="W10" s="1148"/>
      <c r="X10" s="1148"/>
      <c r="Y10" s="1148"/>
      <c r="Z10" s="1148"/>
      <c r="AA10" s="1149"/>
      <c r="AB10" s="894"/>
    </row>
    <row r="11" spans="2:28" ht="19.5" customHeight="1" thickBot="1" x14ac:dyDescent="0.4">
      <c r="B11" s="893"/>
      <c r="C11" s="1117"/>
      <c r="D11" s="1118"/>
      <c r="E11" s="1118"/>
      <c r="F11" s="1118"/>
      <c r="G11" s="1118"/>
      <c r="H11" s="1119"/>
      <c r="I11" s="1783"/>
      <c r="J11" s="1784"/>
      <c r="K11" s="1784"/>
      <c r="L11" s="1784"/>
      <c r="M11" s="1784"/>
      <c r="N11" s="1784"/>
      <c r="O11" s="1784"/>
      <c r="P11" s="1784"/>
      <c r="Q11" s="1785"/>
      <c r="R11" s="1159" t="s">
        <v>541</v>
      </c>
      <c r="S11" s="1160"/>
      <c r="T11" s="1160"/>
      <c r="U11" s="1160"/>
      <c r="V11" s="1154">
        <v>1</v>
      </c>
      <c r="W11" s="1154"/>
      <c r="X11" s="1154"/>
      <c r="Y11" s="1154"/>
      <c r="Z11" s="1154"/>
      <c r="AA11" s="1155"/>
      <c r="AB11" s="894"/>
    </row>
    <row r="12" spans="2:28" ht="10.5" customHeight="1" thickBot="1" x14ac:dyDescent="0.4">
      <c r="B12" s="898"/>
      <c r="C12" s="899"/>
      <c r="D12" s="899"/>
      <c r="E12" s="899"/>
      <c r="F12" s="899"/>
      <c r="G12" s="899"/>
      <c r="H12" s="899"/>
      <c r="I12" s="899"/>
      <c r="J12" s="899"/>
      <c r="K12" s="899"/>
      <c r="L12" s="899"/>
      <c r="M12" s="899"/>
      <c r="N12" s="899"/>
      <c r="O12" s="899"/>
      <c r="P12" s="899"/>
      <c r="Q12" s="899"/>
      <c r="R12" s="899"/>
      <c r="S12" s="899"/>
      <c r="T12" s="899"/>
      <c r="U12" s="899"/>
      <c r="V12" s="899"/>
      <c r="W12" s="899"/>
      <c r="X12" s="899"/>
      <c r="Y12" s="899"/>
      <c r="Z12" s="899"/>
      <c r="AA12" s="899"/>
      <c r="AB12" s="900"/>
    </row>
    <row r="13" spans="2:28" ht="15" customHeight="1" x14ac:dyDescent="0.35">
      <c r="B13" s="898"/>
      <c r="C13" s="1114" t="s">
        <v>9</v>
      </c>
      <c r="D13" s="1115"/>
      <c r="E13" s="1115"/>
      <c r="F13" s="1115"/>
      <c r="G13" s="1115"/>
      <c r="H13" s="1116"/>
      <c r="I13" s="1786" t="s">
        <v>120</v>
      </c>
      <c r="J13" s="1787"/>
      <c r="K13" s="1787"/>
      <c r="L13" s="1787"/>
      <c r="M13" s="1787"/>
      <c r="N13" s="1787"/>
      <c r="O13" s="1787"/>
      <c r="P13" s="1787"/>
      <c r="Q13" s="1787"/>
      <c r="R13" s="1787"/>
      <c r="S13" s="1788"/>
      <c r="T13" s="1114" t="s">
        <v>11</v>
      </c>
      <c r="U13" s="1115"/>
      <c r="V13" s="1115"/>
      <c r="W13" s="1115"/>
      <c r="X13" s="1115"/>
      <c r="Y13" s="1115"/>
      <c r="Z13" s="1115"/>
      <c r="AA13" s="1116"/>
      <c r="AB13" s="900"/>
    </row>
    <row r="14" spans="2:28" ht="51" customHeight="1" thickBot="1" x14ac:dyDescent="0.4">
      <c r="B14" s="898"/>
      <c r="C14" s="1117"/>
      <c r="D14" s="1118"/>
      <c r="E14" s="1118"/>
      <c r="F14" s="1118"/>
      <c r="G14" s="1118"/>
      <c r="H14" s="1119"/>
      <c r="I14" s="1789"/>
      <c r="J14" s="1790"/>
      <c r="K14" s="1790"/>
      <c r="L14" s="1790"/>
      <c r="M14" s="1790"/>
      <c r="N14" s="1790"/>
      <c r="O14" s="1790"/>
      <c r="P14" s="1790"/>
      <c r="Q14" s="1790"/>
      <c r="R14" s="1790"/>
      <c r="S14" s="1791"/>
      <c r="T14" s="1162" t="s">
        <v>12</v>
      </c>
      <c r="U14" s="1163"/>
      <c r="V14" s="1163"/>
      <c r="W14" s="1163"/>
      <c r="X14" s="1163"/>
      <c r="Y14" s="1163"/>
      <c r="Z14" s="1163"/>
      <c r="AA14" s="1164"/>
      <c r="AB14" s="900"/>
    </row>
    <row r="15" spans="2:28" ht="9.75" customHeight="1" thickBot="1" x14ac:dyDescent="0.4">
      <c r="B15" s="898"/>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900"/>
    </row>
    <row r="16" spans="2:28" ht="30.75" customHeight="1" thickBot="1" x14ac:dyDescent="0.4">
      <c r="B16" s="898"/>
      <c r="C16" s="1165" t="s">
        <v>13</v>
      </c>
      <c r="D16" s="1166"/>
      <c r="E16" s="1166"/>
      <c r="F16" s="1166"/>
      <c r="G16" s="1166"/>
      <c r="H16" s="1167"/>
      <c r="I16" s="1775" t="s">
        <v>121</v>
      </c>
      <c r="J16" s="1776"/>
      <c r="K16" s="1776"/>
      <c r="L16" s="1776"/>
      <c r="M16" s="1776"/>
      <c r="N16" s="1776"/>
      <c r="O16" s="1776"/>
      <c r="P16" s="1776"/>
      <c r="Q16" s="1776"/>
      <c r="R16" s="1776"/>
      <c r="S16" s="1776"/>
      <c r="T16" s="1776"/>
      <c r="U16" s="1776"/>
      <c r="V16" s="1776"/>
      <c r="W16" s="1776"/>
      <c r="X16" s="1776"/>
      <c r="Y16" s="1776"/>
      <c r="Z16" s="1776"/>
      <c r="AA16" s="1777"/>
      <c r="AB16" s="900"/>
    </row>
    <row r="17" spans="2:28" ht="11.25" customHeight="1" thickBot="1" x14ac:dyDescent="0.4">
      <c r="B17" s="898"/>
      <c r="C17" s="897"/>
      <c r="D17" s="897"/>
      <c r="E17" s="897"/>
      <c r="F17" s="897"/>
      <c r="G17" s="897"/>
      <c r="H17" s="897"/>
      <c r="I17" s="901"/>
      <c r="J17" s="901"/>
      <c r="K17" s="901"/>
      <c r="L17" s="901"/>
      <c r="M17" s="901"/>
      <c r="N17" s="901"/>
      <c r="O17" s="901"/>
      <c r="P17" s="901"/>
      <c r="Q17" s="901"/>
      <c r="R17" s="901"/>
      <c r="S17" s="901"/>
      <c r="T17" s="901"/>
      <c r="U17" s="901"/>
      <c r="V17" s="901"/>
      <c r="W17" s="901"/>
      <c r="X17" s="901"/>
      <c r="Y17" s="901"/>
      <c r="Z17" s="901"/>
      <c r="AA17" s="901"/>
      <c r="AB17" s="900"/>
    </row>
    <row r="18" spans="2:28" ht="62.25" customHeight="1" thickBot="1" x14ac:dyDescent="0.4">
      <c r="B18" s="898"/>
      <c r="C18" s="1165" t="s">
        <v>15</v>
      </c>
      <c r="D18" s="1166"/>
      <c r="E18" s="1166"/>
      <c r="F18" s="1166"/>
      <c r="G18" s="1166"/>
      <c r="H18" s="1167"/>
      <c r="I18" s="1775" t="s">
        <v>122</v>
      </c>
      <c r="J18" s="1776"/>
      <c r="K18" s="1776"/>
      <c r="L18" s="1776"/>
      <c r="M18" s="1776"/>
      <c r="N18" s="1776"/>
      <c r="O18" s="1776"/>
      <c r="P18" s="1776"/>
      <c r="Q18" s="1776"/>
      <c r="R18" s="1776"/>
      <c r="S18" s="1776"/>
      <c r="T18" s="1776"/>
      <c r="U18" s="1776"/>
      <c r="V18" s="1776"/>
      <c r="W18" s="1776"/>
      <c r="X18" s="1776"/>
      <c r="Y18" s="1776"/>
      <c r="Z18" s="1776"/>
      <c r="AA18" s="1777"/>
      <c r="AB18" s="900"/>
    </row>
    <row r="19" spans="2:28" ht="8.25" customHeight="1" thickBot="1" x14ac:dyDescent="0.4">
      <c r="B19" s="898"/>
      <c r="C19" s="897"/>
      <c r="D19" s="897"/>
      <c r="E19" s="897"/>
      <c r="F19" s="897"/>
      <c r="G19" s="897"/>
      <c r="H19" s="897"/>
      <c r="I19" s="901"/>
      <c r="J19" s="901"/>
      <c r="K19" s="901"/>
      <c r="L19" s="901"/>
      <c r="M19" s="901"/>
      <c r="N19" s="901"/>
      <c r="O19" s="901"/>
      <c r="P19" s="901"/>
      <c r="Q19" s="901"/>
      <c r="R19" s="901"/>
      <c r="S19" s="901"/>
      <c r="T19" s="901"/>
      <c r="U19" s="901"/>
      <c r="V19" s="901"/>
      <c r="W19" s="901"/>
      <c r="X19" s="901"/>
      <c r="Y19" s="901"/>
      <c r="Z19" s="901"/>
      <c r="AA19" s="901"/>
      <c r="AB19" s="900"/>
    </row>
    <row r="20" spans="2:28" ht="22.5" customHeight="1" x14ac:dyDescent="0.35">
      <c r="B20" s="898"/>
      <c r="C20" s="1171" t="s">
        <v>54</v>
      </c>
      <c r="D20" s="1172"/>
      <c r="E20" s="1172"/>
      <c r="F20" s="1172"/>
      <c r="G20" s="1172"/>
      <c r="H20" s="1173"/>
      <c r="I20" s="1177" t="s">
        <v>1026</v>
      </c>
      <c r="J20" s="1178"/>
      <c r="K20" s="1178"/>
      <c r="L20" s="1179"/>
      <c r="M20" s="1147" t="s">
        <v>18</v>
      </c>
      <c r="N20" s="1148"/>
      <c r="O20" s="1148"/>
      <c r="P20" s="1148"/>
      <c r="Q20" s="1148"/>
      <c r="R20" s="1148"/>
      <c r="S20" s="1149"/>
      <c r="T20" s="1147" t="s">
        <v>19</v>
      </c>
      <c r="U20" s="1148"/>
      <c r="V20" s="1148"/>
      <c r="W20" s="1148"/>
      <c r="X20" s="1148"/>
      <c r="Y20" s="1148"/>
      <c r="Z20" s="1148"/>
      <c r="AA20" s="1149"/>
      <c r="AB20" s="900"/>
    </row>
    <row r="21" spans="2:28" ht="17.25" customHeight="1" thickBot="1" x14ac:dyDescent="0.4">
      <c r="B21" s="898"/>
      <c r="C21" s="1174"/>
      <c r="D21" s="1175"/>
      <c r="E21" s="1175"/>
      <c r="F21" s="1175"/>
      <c r="G21" s="1175"/>
      <c r="H21" s="1176"/>
      <c r="I21" s="1180"/>
      <c r="J21" s="1181"/>
      <c r="K21" s="1181"/>
      <c r="L21" s="1182"/>
      <c r="M21" s="1183" t="s">
        <v>20</v>
      </c>
      <c r="N21" s="1184"/>
      <c r="O21" s="1184"/>
      <c r="P21" s="1184"/>
      <c r="Q21" s="1184"/>
      <c r="R21" s="1184"/>
      <c r="S21" s="1185"/>
      <c r="T21" s="1153" t="s">
        <v>21</v>
      </c>
      <c r="U21" s="1184"/>
      <c r="V21" s="1184"/>
      <c r="W21" s="1184"/>
      <c r="X21" s="1184"/>
      <c r="Y21" s="1184"/>
      <c r="Z21" s="1184"/>
      <c r="AA21" s="1185"/>
      <c r="AB21" s="900"/>
    </row>
    <row r="22" spans="2:28" ht="9" customHeight="1" thickBot="1" x14ac:dyDescent="0.4">
      <c r="B22" s="898"/>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900"/>
    </row>
    <row r="23" spans="2:28" ht="21.75" customHeight="1" x14ac:dyDescent="0.35">
      <c r="B23" s="898"/>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900"/>
    </row>
    <row r="24" spans="2:28" ht="27.65" customHeight="1" thickBot="1" x14ac:dyDescent="0.4">
      <c r="B24" s="898"/>
      <c r="C24" s="1595" t="s">
        <v>1027</v>
      </c>
      <c r="D24" s="1596"/>
      <c r="E24" s="1596"/>
      <c r="F24" s="1596"/>
      <c r="G24" s="1596"/>
      <c r="H24" s="1596"/>
      <c r="I24" s="1597"/>
      <c r="J24" s="1595" t="s">
        <v>123</v>
      </c>
      <c r="K24" s="1596"/>
      <c r="L24" s="1596"/>
      <c r="M24" s="1596"/>
      <c r="N24" s="1596"/>
      <c r="O24" s="1596"/>
      <c r="P24" s="1597"/>
      <c r="Q24" s="1778" t="s">
        <v>539</v>
      </c>
      <c r="R24" s="1779"/>
      <c r="S24" s="1779"/>
      <c r="T24" s="1779"/>
      <c r="U24" s="1779"/>
      <c r="V24" s="1779"/>
      <c r="W24" s="1779"/>
      <c r="X24" s="1779"/>
      <c r="Y24" s="1779"/>
      <c r="Z24" s="1779"/>
      <c r="AA24" s="1780"/>
      <c r="AB24" s="900"/>
    </row>
    <row r="25" spans="2:28" ht="15" thickBot="1" x14ac:dyDescent="0.4">
      <c r="B25" s="898"/>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900"/>
    </row>
    <row r="26" spans="2:28" ht="62.25" customHeight="1" thickBot="1" x14ac:dyDescent="0.4">
      <c r="B26" s="898"/>
      <c r="C26" s="1165" t="s">
        <v>27</v>
      </c>
      <c r="D26" s="1166"/>
      <c r="E26" s="1166"/>
      <c r="F26" s="1166"/>
      <c r="G26" s="1166"/>
      <c r="H26" s="1167"/>
      <c r="I26" s="1772" t="s">
        <v>1028</v>
      </c>
      <c r="J26" s="1773"/>
      <c r="K26" s="1773"/>
      <c r="L26" s="1773"/>
      <c r="M26" s="1773"/>
      <c r="N26" s="1773"/>
      <c r="O26" s="1773"/>
      <c r="P26" s="1773"/>
      <c r="Q26" s="1773"/>
      <c r="R26" s="1773"/>
      <c r="S26" s="1773"/>
      <c r="T26" s="1773"/>
      <c r="U26" s="1773"/>
      <c r="V26" s="1773"/>
      <c r="W26" s="1773"/>
      <c r="X26" s="1773"/>
      <c r="Y26" s="1773"/>
      <c r="Z26" s="1773"/>
      <c r="AA26" s="1774"/>
      <c r="AB26" s="900"/>
    </row>
    <row r="27" spans="2:28" ht="11.25" customHeight="1" thickBot="1" x14ac:dyDescent="0.4">
      <c r="B27" s="898"/>
      <c r="C27" s="897"/>
      <c r="D27" s="897"/>
      <c r="E27" s="897"/>
      <c r="F27" s="897"/>
      <c r="G27" s="897"/>
      <c r="H27" s="897"/>
      <c r="I27" s="901"/>
      <c r="J27" s="901"/>
      <c r="K27" s="901"/>
      <c r="L27" s="901"/>
      <c r="M27" s="901"/>
      <c r="N27" s="901"/>
      <c r="O27" s="901"/>
      <c r="P27" s="901"/>
      <c r="Q27" s="901"/>
      <c r="R27" s="901"/>
      <c r="S27" s="901"/>
      <c r="T27" s="901"/>
      <c r="U27" s="901"/>
      <c r="V27" s="901"/>
      <c r="W27" s="901"/>
      <c r="X27" s="901"/>
      <c r="Y27" s="901"/>
      <c r="Z27" s="901"/>
      <c r="AA27" s="901"/>
      <c r="AB27" s="900"/>
    </row>
    <row r="28" spans="2:28" ht="33" customHeight="1" thickBot="1" x14ac:dyDescent="0.4">
      <c r="B28" s="898"/>
      <c r="C28" s="1165" t="s">
        <v>28</v>
      </c>
      <c r="D28" s="1166"/>
      <c r="E28" s="1166"/>
      <c r="F28" s="1166"/>
      <c r="G28" s="1166"/>
      <c r="H28" s="1167"/>
      <c r="I28" s="1150">
        <v>0.48</v>
      </c>
      <c r="J28" s="1168"/>
      <c r="K28" s="1194" t="s">
        <v>29</v>
      </c>
      <c r="L28" s="1195"/>
      <c r="M28" s="1195"/>
      <c r="N28" s="1196"/>
      <c r="O28" s="1200" t="s">
        <v>30</v>
      </c>
      <c r="P28" s="1201"/>
      <c r="Q28" s="1201"/>
      <c r="R28" s="1202"/>
      <c r="S28" s="1065"/>
      <c r="T28" s="1201" t="s">
        <v>31</v>
      </c>
      <c r="U28" s="1201"/>
      <c r="V28" s="1202"/>
      <c r="W28" s="749" t="s">
        <v>32</v>
      </c>
      <c r="X28" s="1200" t="s">
        <v>56</v>
      </c>
      <c r="Y28" s="1201"/>
      <c r="Z28" s="1202"/>
      <c r="AA28" s="1066"/>
      <c r="AB28" s="900"/>
    </row>
    <row r="29" spans="2:28" ht="9" customHeight="1" thickBot="1" x14ac:dyDescent="0.4">
      <c r="B29" s="898"/>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899"/>
      <c r="AB29" s="900"/>
    </row>
    <row r="30" spans="2:28" ht="15" customHeight="1" x14ac:dyDescent="0.35">
      <c r="B30" s="898"/>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900"/>
    </row>
    <row r="31" spans="2:28" ht="14.25" customHeight="1" x14ac:dyDescent="0.35">
      <c r="B31" s="898"/>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900"/>
    </row>
    <row r="32" spans="2:28" ht="12.75" customHeight="1" thickBot="1" x14ac:dyDescent="0.4">
      <c r="B32" s="898"/>
      <c r="C32" s="1219"/>
      <c r="D32" s="1220"/>
      <c r="E32" s="1220"/>
      <c r="F32" s="1220"/>
      <c r="G32" s="1220"/>
      <c r="H32" s="1220"/>
      <c r="I32" s="1220"/>
      <c r="J32" s="1221"/>
      <c r="K32" s="1209">
        <v>0</v>
      </c>
      <c r="L32" s="1210"/>
      <c r="M32" s="1210"/>
      <c r="N32" s="1210"/>
      <c r="O32" s="1210">
        <v>54</v>
      </c>
      <c r="P32" s="1210"/>
      <c r="Q32" s="1210"/>
      <c r="R32" s="1210"/>
      <c r="S32" s="1210">
        <v>55</v>
      </c>
      <c r="T32" s="1210"/>
      <c r="U32" s="1210">
        <v>59</v>
      </c>
      <c r="V32" s="1210"/>
      <c r="W32" s="1210"/>
      <c r="X32" s="1210">
        <v>60</v>
      </c>
      <c r="Y32" s="1210"/>
      <c r="Z32" s="1210">
        <v>100</v>
      </c>
      <c r="AA32" s="1212"/>
      <c r="AB32" s="900"/>
    </row>
    <row r="33" spans="2:28" ht="7.5" customHeight="1" thickBot="1" x14ac:dyDescent="0.4">
      <c r="B33" s="898"/>
      <c r="C33" s="899"/>
      <c r="D33" s="899"/>
      <c r="E33" s="899"/>
      <c r="F33" s="899"/>
      <c r="G33" s="899"/>
      <c r="H33" s="899"/>
      <c r="I33" s="899"/>
      <c r="J33" s="899"/>
      <c r="K33" s="899"/>
      <c r="L33" s="899"/>
      <c r="M33" s="899"/>
      <c r="N33" s="899"/>
      <c r="O33" s="899"/>
      <c r="P33" s="899"/>
      <c r="Q33" s="899"/>
      <c r="R33" s="899"/>
      <c r="S33" s="899"/>
      <c r="T33" s="899"/>
      <c r="U33" s="899"/>
      <c r="V33" s="899"/>
      <c r="W33" s="899"/>
      <c r="X33" s="899"/>
      <c r="Y33" s="899"/>
      <c r="Z33" s="899"/>
      <c r="AA33" s="899"/>
      <c r="AB33" s="900"/>
    </row>
    <row r="34" spans="2:28" s="902" customFormat="1" ht="10.5" customHeight="1" thickBot="1" x14ac:dyDescent="0.4">
      <c r="B34" s="903"/>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8"/>
      <c r="AB34" s="900"/>
    </row>
    <row r="35" spans="2:28" s="902" customFormat="1" ht="32.25" customHeight="1" thickBot="1" x14ac:dyDescent="0.4">
      <c r="B35" s="903"/>
      <c r="C35" s="1464" t="s">
        <v>41</v>
      </c>
      <c r="D35" s="1465"/>
      <c r="E35" s="1465"/>
      <c r="F35" s="1465"/>
      <c r="G35" s="1466"/>
      <c r="H35" s="1067" t="s">
        <v>125</v>
      </c>
      <c r="I35" s="1067" t="s">
        <v>126</v>
      </c>
      <c r="J35" s="1067" t="s">
        <v>44</v>
      </c>
      <c r="K35" s="1802" t="s">
        <v>45</v>
      </c>
      <c r="L35" s="1803"/>
      <c r="M35" s="1803"/>
      <c r="N35" s="1803"/>
      <c r="O35" s="1803"/>
      <c r="P35" s="1803"/>
      <c r="Q35" s="1803"/>
      <c r="R35" s="1803"/>
      <c r="S35" s="1803"/>
      <c r="T35" s="1803"/>
      <c r="U35" s="1803"/>
      <c r="V35" s="1803"/>
      <c r="W35" s="1803"/>
      <c r="X35" s="1803"/>
      <c r="Y35" s="1803"/>
      <c r="Z35" s="1803"/>
      <c r="AA35" s="1804"/>
      <c r="AB35" s="900"/>
    </row>
    <row r="36" spans="2:28" s="902" customFormat="1" ht="32.25" customHeight="1" x14ac:dyDescent="0.35">
      <c r="B36" s="903"/>
      <c r="C36" s="1404" t="s">
        <v>127</v>
      </c>
      <c r="D36" s="1405"/>
      <c r="E36" s="1405"/>
      <c r="F36" s="1405"/>
      <c r="G36" s="1406"/>
      <c r="H36" s="387">
        <v>4149</v>
      </c>
      <c r="I36" s="387">
        <v>4450</v>
      </c>
      <c r="J36" s="1068">
        <f>+H36/I36</f>
        <v>0.93235955056179776</v>
      </c>
      <c r="K36" s="1805" t="s">
        <v>1029</v>
      </c>
      <c r="L36" s="1806"/>
      <c r="M36" s="1806"/>
      <c r="N36" s="1806"/>
      <c r="O36" s="1806"/>
      <c r="P36" s="1806"/>
      <c r="Q36" s="1806"/>
      <c r="R36" s="1806"/>
      <c r="S36" s="1806"/>
      <c r="T36" s="1806"/>
      <c r="U36" s="1806"/>
      <c r="V36" s="1806"/>
      <c r="W36" s="1806"/>
      <c r="X36" s="1806"/>
      <c r="Y36" s="1806"/>
      <c r="Z36" s="1806"/>
      <c r="AA36" s="1807"/>
      <c r="AB36" s="900"/>
    </row>
    <row r="37" spans="2:28" s="902" customFormat="1" ht="20.149999999999999" customHeight="1" x14ac:dyDescent="0.35">
      <c r="B37" s="903"/>
      <c r="C37" s="1404" t="s">
        <v>128</v>
      </c>
      <c r="D37" s="1405"/>
      <c r="E37" s="1405"/>
      <c r="F37" s="1405"/>
      <c r="G37" s="1406"/>
      <c r="H37" s="389"/>
      <c r="I37" s="389"/>
      <c r="J37" s="388" t="e">
        <f t="shared" ref="J37:J39" si="0">+H37/I37</f>
        <v>#DIV/0!</v>
      </c>
      <c r="K37" s="1769"/>
      <c r="L37" s="1770"/>
      <c r="M37" s="1770"/>
      <c r="N37" s="1770"/>
      <c r="O37" s="1770"/>
      <c r="P37" s="1770"/>
      <c r="Q37" s="1770"/>
      <c r="R37" s="1770"/>
      <c r="S37" s="1770"/>
      <c r="T37" s="1770"/>
      <c r="U37" s="1770"/>
      <c r="V37" s="1770"/>
      <c r="W37" s="1770"/>
      <c r="X37" s="1770"/>
      <c r="Y37" s="1770"/>
      <c r="Z37" s="1770"/>
      <c r="AA37" s="1771"/>
      <c r="AB37" s="900"/>
    </row>
    <row r="38" spans="2:28" s="902" customFormat="1" ht="20.149999999999999" customHeight="1" x14ac:dyDescent="0.35">
      <c r="B38" s="903"/>
      <c r="C38" s="1404" t="s">
        <v>129</v>
      </c>
      <c r="D38" s="1405"/>
      <c r="E38" s="1405"/>
      <c r="F38" s="1405"/>
      <c r="G38" s="1406"/>
      <c r="H38" s="389"/>
      <c r="I38" s="389"/>
      <c r="J38" s="388" t="e">
        <f t="shared" si="0"/>
        <v>#DIV/0!</v>
      </c>
      <c r="K38" s="1769"/>
      <c r="L38" s="1770"/>
      <c r="M38" s="1770"/>
      <c r="N38" s="1770"/>
      <c r="O38" s="1770"/>
      <c r="P38" s="1770"/>
      <c r="Q38" s="1770"/>
      <c r="R38" s="1770"/>
      <c r="S38" s="1770"/>
      <c r="T38" s="1770"/>
      <c r="U38" s="1770"/>
      <c r="V38" s="1770"/>
      <c r="W38" s="1770"/>
      <c r="X38" s="1770"/>
      <c r="Y38" s="1770"/>
      <c r="Z38" s="1770"/>
      <c r="AA38" s="1771"/>
      <c r="AB38" s="900"/>
    </row>
    <row r="39" spans="2:28" s="902" customFormat="1" ht="20.149999999999999" customHeight="1" thickBot="1" x14ac:dyDescent="0.4">
      <c r="B39" s="903"/>
      <c r="C39" s="1404" t="s">
        <v>117</v>
      </c>
      <c r="D39" s="1405"/>
      <c r="E39" s="1405"/>
      <c r="F39" s="1405"/>
      <c r="G39" s="1406"/>
      <c r="H39" s="389"/>
      <c r="I39" s="389"/>
      <c r="J39" s="388" t="e">
        <f t="shared" si="0"/>
        <v>#DIV/0!</v>
      </c>
      <c r="K39" s="1769"/>
      <c r="L39" s="1770"/>
      <c r="M39" s="1770"/>
      <c r="N39" s="1770"/>
      <c r="O39" s="1770"/>
      <c r="P39" s="1770"/>
      <c r="Q39" s="1770"/>
      <c r="R39" s="1770"/>
      <c r="S39" s="1770"/>
      <c r="T39" s="1770"/>
      <c r="U39" s="1770"/>
      <c r="V39" s="1770"/>
      <c r="W39" s="1770"/>
      <c r="X39" s="1770"/>
      <c r="Y39" s="1770"/>
      <c r="Z39" s="1770"/>
      <c r="AA39" s="1771"/>
      <c r="AB39" s="900"/>
    </row>
    <row r="40" spans="2:28" s="902" customFormat="1" ht="13.5" customHeight="1" thickBot="1" x14ac:dyDescent="0.4">
      <c r="B40" s="903"/>
      <c r="C40" s="1507" t="s">
        <v>46</v>
      </c>
      <c r="D40" s="1508"/>
      <c r="E40" s="1508"/>
      <c r="F40" s="1508"/>
      <c r="G40" s="1509"/>
      <c r="H40" s="390"/>
      <c r="I40" s="390"/>
      <c r="J40" s="1022"/>
      <c r="K40" s="1510"/>
      <c r="L40" s="1511"/>
      <c r="M40" s="1511"/>
      <c r="N40" s="1511"/>
      <c r="O40" s="1511"/>
      <c r="P40" s="1511"/>
      <c r="Q40" s="1511"/>
      <c r="R40" s="1511"/>
      <c r="S40" s="1511"/>
      <c r="T40" s="1511"/>
      <c r="U40" s="1511"/>
      <c r="V40" s="1511"/>
      <c r="W40" s="1511"/>
      <c r="X40" s="1511"/>
      <c r="Y40" s="1511"/>
      <c r="Z40" s="1511"/>
      <c r="AA40" s="1512"/>
      <c r="AB40" s="900"/>
    </row>
    <row r="41" spans="2:28" s="902" customFormat="1" ht="5.25" customHeight="1" x14ac:dyDescent="0.35">
      <c r="B41" s="903"/>
      <c r="C41" s="391"/>
      <c r="D41" s="391"/>
      <c r="E41" s="391"/>
      <c r="F41" s="391"/>
      <c r="G41" s="391"/>
      <c r="H41" s="392"/>
      <c r="I41" s="392"/>
      <c r="J41" s="168"/>
      <c r="K41" s="391"/>
      <c r="L41" s="391"/>
      <c r="M41" s="391"/>
      <c r="N41" s="391"/>
      <c r="O41" s="391"/>
      <c r="P41" s="391"/>
      <c r="Q41" s="391"/>
      <c r="R41" s="391"/>
      <c r="S41" s="391"/>
      <c r="T41" s="391"/>
      <c r="U41" s="391"/>
      <c r="V41" s="391"/>
      <c r="W41" s="391"/>
      <c r="X41" s="391"/>
      <c r="Y41" s="391"/>
      <c r="Z41" s="391"/>
      <c r="AA41" s="391"/>
      <c r="AB41" s="900"/>
    </row>
    <row r="42" spans="2:28" s="902" customFormat="1" ht="6.75" customHeight="1" thickBot="1" x14ac:dyDescent="0.4">
      <c r="B42" s="903"/>
      <c r="C42" s="391"/>
      <c r="D42" s="391"/>
      <c r="E42" s="391"/>
      <c r="F42" s="391"/>
      <c r="G42" s="391"/>
      <c r="H42" s="392"/>
      <c r="I42" s="392"/>
      <c r="J42" s="168"/>
      <c r="K42" s="391"/>
      <c r="L42" s="391"/>
      <c r="M42" s="391"/>
      <c r="N42" s="391"/>
      <c r="O42" s="391"/>
      <c r="P42" s="391"/>
      <c r="Q42" s="391"/>
      <c r="R42" s="391"/>
      <c r="S42" s="391"/>
      <c r="T42" s="391"/>
      <c r="U42" s="391"/>
      <c r="V42" s="391"/>
      <c r="W42" s="391"/>
      <c r="X42" s="391"/>
      <c r="Y42" s="391"/>
      <c r="Z42" s="391"/>
      <c r="AA42" s="391"/>
      <c r="AB42" s="900"/>
    </row>
    <row r="43" spans="2:28" s="902" customFormat="1" x14ac:dyDescent="0.35">
      <c r="B43" s="903"/>
      <c r="C43" s="1513" t="s">
        <v>47</v>
      </c>
      <c r="D43" s="1514"/>
      <c r="E43" s="1514"/>
      <c r="F43" s="1514"/>
      <c r="G43" s="1514"/>
      <c r="H43" s="1514"/>
      <c r="I43" s="1514"/>
      <c r="J43" s="1514"/>
      <c r="K43" s="1514"/>
      <c r="L43" s="1514"/>
      <c r="M43" s="1514"/>
      <c r="N43" s="1514"/>
      <c r="O43" s="1514"/>
      <c r="P43" s="1514"/>
      <c r="Q43" s="1514"/>
      <c r="R43" s="1514"/>
      <c r="S43" s="1514"/>
      <c r="T43" s="1514"/>
      <c r="U43" s="1514"/>
      <c r="V43" s="1514"/>
      <c r="W43" s="1514"/>
      <c r="X43" s="1514"/>
      <c r="Y43" s="1514"/>
      <c r="Z43" s="1514"/>
      <c r="AA43" s="1515"/>
      <c r="AB43" s="900"/>
    </row>
    <row r="44" spans="2:28" ht="1.5" customHeight="1" thickBot="1" x14ac:dyDescent="0.4">
      <c r="B44" s="898"/>
      <c r="C44" s="1792"/>
      <c r="D44" s="1793"/>
      <c r="E44" s="1793"/>
      <c r="F44" s="1793"/>
      <c r="G44" s="1793"/>
      <c r="H44" s="1793"/>
      <c r="I44" s="1793"/>
      <c r="J44" s="1793"/>
      <c r="K44" s="1793"/>
      <c r="L44" s="1793"/>
      <c r="M44" s="1793"/>
      <c r="N44" s="1793"/>
      <c r="O44" s="1793"/>
      <c r="P44" s="1793"/>
      <c r="Q44" s="1793"/>
      <c r="R44" s="1793"/>
      <c r="S44" s="1793"/>
      <c r="T44" s="1793"/>
      <c r="U44" s="1793"/>
      <c r="V44" s="1793"/>
      <c r="W44" s="1793"/>
      <c r="X44" s="1793"/>
      <c r="Y44" s="1793"/>
      <c r="Z44" s="1793"/>
      <c r="AA44" s="1794"/>
      <c r="AB44" s="900"/>
    </row>
    <row r="45" spans="2:28" ht="57.75" customHeight="1" x14ac:dyDescent="0.35">
      <c r="B45" s="898"/>
      <c r="C45" s="1795" t="s">
        <v>118</v>
      </c>
      <c r="D45" s="1796"/>
      <c r="E45" s="1796"/>
      <c r="F45" s="1796"/>
      <c r="G45" s="1796"/>
      <c r="H45" s="1796"/>
      <c r="I45" s="1796"/>
      <c r="J45" s="1796"/>
      <c r="K45" s="1796"/>
      <c r="L45" s="1796"/>
      <c r="M45" s="1796"/>
      <c r="N45" s="1796"/>
      <c r="O45" s="1796"/>
      <c r="P45" s="1796"/>
      <c r="Q45" s="1796"/>
      <c r="R45" s="1796"/>
      <c r="S45" s="1796"/>
      <c r="T45" s="1796"/>
      <c r="U45" s="1796"/>
      <c r="V45" s="1796"/>
      <c r="W45" s="1796"/>
      <c r="X45" s="1796"/>
      <c r="Y45" s="1796"/>
      <c r="Z45" s="1796"/>
      <c r="AA45" s="1797"/>
      <c r="AB45" s="900"/>
    </row>
    <row r="46" spans="2:28" ht="51.75" customHeight="1" x14ac:dyDescent="0.35">
      <c r="B46" s="898"/>
      <c r="C46" s="1798"/>
      <c r="D46" s="1799"/>
      <c r="E46" s="1799"/>
      <c r="F46" s="1799"/>
      <c r="G46" s="1799"/>
      <c r="H46" s="1799"/>
      <c r="I46" s="1799"/>
      <c r="J46" s="1799"/>
      <c r="K46" s="1799"/>
      <c r="L46" s="1799"/>
      <c r="M46" s="1799"/>
      <c r="N46" s="1799"/>
      <c r="O46" s="1799"/>
      <c r="P46" s="1799"/>
      <c r="Q46" s="1799"/>
      <c r="R46" s="1799"/>
      <c r="S46" s="1799"/>
      <c r="T46" s="1799"/>
      <c r="U46" s="1799"/>
      <c r="V46" s="1799"/>
      <c r="W46" s="1799"/>
      <c r="X46" s="1799"/>
      <c r="Y46" s="1799"/>
      <c r="Z46" s="1799"/>
      <c r="AA46" s="1800"/>
      <c r="AB46" s="900"/>
    </row>
    <row r="47" spans="2:28" x14ac:dyDescent="0.35">
      <c r="B47" s="898"/>
      <c r="C47" s="1798"/>
      <c r="D47" s="1799"/>
      <c r="E47" s="1799"/>
      <c r="F47" s="1799"/>
      <c r="G47" s="1799"/>
      <c r="H47" s="1799"/>
      <c r="I47" s="1799"/>
      <c r="J47" s="1799"/>
      <c r="K47" s="1799"/>
      <c r="L47" s="1799"/>
      <c r="M47" s="1799"/>
      <c r="N47" s="1799"/>
      <c r="O47" s="1799"/>
      <c r="P47" s="1799"/>
      <c r="Q47" s="1799"/>
      <c r="R47" s="1799"/>
      <c r="S47" s="1799"/>
      <c r="T47" s="1799"/>
      <c r="U47" s="1799"/>
      <c r="V47" s="1799"/>
      <c r="W47" s="1799"/>
      <c r="X47" s="1799"/>
      <c r="Y47" s="1799"/>
      <c r="Z47" s="1799"/>
      <c r="AA47" s="1800"/>
      <c r="AB47" s="900"/>
    </row>
    <row r="48" spans="2:28" x14ac:dyDescent="0.35">
      <c r="B48" s="898"/>
      <c r="C48" s="1798"/>
      <c r="D48" s="1799"/>
      <c r="E48" s="1799"/>
      <c r="F48" s="1799"/>
      <c r="G48" s="1799"/>
      <c r="H48" s="1799"/>
      <c r="I48" s="1799"/>
      <c r="J48" s="1799"/>
      <c r="K48" s="1799"/>
      <c r="L48" s="1799"/>
      <c r="M48" s="1799"/>
      <c r="N48" s="1799"/>
      <c r="O48" s="1799"/>
      <c r="P48" s="1799"/>
      <c r="Q48" s="1799"/>
      <c r="R48" s="1799"/>
      <c r="S48" s="1799"/>
      <c r="T48" s="1799"/>
      <c r="U48" s="1799"/>
      <c r="V48" s="1799"/>
      <c r="W48" s="1799"/>
      <c r="X48" s="1799"/>
      <c r="Y48" s="1799"/>
      <c r="Z48" s="1799"/>
      <c r="AA48" s="1800"/>
      <c r="AB48" s="900"/>
    </row>
    <row r="49" spans="2:28" ht="6" customHeight="1" x14ac:dyDescent="0.35">
      <c r="B49" s="898"/>
      <c r="C49" s="1798"/>
      <c r="D49" s="1799"/>
      <c r="E49" s="1799"/>
      <c r="F49" s="1799"/>
      <c r="G49" s="1799"/>
      <c r="H49" s="1799"/>
      <c r="I49" s="1799"/>
      <c r="J49" s="1799"/>
      <c r="K49" s="1799"/>
      <c r="L49" s="1799"/>
      <c r="M49" s="1799"/>
      <c r="N49" s="1799"/>
      <c r="O49" s="1799"/>
      <c r="P49" s="1799"/>
      <c r="Q49" s="1799"/>
      <c r="R49" s="1799"/>
      <c r="S49" s="1799"/>
      <c r="T49" s="1799"/>
      <c r="U49" s="1799"/>
      <c r="V49" s="1799"/>
      <c r="W49" s="1799"/>
      <c r="X49" s="1799"/>
      <c r="Y49" s="1799"/>
      <c r="Z49" s="1799"/>
      <c r="AA49" s="1800"/>
      <c r="AB49" s="900"/>
    </row>
    <row r="50" spans="2:28" ht="27.75" customHeight="1" x14ac:dyDescent="0.35">
      <c r="B50" s="898"/>
      <c r="C50" s="1798"/>
      <c r="D50" s="1799"/>
      <c r="E50" s="1799"/>
      <c r="F50" s="1799"/>
      <c r="G50" s="1799"/>
      <c r="H50" s="1799"/>
      <c r="I50" s="1799"/>
      <c r="J50" s="1799"/>
      <c r="K50" s="1799"/>
      <c r="L50" s="1799"/>
      <c r="M50" s="1799"/>
      <c r="N50" s="1799"/>
      <c r="O50" s="1799"/>
      <c r="P50" s="1799"/>
      <c r="Q50" s="1799"/>
      <c r="R50" s="1799"/>
      <c r="S50" s="1799"/>
      <c r="T50" s="1799"/>
      <c r="U50" s="1799"/>
      <c r="V50" s="1799"/>
      <c r="W50" s="1799"/>
      <c r="X50" s="1799"/>
      <c r="Y50" s="1799"/>
      <c r="Z50" s="1799"/>
      <c r="AA50" s="1800"/>
      <c r="AB50" s="900"/>
    </row>
    <row r="51" spans="2:28" ht="7.5" customHeight="1" x14ac:dyDescent="0.35">
      <c r="B51" s="898"/>
      <c r="C51" s="1798"/>
      <c r="D51" s="1799"/>
      <c r="E51" s="1799"/>
      <c r="F51" s="1799"/>
      <c r="G51" s="1799"/>
      <c r="H51" s="1799"/>
      <c r="I51" s="1799"/>
      <c r="J51" s="1799"/>
      <c r="K51" s="1799"/>
      <c r="L51" s="1799"/>
      <c r="M51" s="1799"/>
      <c r="N51" s="1799"/>
      <c r="O51" s="1799"/>
      <c r="P51" s="1799"/>
      <c r="Q51" s="1799"/>
      <c r="R51" s="1799"/>
      <c r="S51" s="1799"/>
      <c r="T51" s="1799"/>
      <c r="U51" s="1799"/>
      <c r="V51" s="1799"/>
      <c r="W51" s="1799"/>
      <c r="X51" s="1799"/>
      <c r="Y51" s="1799"/>
      <c r="Z51" s="1799"/>
      <c r="AA51" s="1800"/>
      <c r="AB51" s="900"/>
    </row>
    <row r="52" spans="2:28" ht="27" customHeight="1" thickBot="1" x14ac:dyDescent="0.4">
      <c r="B52" s="908"/>
      <c r="C52" s="1801"/>
      <c r="D52" s="1599"/>
      <c r="E52" s="1599"/>
      <c r="F52" s="1599"/>
      <c r="G52" s="1599"/>
      <c r="H52" s="1599"/>
      <c r="I52" s="1599"/>
      <c r="J52" s="1599"/>
      <c r="K52" s="1599"/>
      <c r="L52" s="1599"/>
      <c r="M52" s="1599"/>
      <c r="N52" s="1599"/>
      <c r="O52" s="1599"/>
      <c r="P52" s="1599"/>
      <c r="Q52" s="1599"/>
      <c r="R52" s="1599"/>
      <c r="S52" s="1599"/>
      <c r="T52" s="1599"/>
      <c r="U52" s="1599"/>
      <c r="V52" s="1599"/>
      <c r="W52" s="1599"/>
      <c r="X52" s="1599"/>
      <c r="Y52" s="1599"/>
      <c r="Z52" s="1599"/>
      <c r="AA52" s="1600"/>
      <c r="AB52" s="910"/>
    </row>
    <row r="53" spans="2:28" ht="15" thickBot="1" x14ac:dyDescent="0.4">
      <c r="B53" s="911"/>
      <c r="C53" s="342"/>
      <c r="D53" s="342"/>
      <c r="E53" s="342"/>
      <c r="F53" s="342"/>
      <c r="G53" s="342"/>
      <c r="H53" s="342"/>
      <c r="I53" s="342"/>
      <c r="J53" s="342"/>
      <c r="K53" s="342"/>
      <c r="L53" s="342"/>
      <c r="M53" s="342"/>
      <c r="N53" s="342"/>
      <c r="O53" s="342"/>
      <c r="P53" s="342"/>
      <c r="Q53" s="342"/>
      <c r="R53" s="342"/>
      <c r="S53" s="342"/>
      <c r="T53" s="342"/>
      <c r="U53" s="342"/>
      <c r="V53" s="342"/>
      <c r="W53" s="342"/>
      <c r="X53" s="342"/>
      <c r="Y53" s="342"/>
      <c r="Z53" s="342"/>
      <c r="AA53" s="342"/>
      <c r="AB53" s="913"/>
    </row>
    <row r="54" spans="2:28" ht="15.5" x14ac:dyDescent="0.35">
      <c r="B54" s="914"/>
      <c r="C54" s="1808" t="s">
        <v>41</v>
      </c>
      <c r="D54" s="1812"/>
      <c r="E54" s="1812"/>
      <c r="F54" s="1812"/>
      <c r="G54" s="1809"/>
      <c r="H54" s="1808" t="s">
        <v>57</v>
      </c>
      <c r="I54" s="1809"/>
      <c r="J54" s="1808" t="s">
        <v>58</v>
      </c>
      <c r="K54" s="1812"/>
      <c r="L54" s="1812"/>
      <c r="M54" s="1809"/>
      <c r="N54" s="1808" t="s">
        <v>49</v>
      </c>
      <c r="O54" s="1812"/>
      <c r="P54" s="1812"/>
      <c r="Q54" s="1812"/>
      <c r="R54" s="1812"/>
      <c r="S54" s="1812"/>
      <c r="T54" s="1812"/>
      <c r="U54" s="1809"/>
      <c r="V54" s="1814" t="s">
        <v>50</v>
      </c>
      <c r="W54" s="1814"/>
      <c r="X54" s="1814"/>
      <c r="Y54" s="1814"/>
      <c r="Z54" s="1814"/>
      <c r="AA54" s="1815"/>
      <c r="AB54" s="915"/>
    </row>
    <row r="55" spans="2:28" ht="16" thickBot="1" x14ac:dyDescent="0.4">
      <c r="B55" s="916"/>
      <c r="C55" s="1810"/>
      <c r="D55" s="1813"/>
      <c r="E55" s="1813"/>
      <c r="F55" s="1813"/>
      <c r="G55" s="1811"/>
      <c r="H55" s="1810"/>
      <c r="I55" s="1811"/>
      <c r="J55" s="1810"/>
      <c r="K55" s="1813"/>
      <c r="L55" s="1813"/>
      <c r="M55" s="1811"/>
      <c r="N55" s="1810"/>
      <c r="O55" s="1813"/>
      <c r="P55" s="1813"/>
      <c r="Q55" s="1813"/>
      <c r="R55" s="1813"/>
      <c r="S55" s="1813"/>
      <c r="T55" s="1813"/>
      <c r="U55" s="1811"/>
      <c r="V55" s="1816"/>
      <c r="W55" s="1816"/>
      <c r="X55" s="1816"/>
      <c r="Y55" s="1816"/>
      <c r="Z55" s="1816"/>
      <c r="AA55" s="1817"/>
      <c r="AB55" s="915"/>
    </row>
    <row r="56" spans="2:28" ht="21.65" customHeight="1" x14ac:dyDescent="0.35">
      <c r="B56" s="914"/>
      <c r="C56" s="1818" t="s">
        <v>127</v>
      </c>
      <c r="D56" s="1819"/>
      <c r="E56" s="1819"/>
      <c r="F56" s="1819"/>
      <c r="G56" s="1820"/>
      <c r="H56" s="1821">
        <v>92.6</v>
      </c>
      <c r="I56" s="1821"/>
      <c r="J56" s="1822">
        <v>93.24</v>
      </c>
      <c r="K56" s="1822"/>
      <c r="L56" s="1822"/>
      <c r="M56" s="1822"/>
      <c r="N56" s="1823" t="s">
        <v>1030</v>
      </c>
      <c r="O56" s="1824"/>
      <c r="P56" s="1824"/>
      <c r="Q56" s="1824"/>
      <c r="R56" s="1824"/>
      <c r="S56" s="1824"/>
      <c r="T56" s="1824"/>
      <c r="U56" s="1825"/>
      <c r="V56" s="1823" t="s">
        <v>894</v>
      </c>
      <c r="W56" s="1824"/>
      <c r="X56" s="1824"/>
      <c r="Y56" s="1824"/>
      <c r="Z56" s="1824"/>
      <c r="AA56" s="1826"/>
      <c r="AB56" s="917"/>
    </row>
    <row r="57" spans="2:28" ht="21.65" customHeight="1" x14ac:dyDescent="0.35">
      <c r="B57" s="914"/>
      <c r="C57" s="1404" t="s">
        <v>128</v>
      </c>
      <c r="D57" s="1405"/>
      <c r="E57" s="1405"/>
      <c r="F57" s="1405"/>
      <c r="G57" s="1406"/>
      <c r="H57" s="1827"/>
      <c r="I57" s="1827"/>
      <c r="J57" s="1827"/>
      <c r="K57" s="1827"/>
      <c r="L57" s="1827"/>
      <c r="M57" s="1827"/>
      <c r="N57" s="1828"/>
      <c r="O57" s="1829"/>
      <c r="P57" s="1829"/>
      <c r="Q57" s="1829"/>
      <c r="R57" s="1829"/>
      <c r="S57" s="1829"/>
      <c r="T57" s="1829"/>
      <c r="U57" s="1830"/>
      <c r="V57" s="1828"/>
      <c r="W57" s="1829"/>
      <c r="X57" s="1829"/>
      <c r="Y57" s="1829"/>
      <c r="Z57" s="1829"/>
      <c r="AA57" s="1831"/>
      <c r="AB57" s="917"/>
    </row>
    <row r="58" spans="2:28" ht="21.65" customHeight="1" x14ac:dyDescent="0.35">
      <c r="B58" s="914"/>
      <c r="C58" s="1404" t="s">
        <v>129</v>
      </c>
      <c r="D58" s="1405"/>
      <c r="E58" s="1405"/>
      <c r="F58" s="1405"/>
      <c r="G58" s="1406"/>
      <c r="H58" s="1827"/>
      <c r="I58" s="1827"/>
      <c r="J58" s="1827"/>
      <c r="K58" s="1827"/>
      <c r="L58" s="1827"/>
      <c r="M58" s="1827"/>
      <c r="N58" s="1828"/>
      <c r="O58" s="1829"/>
      <c r="P58" s="1829"/>
      <c r="Q58" s="1829"/>
      <c r="R58" s="1829"/>
      <c r="S58" s="1829"/>
      <c r="T58" s="1829"/>
      <c r="U58" s="1830"/>
      <c r="V58" s="1828"/>
      <c r="W58" s="1829"/>
      <c r="X58" s="1829"/>
      <c r="Y58" s="1829"/>
      <c r="Z58" s="1829"/>
      <c r="AA58" s="1831"/>
      <c r="AB58" s="917"/>
    </row>
    <row r="59" spans="2:28" ht="21.65" customHeight="1" thickBot="1" x14ac:dyDescent="0.4">
      <c r="B59" s="914"/>
      <c r="C59" s="1832" t="s">
        <v>117</v>
      </c>
      <c r="D59" s="1833"/>
      <c r="E59" s="1833"/>
      <c r="F59" s="1833"/>
      <c r="G59" s="1834"/>
      <c r="H59" s="1835"/>
      <c r="I59" s="1835"/>
      <c r="J59" s="1835"/>
      <c r="K59" s="1835"/>
      <c r="L59" s="1835"/>
      <c r="M59" s="1835"/>
      <c r="N59" s="1836"/>
      <c r="O59" s="1837"/>
      <c r="P59" s="1837"/>
      <c r="Q59" s="1837"/>
      <c r="R59" s="1837"/>
      <c r="S59" s="1837"/>
      <c r="T59" s="1837"/>
      <c r="U59" s="1838"/>
      <c r="V59" s="1836"/>
      <c r="W59" s="1837"/>
      <c r="X59" s="1837"/>
      <c r="Y59" s="1837"/>
      <c r="Z59" s="1837"/>
      <c r="AA59" s="1839"/>
      <c r="AB59" s="917"/>
    </row>
    <row r="60" spans="2:28" x14ac:dyDescent="0.35">
      <c r="B60" s="918"/>
      <c r="C60" s="393"/>
      <c r="D60" s="393"/>
      <c r="E60" s="393"/>
      <c r="F60" s="393"/>
      <c r="G60" s="393"/>
      <c r="H60" s="393"/>
      <c r="I60" s="393"/>
      <c r="J60" s="393"/>
      <c r="K60" s="393"/>
      <c r="L60" s="393"/>
      <c r="M60" s="393"/>
      <c r="N60" s="393"/>
      <c r="O60" s="393"/>
      <c r="P60" s="393"/>
      <c r="Q60" s="393"/>
      <c r="R60" s="393"/>
      <c r="S60" s="393"/>
      <c r="T60" s="393"/>
      <c r="U60" s="393"/>
      <c r="V60" s="393"/>
      <c r="W60" s="393"/>
      <c r="X60" s="393"/>
      <c r="Y60" s="393"/>
      <c r="Z60" s="393"/>
      <c r="AA60" s="393"/>
      <c r="AB60" s="919"/>
    </row>
    <row r="61" spans="2:28" x14ac:dyDescent="0.35">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row>
    <row r="62" spans="2:28" x14ac:dyDescent="0.35">
      <c r="C62" s="342"/>
      <c r="D62" s="342"/>
      <c r="E62" s="342"/>
      <c r="F62" s="342"/>
      <c r="G62" s="342"/>
      <c r="H62" s="342"/>
      <c r="I62" s="342"/>
      <c r="J62" s="342"/>
      <c r="K62" s="342"/>
      <c r="L62" s="342"/>
      <c r="M62" s="342"/>
      <c r="N62" s="342"/>
      <c r="O62" s="342"/>
      <c r="P62" s="342"/>
      <c r="Q62" s="342"/>
      <c r="R62" s="342"/>
      <c r="S62" s="342"/>
      <c r="T62" s="342"/>
      <c r="U62" s="342"/>
      <c r="V62" s="342"/>
      <c r="W62" s="342"/>
      <c r="X62" s="342"/>
      <c r="Y62" s="342"/>
      <c r="Z62" s="342"/>
      <c r="AA62" s="342"/>
    </row>
    <row r="99" ht="6" customHeight="1" x14ac:dyDescent="0.35"/>
  </sheetData>
  <mergeCells count="97">
    <mergeCell ref="C59:G59"/>
    <mergeCell ref="H59:I59"/>
    <mergeCell ref="J59:M59"/>
    <mergeCell ref="N59:U59"/>
    <mergeCell ref="V59:AA59"/>
    <mergeCell ref="C57:G57"/>
    <mergeCell ref="H57:I57"/>
    <mergeCell ref="J57:M57"/>
    <mergeCell ref="N57:U57"/>
    <mergeCell ref="V57:AA57"/>
    <mergeCell ref="C58:G58"/>
    <mergeCell ref="H58:I58"/>
    <mergeCell ref="J58:M58"/>
    <mergeCell ref="N58:U58"/>
    <mergeCell ref="V58:AA58"/>
    <mergeCell ref="C56:G56"/>
    <mergeCell ref="H56:I56"/>
    <mergeCell ref="J56:M56"/>
    <mergeCell ref="N56:U56"/>
    <mergeCell ref="V56:AA56"/>
    <mergeCell ref="C36:G36"/>
    <mergeCell ref="K36:AA36"/>
    <mergeCell ref="C38:G38"/>
    <mergeCell ref="H54:I55"/>
    <mergeCell ref="J54:M55"/>
    <mergeCell ref="N54:U55"/>
    <mergeCell ref="V54:AA55"/>
    <mergeCell ref="C54:G55"/>
    <mergeCell ref="C43:AA44"/>
    <mergeCell ref="C45:AA52"/>
    <mergeCell ref="K31:N31"/>
    <mergeCell ref="O31:R31"/>
    <mergeCell ref="S31:T31"/>
    <mergeCell ref="U31:W31"/>
    <mergeCell ref="X31:Y31"/>
    <mergeCell ref="Z31:AA31"/>
    <mergeCell ref="K32:N32"/>
    <mergeCell ref="O32:R32"/>
    <mergeCell ref="S32:T32"/>
    <mergeCell ref="U32:W32"/>
    <mergeCell ref="X32:Y32"/>
    <mergeCell ref="Z32:AA32"/>
    <mergeCell ref="C35:G35"/>
    <mergeCell ref="K35:AA35"/>
    <mergeCell ref="C16:H16"/>
    <mergeCell ref="I16:AA16"/>
    <mergeCell ref="C7:H8"/>
    <mergeCell ref="I7:AA8"/>
    <mergeCell ref="C10:H11"/>
    <mergeCell ref="I10:Q11"/>
    <mergeCell ref="R10:U10"/>
    <mergeCell ref="V10:AA10"/>
    <mergeCell ref="R11:U11"/>
    <mergeCell ref="V11:AA11"/>
    <mergeCell ref="C13:H14"/>
    <mergeCell ref="I13:S14"/>
    <mergeCell ref="T13:AA13"/>
    <mergeCell ref="T14:AA14"/>
    <mergeCell ref="B2:G4"/>
    <mergeCell ref="H2:AB2"/>
    <mergeCell ref="H3:O3"/>
    <mergeCell ref="P3:AB3"/>
    <mergeCell ref="H4:AB4"/>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I26:AA26"/>
    <mergeCell ref="C26:H26"/>
    <mergeCell ref="C28:H28"/>
    <mergeCell ref="I28:J28"/>
    <mergeCell ref="K28:N28"/>
    <mergeCell ref="O28:R28"/>
    <mergeCell ref="T28:V28"/>
    <mergeCell ref="X28:Z28"/>
    <mergeCell ref="C30:J32"/>
    <mergeCell ref="K30:R30"/>
    <mergeCell ref="S30:W30"/>
    <mergeCell ref="X30:AA30"/>
    <mergeCell ref="C34:AA34"/>
    <mergeCell ref="K40:AA40"/>
    <mergeCell ref="C37:G37"/>
    <mergeCell ref="K37:AA37"/>
    <mergeCell ref="K38:AA38"/>
    <mergeCell ref="K39:AA39"/>
    <mergeCell ref="C39:G39"/>
    <mergeCell ref="C40:G40"/>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P69"/>
  <sheetViews>
    <sheetView topLeftCell="A22" zoomScale="85" zoomScaleNormal="85" workbookViewId="0">
      <selection activeCell="K32" sqref="K32:N32"/>
    </sheetView>
  </sheetViews>
  <sheetFormatPr baseColWidth="10" defaultColWidth="3.7265625" defaultRowHeight="14.5" x14ac:dyDescent="0.35"/>
  <cols>
    <col min="1" max="1" width="3.7265625" style="718"/>
    <col min="2" max="2" width="2.81640625" style="718" customWidth="1"/>
    <col min="3" max="6" width="2.7265625" style="718" customWidth="1"/>
    <col min="7" max="7" width="4.26953125" style="718" customWidth="1"/>
    <col min="8" max="8" width="19.54296875" style="718" customWidth="1"/>
    <col min="9" max="9" width="16.1796875" style="718" customWidth="1"/>
    <col min="10" max="10" width="15" style="718" customWidth="1"/>
    <col min="11" max="12" width="3.453125" style="718" customWidth="1"/>
    <col min="13" max="15" width="2.7265625" style="718" customWidth="1"/>
    <col min="16" max="16" width="3.453125" style="718" customWidth="1"/>
    <col min="17" max="17" width="3.54296875" style="718" customWidth="1"/>
    <col min="18" max="18" width="3.7265625" style="718"/>
    <col min="19" max="19" width="3.26953125" style="718" customWidth="1"/>
    <col min="20" max="20" width="7.453125" style="718" customWidth="1"/>
    <col min="21" max="21" width="3.54296875" style="718" customWidth="1"/>
    <col min="22" max="22" width="3.7265625" style="718"/>
    <col min="23" max="25" width="5" style="718" customWidth="1"/>
    <col min="26" max="26" width="6.7265625" style="718" customWidth="1"/>
    <col min="27" max="27" width="5.7265625" style="718" customWidth="1"/>
    <col min="28" max="28" width="3.1796875" style="718" customWidth="1"/>
    <col min="29" max="32" width="3.7265625" style="718"/>
    <col min="33" max="33" width="68.1796875" style="718" customWidth="1"/>
    <col min="34" max="38" width="12.26953125" style="718" hidden="1" customWidth="1"/>
    <col min="39" max="39" width="13.1796875" style="718" customWidth="1"/>
    <col min="40" max="40" width="30.7265625" style="718" customWidth="1"/>
    <col min="41" max="41" width="24.54296875" style="718" customWidth="1"/>
    <col min="42" max="42" width="16.81640625" style="718" customWidth="1"/>
    <col min="43" max="16384" width="3.7265625" style="718"/>
  </cols>
  <sheetData>
    <row r="1" spans="2:28" ht="15" thickBot="1" x14ac:dyDescent="0.4">
      <c r="B1" s="719"/>
      <c r="C1" s="719"/>
      <c r="D1" s="719"/>
      <c r="E1" s="719"/>
      <c r="F1" s="719"/>
    </row>
    <row r="2" spans="2:28" ht="15.5"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ht="15" thickBot="1" x14ac:dyDescent="0.4">
      <c r="H5" s="720"/>
      <c r="I5" s="720"/>
      <c r="J5" s="720"/>
      <c r="K5" s="720"/>
      <c r="L5" s="720"/>
      <c r="M5" s="720"/>
      <c r="N5" s="720"/>
      <c r="O5" s="720"/>
      <c r="P5" s="720"/>
      <c r="Q5" s="720"/>
      <c r="R5" s="720"/>
      <c r="S5" s="720"/>
      <c r="T5" s="720"/>
      <c r="U5" s="720"/>
      <c r="V5" s="720"/>
      <c r="W5" s="720"/>
      <c r="X5" s="720"/>
      <c r="Y5" s="720"/>
      <c r="Z5" s="720"/>
      <c r="AA5" s="720"/>
      <c r="AB5" s="720"/>
    </row>
    <row r="6" spans="2:28" ht="15" thickBot="1" x14ac:dyDescent="0.4">
      <c r="B6" s="769"/>
      <c r="C6" s="689"/>
      <c r="D6" s="689"/>
      <c r="E6" s="689"/>
      <c r="F6" s="689"/>
      <c r="G6" s="689"/>
      <c r="H6" s="689"/>
      <c r="I6" s="770"/>
      <c r="J6" s="770"/>
      <c r="K6" s="770"/>
      <c r="L6" s="770"/>
      <c r="M6" s="770"/>
      <c r="N6" s="770"/>
      <c r="O6" s="770"/>
      <c r="P6" s="770"/>
      <c r="Q6" s="770"/>
      <c r="R6" s="630"/>
      <c r="S6" s="630"/>
      <c r="T6" s="630"/>
      <c r="U6" s="630"/>
      <c r="V6" s="630"/>
      <c r="W6" s="689"/>
      <c r="X6" s="689"/>
      <c r="Y6" s="689"/>
      <c r="Z6" s="689"/>
      <c r="AA6" s="689"/>
      <c r="AB6" s="690"/>
    </row>
    <row r="7" spans="2:28" x14ac:dyDescent="0.35">
      <c r="B7" s="771"/>
      <c r="C7" s="1114" t="s">
        <v>4</v>
      </c>
      <c r="D7" s="1115"/>
      <c r="E7" s="1115"/>
      <c r="F7" s="1115"/>
      <c r="G7" s="1115"/>
      <c r="H7" s="1116"/>
      <c r="I7" s="1365" t="s">
        <v>130</v>
      </c>
      <c r="J7" s="1366"/>
      <c r="K7" s="1366"/>
      <c r="L7" s="1366"/>
      <c r="M7" s="1366"/>
      <c r="N7" s="1366"/>
      <c r="O7" s="1366"/>
      <c r="P7" s="1366"/>
      <c r="Q7" s="1366"/>
      <c r="R7" s="1366"/>
      <c r="S7" s="1366"/>
      <c r="T7" s="1366"/>
      <c r="U7" s="1366"/>
      <c r="V7" s="1366"/>
      <c r="W7" s="1366"/>
      <c r="X7" s="1366"/>
      <c r="Y7" s="1366"/>
      <c r="Z7" s="1366"/>
      <c r="AA7" s="1367"/>
      <c r="AB7" s="344"/>
    </row>
    <row r="8" spans="2:28" ht="15" thickBot="1" x14ac:dyDescent="0.4">
      <c r="B8" s="771"/>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344"/>
    </row>
    <row r="9" spans="2:28" ht="15" thickBot="1" x14ac:dyDescent="0.4">
      <c r="B9" s="771"/>
      <c r="C9" s="728"/>
      <c r="D9" s="728"/>
      <c r="E9" s="728"/>
      <c r="F9" s="728"/>
      <c r="G9" s="728"/>
      <c r="H9" s="728"/>
      <c r="I9" s="729"/>
      <c r="J9" s="729"/>
      <c r="K9" s="729"/>
      <c r="L9" s="729"/>
      <c r="M9" s="729"/>
      <c r="N9" s="729"/>
      <c r="O9" s="729"/>
      <c r="P9" s="729"/>
      <c r="Q9" s="729"/>
      <c r="R9" s="730"/>
      <c r="S9" s="730"/>
      <c r="T9" s="730"/>
      <c r="U9" s="730"/>
      <c r="V9" s="730"/>
      <c r="W9" s="728"/>
      <c r="X9" s="728"/>
      <c r="Y9" s="728"/>
      <c r="Z9" s="728"/>
      <c r="AA9" s="728"/>
      <c r="AB9" s="344"/>
    </row>
    <row r="10" spans="2:28" ht="15" thickBot="1" x14ac:dyDescent="0.4">
      <c r="B10" s="771"/>
      <c r="C10" s="1114" t="s">
        <v>5</v>
      </c>
      <c r="D10" s="1115"/>
      <c r="E10" s="1115"/>
      <c r="F10" s="1115"/>
      <c r="G10" s="1115"/>
      <c r="H10" s="1116"/>
      <c r="I10" s="1138" t="s">
        <v>610</v>
      </c>
      <c r="J10" s="1139"/>
      <c r="K10" s="1139"/>
      <c r="L10" s="1139"/>
      <c r="M10" s="1139"/>
      <c r="N10" s="1139"/>
      <c r="O10" s="1139"/>
      <c r="P10" s="1139"/>
      <c r="Q10" s="1140"/>
      <c r="R10" s="1144" t="s">
        <v>7</v>
      </c>
      <c r="S10" s="1145"/>
      <c r="T10" s="1145"/>
      <c r="U10" s="1146"/>
      <c r="V10" s="1147" t="s">
        <v>8</v>
      </c>
      <c r="W10" s="1148"/>
      <c r="X10" s="1148"/>
      <c r="Y10" s="1148"/>
      <c r="Z10" s="1148"/>
      <c r="AA10" s="1149"/>
      <c r="AB10" s="344"/>
    </row>
    <row r="11" spans="2:28" ht="15" thickBot="1" x14ac:dyDescent="0.4">
      <c r="B11" s="771"/>
      <c r="C11" s="1117"/>
      <c r="D11" s="1118"/>
      <c r="E11" s="1118"/>
      <c r="F11" s="1118"/>
      <c r="G11" s="1118"/>
      <c r="H11" s="1119"/>
      <c r="I11" s="1141"/>
      <c r="J11" s="1142"/>
      <c r="K11" s="1142"/>
      <c r="L11" s="1142"/>
      <c r="M11" s="1142"/>
      <c r="N11" s="1142"/>
      <c r="O11" s="1142"/>
      <c r="P11" s="1142"/>
      <c r="Q11" s="1143"/>
      <c r="R11" s="1150" t="s">
        <v>131</v>
      </c>
      <c r="S11" s="1151"/>
      <c r="T11" s="1151"/>
      <c r="U11" s="1152"/>
      <c r="V11" s="1153" t="s">
        <v>353</v>
      </c>
      <c r="W11" s="1154"/>
      <c r="X11" s="1154"/>
      <c r="Y11" s="1154"/>
      <c r="Z11" s="1154"/>
      <c r="AA11" s="1155"/>
      <c r="AB11" s="344"/>
    </row>
    <row r="12" spans="2:28" ht="15" thickBot="1" x14ac:dyDescent="0.4">
      <c r="B12" s="772"/>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345"/>
    </row>
    <row r="13" spans="2:28" x14ac:dyDescent="0.35">
      <c r="B13" s="772"/>
      <c r="C13" s="1114" t="s">
        <v>9</v>
      </c>
      <c r="D13" s="1115"/>
      <c r="E13" s="1115"/>
      <c r="F13" s="1115"/>
      <c r="G13" s="1115"/>
      <c r="H13" s="1116"/>
      <c r="I13" s="1156" t="s">
        <v>611</v>
      </c>
      <c r="J13" s="1157"/>
      <c r="K13" s="1157"/>
      <c r="L13" s="1157"/>
      <c r="M13" s="1157"/>
      <c r="N13" s="1157"/>
      <c r="O13" s="1157"/>
      <c r="P13" s="1157"/>
      <c r="Q13" s="1157"/>
      <c r="R13" s="1157"/>
      <c r="S13" s="1158"/>
      <c r="T13" s="1114" t="s">
        <v>11</v>
      </c>
      <c r="U13" s="1115"/>
      <c r="V13" s="1115"/>
      <c r="W13" s="1115"/>
      <c r="X13" s="1115"/>
      <c r="Y13" s="1115"/>
      <c r="Z13" s="1115"/>
      <c r="AA13" s="1116"/>
      <c r="AB13" s="345"/>
    </row>
    <row r="14" spans="2:28" ht="15" thickBot="1" x14ac:dyDescent="0.4">
      <c r="B14" s="772"/>
      <c r="C14" s="1117"/>
      <c r="D14" s="1118"/>
      <c r="E14" s="1118"/>
      <c r="F14" s="1118"/>
      <c r="G14" s="1118"/>
      <c r="H14" s="1119"/>
      <c r="I14" s="1159"/>
      <c r="J14" s="1160"/>
      <c r="K14" s="1160"/>
      <c r="L14" s="1160"/>
      <c r="M14" s="1160"/>
      <c r="N14" s="1160"/>
      <c r="O14" s="1160"/>
      <c r="P14" s="1160"/>
      <c r="Q14" s="1160"/>
      <c r="R14" s="1160"/>
      <c r="S14" s="1161"/>
      <c r="T14" s="1162" t="s">
        <v>62</v>
      </c>
      <c r="U14" s="1163"/>
      <c r="V14" s="1163"/>
      <c r="W14" s="1163"/>
      <c r="X14" s="1163"/>
      <c r="Y14" s="1163"/>
      <c r="Z14" s="1163"/>
      <c r="AA14" s="1164"/>
      <c r="AB14" s="345"/>
    </row>
    <row r="15" spans="2:28" ht="15" thickBot="1" x14ac:dyDescent="0.4">
      <c r="B15" s="772"/>
      <c r="C15" s="732"/>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345"/>
    </row>
    <row r="16" spans="2:28" ht="65.25" customHeight="1" thickBot="1" x14ac:dyDescent="0.4">
      <c r="B16" s="772"/>
      <c r="C16" s="1165" t="s">
        <v>13</v>
      </c>
      <c r="D16" s="1166"/>
      <c r="E16" s="1166"/>
      <c r="F16" s="1166"/>
      <c r="G16" s="1166"/>
      <c r="H16" s="1167"/>
      <c r="I16" s="1840" t="s">
        <v>612</v>
      </c>
      <c r="J16" s="1841"/>
      <c r="K16" s="1841"/>
      <c r="L16" s="1841"/>
      <c r="M16" s="1841"/>
      <c r="N16" s="1841"/>
      <c r="O16" s="1841"/>
      <c r="P16" s="1841"/>
      <c r="Q16" s="1841"/>
      <c r="R16" s="1841"/>
      <c r="S16" s="1841"/>
      <c r="T16" s="1841"/>
      <c r="U16" s="1841"/>
      <c r="V16" s="1841"/>
      <c r="W16" s="1841"/>
      <c r="X16" s="1841"/>
      <c r="Y16" s="1841"/>
      <c r="Z16" s="1841"/>
      <c r="AA16" s="1842"/>
      <c r="AB16" s="345"/>
    </row>
    <row r="17" spans="2:28" ht="15" thickBot="1" x14ac:dyDescent="0.4">
      <c r="B17" s="772"/>
      <c r="C17" s="730"/>
      <c r="D17" s="730"/>
      <c r="E17" s="730"/>
      <c r="F17" s="730"/>
      <c r="G17" s="730"/>
      <c r="H17" s="730"/>
      <c r="I17" s="734"/>
      <c r="J17" s="734"/>
      <c r="K17" s="734"/>
      <c r="L17" s="734"/>
      <c r="M17" s="734"/>
      <c r="N17" s="734"/>
      <c r="O17" s="734"/>
      <c r="P17" s="734"/>
      <c r="Q17" s="734"/>
      <c r="R17" s="734"/>
      <c r="S17" s="734"/>
      <c r="T17" s="734"/>
      <c r="U17" s="734"/>
      <c r="V17" s="734"/>
      <c r="W17" s="734"/>
      <c r="X17" s="734"/>
      <c r="Y17" s="734"/>
      <c r="Z17" s="734"/>
      <c r="AA17" s="734"/>
      <c r="AB17" s="345"/>
    </row>
    <row r="18" spans="2:28" ht="93.75" customHeight="1" thickBot="1" x14ac:dyDescent="0.4">
      <c r="B18" s="772"/>
      <c r="C18" s="1165" t="s">
        <v>79</v>
      </c>
      <c r="D18" s="1166"/>
      <c r="E18" s="1166"/>
      <c r="F18" s="1166"/>
      <c r="G18" s="1166"/>
      <c r="H18" s="1167"/>
      <c r="I18" s="1840" t="s">
        <v>613</v>
      </c>
      <c r="J18" s="1841"/>
      <c r="K18" s="1841"/>
      <c r="L18" s="1841"/>
      <c r="M18" s="1841"/>
      <c r="N18" s="1841"/>
      <c r="O18" s="1841"/>
      <c r="P18" s="1841"/>
      <c r="Q18" s="1841"/>
      <c r="R18" s="1841"/>
      <c r="S18" s="1841"/>
      <c r="T18" s="1841"/>
      <c r="U18" s="1841"/>
      <c r="V18" s="1841"/>
      <c r="W18" s="1841"/>
      <c r="X18" s="1841"/>
      <c r="Y18" s="1841"/>
      <c r="Z18" s="1841"/>
      <c r="AA18" s="1842"/>
      <c r="AB18" s="345"/>
    </row>
    <row r="19" spans="2:28" ht="15" thickBot="1" x14ac:dyDescent="0.4">
      <c r="B19" s="772"/>
      <c r="C19" s="730"/>
      <c r="D19" s="730"/>
      <c r="E19" s="730"/>
      <c r="F19" s="730"/>
      <c r="G19" s="730"/>
      <c r="H19" s="730"/>
      <c r="I19" s="734"/>
      <c r="J19" s="734"/>
      <c r="K19" s="734"/>
      <c r="L19" s="734"/>
      <c r="M19" s="734"/>
      <c r="N19" s="734"/>
      <c r="O19" s="734"/>
      <c r="P19" s="734"/>
      <c r="Q19" s="734"/>
      <c r="R19" s="734"/>
      <c r="S19" s="734"/>
      <c r="T19" s="734"/>
      <c r="U19" s="734"/>
      <c r="V19" s="734"/>
      <c r="W19" s="734"/>
      <c r="X19" s="734"/>
      <c r="Y19" s="734"/>
      <c r="Z19" s="734"/>
      <c r="AA19" s="734"/>
      <c r="AB19" s="345"/>
    </row>
    <row r="20" spans="2:28" ht="15" thickBot="1" x14ac:dyDescent="0.4">
      <c r="B20" s="772"/>
      <c r="C20" s="1171" t="s">
        <v>54</v>
      </c>
      <c r="D20" s="1172"/>
      <c r="E20" s="1172"/>
      <c r="F20" s="1172"/>
      <c r="G20" s="1172"/>
      <c r="H20" s="1173"/>
      <c r="I20" s="1177" t="s">
        <v>880</v>
      </c>
      <c r="J20" s="1178"/>
      <c r="K20" s="1178"/>
      <c r="L20" s="1179"/>
      <c r="M20" s="1433" t="s">
        <v>18</v>
      </c>
      <c r="N20" s="1434"/>
      <c r="O20" s="1434"/>
      <c r="P20" s="1434"/>
      <c r="Q20" s="1434"/>
      <c r="R20" s="1434"/>
      <c r="S20" s="1436"/>
      <c r="T20" s="1393" t="s">
        <v>19</v>
      </c>
      <c r="U20" s="1394"/>
      <c r="V20" s="1394"/>
      <c r="W20" s="1394"/>
      <c r="X20" s="1394"/>
      <c r="Y20" s="1394"/>
      <c r="Z20" s="1394"/>
      <c r="AA20" s="1395"/>
      <c r="AB20" s="345"/>
    </row>
    <row r="21" spans="2:28" ht="15.75" customHeight="1" thickBot="1" x14ac:dyDescent="0.4">
      <c r="B21" s="772"/>
      <c r="C21" s="1174"/>
      <c r="D21" s="1175"/>
      <c r="E21" s="1175"/>
      <c r="F21" s="1175"/>
      <c r="G21" s="1175"/>
      <c r="H21" s="1176"/>
      <c r="I21" s="1180"/>
      <c r="J21" s="1181"/>
      <c r="K21" s="1181"/>
      <c r="L21" s="1182"/>
      <c r="M21" s="1843" t="s">
        <v>132</v>
      </c>
      <c r="N21" s="1844"/>
      <c r="O21" s="1844"/>
      <c r="P21" s="1844"/>
      <c r="Q21" s="1844"/>
      <c r="R21" s="1844"/>
      <c r="S21" s="1845"/>
      <c r="T21" s="1846" t="s">
        <v>55</v>
      </c>
      <c r="U21" s="1847"/>
      <c r="V21" s="1847"/>
      <c r="W21" s="1847"/>
      <c r="X21" s="1847"/>
      <c r="Y21" s="1847"/>
      <c r="Z21" s="1847"/>
      <c r="AA21" s="1848"/>
      <c r="AB21" s="345"/>
    </row>
    <row r="22" spans="2:28" ht="15" thickBot="1" x14ac:dyDescent="0.4">
      <c r="B22" s="772"/>
      <c r="C22" s="732"/>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345"/>
    </row>
    <row r="23" spans="2:28" ht="31.5" customHeight="1" thickBot="1" x14ac:dyDescent="0.4">
      <c r="B23" s="772"/>
      <c r="C23" s="1433" t="s">
        <v>22</v>
      </c>
      <c r="D23" s="1434"/>
      <c r="E23" s="1434"/>
      <c r="F23" s="1434"/>
      <c r="G23" s="1434"/>
      <c r="H23" s="1434"/>
      <c r="I23" s="1436"/>
      <c r="J23" s="1433" t="s">
        <v>23</v>
      </c>
      <c r="K23" s="1434"/>
      <c r="L23" s="1434"/>
      <c r="M23" s="1434"/>
      <c r="N23" s="1434"/>
      <c r="O23" s="1434"/>
      <c r="P23" s="1436"/>
      <c r="Q23" s="1433" t="s">
        <v>24</v>
      </c>
      <c r="R23" s="1434"/>
      <c r="S23" s="1434"/>
      <c r="T23" s="1434"/>
      <c r="U23" s="1434"/>
      <c r="V23" s="1434"/>
      <c r="W23" s="1434"/>
      <c r="X23" s="1434"/>
      <c r="Y23" s="1434"/>
      <c r="Z23" s="1434"/>
      <c r="AA23" s="1436"/>
      <c r="AB23" s="345"/>
    </row>
    <row r="24" spans="2:28" ht="33.75" customHeight="1" thickBot="1" x14ac:dyDescent="0.4">
      <c r="B24" s="772"/>
      <c r="C24" s="1849" t="s">
        <v>133</v>
      </c>
      <c r="D24" s="1850"/>
      <c r="E24" s="1850"/>
      <c r="F24" s="1850"/>
      <c r="G24" s="1850"/>
      <c r="H24" s="1850"/>
      <c r="I24" s="1851"/>
      <c r="J24" s="1849" t="s">
        <v>134</v>
      </c>
      <c r="K24" s="1850"/>
      <c r="L24" s="1850"/>
      <c r="M24" s="1850"/>
      <c r="N24" s="1850"/>
      <c r="O24" s="1850"/>
      <c r="P24" s="1851"/>
      <c r="Q24" s="1852" t="s">
        <v>614</v>
      </c>
      <c r="R24" s="1853"/>
      <c r="S24" s="1853"/>
      <c r="T24" s="1853"/>
      <c r="U24" s="1853"/>
      <c r="V24" s="1853"/>
      <c r="W24" s="1853"/>
      <c r="X24" s="1853"/>
      <c r="Y24" s="1853"/>
      <c r="Z24" s="1853"/>
      <c r="AA24" s="1854"/>
      <c r="AB24" s="345"/>
    </row>
    <row r="25" spans="2:28" ht="15" thickBot="1" x14ac:dyDescent="0.4">
      <c r="B25" s="772"/>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345"/>
    </row>
    <row r="26" spans="2:28" ht="15" thickBot="1" x14ac:dyDescent="0.4">
      <c r="B26" s="772"/>
      <c r="C26" s="1165" t="s">
        <v>27</v>
      </c>
      <c r="D26" s="1166"/>
      <c r="E26" s="1166"/>
      <c r="F26" s="1166"/>
      <c r="G26" s="1166"/>
      <c r="H26" s="1167"/>
      <c r="I26" s="1168" t="s">
        <v>615</v>
      </c>
      <c r="J26" s="1169"/>
      <c r="K26" s="1169"/>
      <c r="L26" s="1169"/>
      <c r="M26" s="1169"/>
      <c r="N26" s="1169"/>
      <c r="O26" s="1169"/>
      <c r="P26" s="1169"/>
      <c r="Q26" s="1169"/>
      <c r="R26" s="1169"/>
      <c r="S26" s="1169"/>
      <c r="T26" s="1169"/>
      <c r="U26" s="1169"/>
      <c r="V26" s="1169"/>
      <c r="W26" s="1169"/>
      <c r="X26" s="1169"/>
      <c r="Y26" s="1169"/>
      <c r="Z26" s="1169"/>
      <c r="AA26" s="1170"/>
      <c r="AB26" s="345"/>
    </row>
    <row r="27" spans="2:28" ht="15" thickBot="1" x14ac:dyDescent="0.4">
      <c r="B27" s="772"/>
      <c r="C27" s="730"/>
      <c r="D27" s="730"/>
      <c r="E27" s="730"/>
      <c r="F27" s="730"/>
      <c r="G27" s="730"/>
      <c r="H27" s="730"/>
      <c r="I27" s="734"/>
      <c r="J27" s="734"/>
      <c r="K27" s="734"/>
      <c r="L27" s="734"/>
      <c r="M27" s="734"/>
      <c r="N27" s="734"/>
      <c r="O27" s="734"/>
      <c r="P27" s="734"/>
      <c r="Q27" s="734"/>
      <c r="R27" s="734"/>
      <c r="S27" s="734"/>
      <c r="T27" s="734"/>
      <c r="U27" s="734"/>
      <c r="V27" s="734"/>
      <c r="W27" s="734"/>
      <c r="X27" s="734"/>
      <c r="Y27" s="734"/>
      <c r="Z27" s="734"/>
      <c r="AA27" s="734"/>
      <c r="AB27" s="345"/>
    </row>
    <row r="28" spans="2:28" ht="26.25" customHeight="1" thickBot="1" x14ac:dyDescent="0.4">
      <c r="B28" s="772"/>
      <c r="C28" s="1165" t="s">
        <v>135</v>
      </c>
      <c r="D28" s="1166"/>
      <c r="E28" s="1166"/>
      <c r="F28" s="1166"/>
      <c r="G28" s="1166"/>
      <c r="H28" s="1167"/>
      <c r="I28" s="1150">
        <v>1</v>
      </c>
      <c r="J28" s="1168"/>
      <c r="K28" s="1194" t="s">
        <v>29</v>
      </c>
      <c r="L28" s="1195"/>
      <c r="M28" s="1195"/>
      <c r="N28" s="1196"/>
      <c r="O28" s="1197" t="s">
        <v>30</v>
      </c>
      <c r="P28" s="1198"/>
      <c r="Q28" s="1198"/>
      <c r="R28" s="1199"/>
      <c r="S28" s="386" t="s">
        <v>32</v>
      </c>
      <c r="T28" s="1198" t="s">
        <v>31</v>
      </c>
      <c r="U28" s="1198"/>
      <c r="V28" s="1199"/>
      <c r="W28" s="749"/>
      <c r="X28" s="1200" t="s">
        <v>56</v>
      </c>
      <c r="Y28" s="1201"/>
      <c r="Z28" s="1202"/>
      <c r="AA28" s="748"/>
      <c r="AB28" s="345"/>
    </row>
    <row r="29" spans="2:28" ht="15" thickBot="1" x14ac:dyDescent="0.4">
      <c r="B29" s="772"/>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345"/>
    </row>
    <row r="30" spans="2:28" x14ac:dyDescent="0.35">
      <c r="B30" s="772"/>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345"/>
    </row>
    <row r="31" spans="2:28" x14ac:dyDescent="0.35">
      <c r="B31" s="772"/>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345"/>
    </row>
    <row r="32" spans="2:28" ht="15" thickBot="1" x14ac:dyDescent="0.4">
      <c r="B32" s="772"/>
      <c r="C32" s="1219"/>
      <c r="D32" s="1220"/>
      <c r="E32" s="1220"/>
      <c r="F32" s="1220"/>
      <c r="G32" s="1220"/>
      <c r="H32" s="1220"/>
      <c r="I32" s="1220"/>
      <c r="J32" s="1221"/>
      <c r="K32" s="1399">
        <v>0</v>
      </c>
      <c r="L32" s="1210"/>
      <c r="M32" s="1210"/>
      <c r="N32" s="1210"/>
      <c r="O32" s="1211">
        <v>0.89</v>
      </c>
      <c r="P32" s="1210"/>
      <c r="Q32" s="1210"/>
      <c r="R32" s="1210"/>
      <c r="S32" s="1211">
        <v>0.9</v>
      </c>
      <c r="T32" s="1210"/>
      <c r="U32" s="1211">
        <v>0.99</v>
      </c>
      <c r="V32" s="1210"/>
      <c r="W32" s="1210"/>
      <c r="X32" s="1211">
        <v>1</v>
      </c>
      <c r="Y32" s="1210"/>
      <c r="Z32" s="1211">
        <v>1.1000000000000001</v>
      </c>
      <c r="AA32" s="1212"/>
      <c r="AB32" s="345"/>
    </row>
    <row r="33" spans="2:42" ht="15" thickBot="1" x14ac:dyDescent="0.4">
      <c r="B33" s="772"/>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345"/>
    </row>
    <row r="34" spans="2:42" s="735" customFormat="1" ht="15" thickBot="1" x14ac:dyDescent="0.4">
      <c r="B34" s="640"/>
      <c r="C34" s="1874" t="s">
        <v>40</v>
      </c>
      <c r="D34" s="1875"/>
      <c r="E34" s="1875"/>
      <c r="F34" s="1875"/>
      <c r="G34" s="1875"/>
      <c r="H34" s="1875"/>
      <c r="I34" s="1875"/>
      <c r="J34" s="1875"/>
      <c r="K34" s="1875"/>
      <c r="L34" s="1875"/>
      <c r="M34" s="1875"/>
      <c r="N34" s="1875"/>
      <c r="O34" s="1875"/>
      <c r="P34" s="1875"/>
      <c r="Q34" s="1875"/>
      <c r="R34" s="1875"/>
      <c r="S34" s="1875"/>
      <c r="T34" s="1875"/>
      <c r="U34" s="1875"/>
      <c r="V34" s="1875"/>
      <c r="W34" s="1875"/>
      <c r="X34" s="1875"/>
      <c r="Y34" s="1875"/>
      <c r="Z34" s="1875"/>
      <c r="AA34" s="1876"/>
      <c r="AB34" s="345"/>
    </row>
    <row r="35" spans="2:42" s="735" customFormat="1" ht="56.5" thickBot="1" x14ac:dyDescent="0.4">
      <c r="B35" s="640"/>
      <c r="C35" s="1874" t="s">
        <v>41</v>
      </c>
      <c r="D35" s="1875"/>
      <c r="E35" s="1875"/>
      <c r="F35" s="1875"/>
      <c r="G35" s="1876"/>
      <c r="H35" s="773" t="s">
        <v>881</v>
      </c>
      <c r="I35" s="773" t="s">
        <v>136</v>
      </c>
      <c r="J35" s="773" t="s">
        <v>44</v>
      </c>
      <c r="K35" s="1693" t="s">
        <v>45</v>
      </c>
      <c r="L35" s="1694"/>
      <c r="M35" s="1694"/>
      <c r="N35" s="1694"/>
      <c r="O35" s="1694"/>
      <c r="P35" s="1694"/>
      <c r="Q35" s="1694"/>
      <c r="R35" s="1694"/>
      <c r="S35" s="1694"/>
      <c r="T35" s="1694"/>
      <c r="U35" s="1694"/>
      <c r="V35" s="1694"/>
      <c r="W35" s="1694"/>
      <c r="X35" s="1694"/>
      <c r="Y35" s="1694"/>
      <c r="Z35" s="1694"/>
      <c r="AA35" s="1695"/>
      <c r="AB35" s="345"/>
    </row>
    <row r="36" spans="2:42" s="735" customFormat="1" ht="276.75" customHeight="1" x14ac:dyDescent="0.35">
      <c r="B36" s="640"/>
      <c r="C36" s="1558" t="s">
        <v>137</v>
      </c>
      <c r="D36" s="1559"/>
      <c r="E36" s="1559"/>
      <c r="F36" s="1559"/>
      <c r="G36" s="1560"/>
      <c r="H36" s="774">
        <v>84.59</v>
      </c>
      <c r="I36" s="775">
        <v>76.87</v>
      </c>
      <c r="J36" s="776">
        <f>H36/I36</f>
        <v>1.100429296214388</v>
      </c>
      <c r="K36" s="1871" t="s">
        <v>882</v>
      </c>
      <c r="L36" s="1872"/>
      <c r="M36" s="1872"/>
      <c r="N36" s="1872"/>
      <c r="O36" s="1872"/>
      <c r="P36" s="1872"/>
      <c r="Q36" s="1872"/>
      <c r="R36" s="1872"/>
      <c r="S36" s="1872"/>
      <c r="T36" s="1872"/>
      <c r="U36" s="1872"/>
      <c r="V36" s="1872"/>
      <c r="W36" s="1872"/>
      <c r="X36" s="1872"/>
      <c r="Y36" s="1872"/>
      <c r="Z36" s="1872"/>
      <c r="AA36" s="1873"/>
      <c r="AB36" s="345"/>
    </row>
    <row r="37" spans="2:42" s="735" customFormat="1" x14ac:dyDescent="0.35">
      <c r="B37" s="640"/>
      <c r="C37" s="1558" t="s">
        <v>138</v>
      </c>
      <c r="D37" s="1559"/>
      <c r="E37" s="1559"/>
      <c r="F37" s="1559"/>
      <c r="G37" s="1560"/>
      <c r="H37" s="777"/>
      <c r="I37" s="778">
        <v>76.25</v>
      </c>
      <c r="J37" s="776">
        <f t="shared" ref="J37:J39" si="0">H37/I37</f>
        <v>0</v>
      </c>
      <c r="K37" s="1858"/>
      <c r="L37" s="1859"/>
      <c r="M37" s="1859"/>
      <c r="N37" s="1859"/>
      <c r="O37" s="1859"/>
      <c r="P37" s="1859"/>
      <c r="Q37" s="1859"/>
      <c r="R37" s="1859"/>
      <c r="S37" s="1859"/>
      <c r="T37" s="1859"/>
      <c r="U37" s="1859"/>
      <c r="V37" s="1859"/>
      <c r="W37" s="1859"/>
      <c r="X37" s="1859"/>
      <c r="Y37" s="1859"/>
      <c r="Z37" s="1859"/>
      <c r="AA37" s="1860"/>
      <c r="AB37" s="345"/>
    </row>
    <row r="38" spans="2:42" s="735" customFormat="1" x14ac:dyDescent="0.35">
      <c r="B38" s="640"/>
      <c r="C38" s="1558" t="s">
        <v>139</v>
      </c>
      <c r="D38" s="1559"/>
      <c r="E38" s="1559"/>
      <c r="F38" s="1559"/>
      <c r="G38" s="1560"/>
      <c r="H38" s="777"/>
      <c r="I38" s="778">
        <v>76.25</v>
      </c>
      <c r="J38" s="776">
        <f t="shared" si="0"/>
        <v>0</v>
      </c>
      <c r="K38" s="1858"/>
      <c r="L38" s="1859"/>
      <c r="M38" s="1859"/>
      <c r="N38" s="1859"/>
      <c r="O38" s="1859"/>
      <c r="P38" s="1859"/>
      <c r="Q38" s="1859"/>
      <c r="R38" s="1859"/>
      <c r="S38" s="1859"/>
      <c r="T38" s="1859"/>
      <c r="U38" s="1859"/>
      <c r="V38" s="1859"/>
      <c r="W38" s="1859"/>
      <c r="X38" s="1859"/>
      <c r="Y38" s="1859"/>
      <c r="Z38" s="1859"/>
      <c r="AA38" s="1860"/>
      <c r="AB38" s="345"/>
      <c r="AG38" s="779">
        <f>H38-I38</f>
        <v>-76.25</v>
      </c>
    </row>
    <row r="39" spans="2:42" s="735" customFormat="1" ht="15" thickBot="1" x14ac:dyDescent="0.4">
      <c r="B39" s="640"/>
      <c r="C39" s="1558" t="s">
        <v>140</v>
      </c>
      <c r="D39" s="1559"/>
      <c r="E39" s="1559"/>
      <c r="F39" s="1559"/>
      <c r="G39" s="1560"/>
      <c r="H39" s="777"/>
      <c r="I39" s="778">
        <v>76.25</v>
      </c>
      <c r="J39" s="776">
        <f t="shared" si="0"/>
        <v>0</v>
      </c>
      <c r="K39" s="1858"/>
      <c r="L39" s="1859"/>
      <c r="M39" s="1859"/>
      <c r="N39" s="1859"/>
      <c r="O39" s="1859"/>
      <c r="P39" s="1859"/>
      <c r="Q39" s="1859"/>
      <c r="R39" s="1859"/>
      <c r="S39" s="1859"/>
      <c r="T39" s="1859"/>
      <c r="U39" s="1859"/>
      <c r="V39" s="1859"/>
      <c r="W39" s="1859"/>
      <c r="X39" s="1859"/>
      <c r="Y39" s="1859"/>
      <c r="Z39" s="1859"/>
      <c r="AA39" s="1860"/>
      <c r="AB39" s="345"/>
      <c r="AG39" s="779"/>
    </row>
    <row r="40" spans="2:42" s="735" customFormat="1" ht="15" thickBot="1" x14ac:dyDescent="0.4">
      <c r="B40" s="640"/>
      <c r="C40" s="1540" t="s">
        <v>46</v>
      </c>
      <c r="D40" s="1541"/>
      <c r="E40" s="1541"/>
      <c r="F40" s="1541"/>
      <c r="G40" s="1542"/>
      <c r="H40" s="780">
        <f>+H36+H37+H38+H39</f>
        <v>84.59</v>
      </c>
      <c r="I40" s="781">
        <f>SUM(I36:I39)</f>
        <v>305.62</v>
      </c>
      <c r="J40" s="782">
        <f>+H40/I40</f>
        <v>0.27678162423925134</v>
      </c>
      <c r="K40" s="1543"/>
      <c r="L40" s="1544"/>
      <c r="M40" s="1544"/>
      <c r="N40" s="1544"/>
      <c r="O40" s="1544"/>
      <c r="P40" s="1544"/>
      <c r="Q40" s="1544"/>
      <c r="R40" s="1544"/>
      <c r="S40" s="1544"/>
      <c r="T40" s="1544"/>
      <c r="U40" s="1544"/>
      <c r="V40" s="1544"/>
      <c r="W40" s="1544"/>
      <c r="X40" s="1544"/>
      <c r="Y40" s="1544"/>
      <c r="Z40" s="1544"/>
      <c r="AA40" s="1545"/>
      <c r="AB40" s="345"/>
    </row>
    <row r="41" spans="2:42" s="735" customFormat="1" x14ac:dyDescent="0.35">
      <c r="B41" s="640"/>
      <c r="C41" s="732"/>
      <c r="D41" s="732"/>
      <c r="E41" s="732"/>
      <c r="F41" s="732"/>
      <c r="G41" s="732"/>
      <c r="H41" s="606"/>
      <c r="I41" s="783"/>
      <c r="J41" s="186"/>
      <c r="K41" s="732"/>
      <c r="L41" s="784"/>
      <c r="M41" s="732"/>
      <c r="N41" s="732"/>
      <c r="O41" s="732"/>
      <c r="P41" s="732"/>
      <c r="Q41" s="732"/>
      <c r="R41" s="732"/>
      <c r="S41" s="732"/>
      <c r="T41" s="732"/>
      <c r="U41" s="732"/>
      <c r="V41" s="732"/>
      <c r="W41" s="732"/>
      <c r="X41" s="732"/>
      <c r="Y41" s="732"/>
      <c r="Z41" s="732"/>
      <c r="AA41" s="732"/>
      <c r="AB41" s="345"/>
    </row>
    <row r="42" spans="2:42" s="735" customFormat="1" ht="15" thickBot="1" x14ac:dyDescent="0.4">
      <c r="B42" s="640"/>
      <c r="C42" s="732"/>
      <c r="D42" s="732"/>
      <c r="E42" s="732"/>
      <c r="F42" s="732"/>
      <c r="G42" s="732"/>
      <c r="H42" s="606"/>
      <c r="I42" s="606"/>
      <c r="J42" s="186"/>
      <c r="K42" s="732"/>
      <c r="L42" s="732"/>
      <c r="M42" s="732"/>
      <c r="N42" s="732"/>
      <c r="O42" s="732"/>
      <c r="P42" s="732"/>
      <c r="Q42" s="732"/>
      <c r="R42" s="732"/>
      <c r="S42" s="732"/>
      <c r="T42" s="732"/>
      <c r="U42" s="732"/>
      <c r="V42" s="732"/>
      <c r="W42" s="732"/>
      <c r="X42" s="732"/>
      <c r="Y42" s="732"/>
      <c r="Z42" s="732"/>
      <c r="AA42" s="732"/>
      <c r="AB42" s="345"/>
    </row>
    <row r="43" spans="2:42" s="735" customFormat="1" x14ac:dyDescent="0.35">
      <c r="B43" s="640"/>
      <c r="C43" s="1393" t="s">
        <v>47</v>
      </c>
      <c r="D43" s="1394"/>
      <c r="E43" s="1394"/>
      <c r="F43" s="1394"/>
      <c r="G43" s="1394"/>
      <c r="H43" s="1394"/>
      <c r="I43" s="1394"/>
      <c r="J43" s="1394"/>
      <c r="K43" s="1394"/>
      <c r="L43" s="1394"/>
      <c r="M43" s="1394"/>
      <c r="N43" s="1394"/>
      <c r="O43" s="1394"/>
      <c r="P43" s="1394"/>
      <c r="Q43" s="1394"/>
      <c r="R43" s="1394"/>
      <c r="S43" s="1394"/>
      <c r="T43" s="1394"/>
      <c r="U43" s="1394"/>
      <c r="V43" s="1394"/>
      <c r="W43" s="1394"/>
      <c r="X43" s="1394"/>
      <c r="Y43" s="1394"/>
      <c r="Z43" s="1394"/>
      <c r="AA43" s="1395"/>
      <c r="AB43" s="345"/>
    </row>
    <row r="44" spans="2:42" ht="15" thickBot="1" x14ac:dyDescent="0.4">
      <c r="B44" s="772"/>
      <c r="C44" s="1719"/>
      <c r="D44" s="1746"/>
      <c r="E44" s="1746"/>
      <c r="F44" s="1746"/>
      <c r="G44" s="1746"/>
      <c r="H44" s="1746"/>
      <c r="I44" s="1746"/>
      <c r="J44" s="1746"/>
      <c r="K44" s="1746"/>
      <c r="L44" s="1746"/>
      <c r="M44" s="1746"/>
      <c r="N44" s="1746"/>
      <c r="O44" s="1746"/>
      <c r="P44" s="1746"/>
      <c r="Q44" s="1746"/>
      <c r="R44" s="1746"/>
      <c r="S44" s="1746"/>
      <c r="T44" s="1746"/>
      <c r="U44" s="1746"/>
      <c r="V44" s="1746"/>
      <c r="W44" s="1746"/>
      <c r="X44" s="1746"/>
      <c r="Y44" s="1746"/>
      <c r="Z44" s="1746"/>
      <c r="AA44" s="1721"/>
      <c r="AB44" s="345"/>
    </row>
    <row r="45" spans="2:42" x14ac:dyDescent="0.35">
      <c r="B45" s="772"/>
      <c r="C45" s="1371" t="s">
        <v>118</v>
      </c>
      <c r="D45" s="1570"/>
      <c r="E45" s="1570"/>
      <c r="F45" s="1570"/>
      <c r="G45" s="1570"/>
      <c r="H45" s="1570"/>
      <c r="I45" s="1570"/>
      <c r="J45" s="1570"/>
      <c r="K45" s="1570"/>
      <c r="L45" s="1570"/>
      <c r="M45" s="1570"/>
      <c r="N45" s="1570"/>
      <c r="O45" s="1570"/>
      <c r="P45" s="1570"/>
      <c r="Q45" s="1570"/>
      <c r="R45" s="1570"/>
      <c r="S45" s="1570"/>
      <c r="T45" s="1570"/>
      <c r="U45" s="1570"/>
      <c r="V45" s="1570"/>
      <c r="W45" s="1570"/>
      <c r="X45" s="1570"/>
      <c r="Y45" s="1570"/>
      <c r="Z45" s="1570"/>
      <c r="AA45" s="1571"/>
      <c r="AB45" s="345"/>
    </row>
    <row r="46" spans="2:42" x14ac:dyDescent="0.35">
      <c r="B46" s="772"/>
      <c r="C46" s="1572"/>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4"/>
      <c r="AB46" s="345"/>
    </row>
    <row r="47" spans="2:42" x14ac:dyDescent="0.35">
      <c r="B47" s="772"/>
      <c r="C47" s="1572"/>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4"/>
      <c r="AB47" s="345"/>
    </row>
    <row r="48" spans="2:42" x14ac:dyDescent="0.35">
      <c r="B48" s="772"/>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4"/>
      <c r="AB48" s="345"/>
      <c r="AM48" s="718" t="s">
        <v>141</v>
      </c>
      <c r="AN48" s="718" t="s">
        <v>142</v>
      </c>
      <c r="AO48" s="718" t="s">
        <v>143</v>
      </c>
      <c r="AP48" s="718" t="s">
        <v>144</v>
      </c>
    </row>
    <row r="49" spans="2:42" x14ac:dyDescent="0.35">
      <c r="B49" s="772"/>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4"/>
      <c r="AB49" s="345"/>
      <c r="AM49" s="718" t="s">
        <v>145</v>
      </c>
      <c r="AN49" s="3">
        <f>H36</f>
        <v>84.59</v>
      </c>
      <c r="AO49" s="49">
        <f>AN49</f>
        <v>84.59</v>
      </c>
      <c r="AP49" s="3">
        <f>I36</f>
        <v>76.87</v>
      </c>
    </row>
    <row r="50" spans="2:42" x14ac:dyDescent="0.35">
      <c r="B50" s="772"/>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4"/>
      <c r="AB50" s="345"/>
      <c r="AM50" s="718" t="s">
        <v>146</v>
      </c>
      <c r="AN50" s="3">
        <f t="shared" ref="AN50:AN52" si="1">H37</f>
        <v>0</v>
      </c>
      <c r="AO50" s="49">
        <f>AO49+AN50</f>
        <v>84.59</v>
      </c>
      <c r="AP50" s="3">
        <f t="shared" ref="AP50:AP52" si="2">I37</f>
        <v>76.25</v>
      </c>
    </row>
    <row r="51" spans="2:42" x14ac:dyDescent="0.35">
      <c r="B51" s="772"/>
      <c r="C51" s="1572"/>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4"/>
      <c r="AB51" s="345"/>
      <c r="AM51" s="718" t="s">
        <v>147</v>
      </c>
      <c r="AN51" s="3">
        <f t="shared" si="1"/>
        <v>0</v>
      </c>
      <c r="AO51" s="49">
        <f t="shared" ref="AO51:AO52" si="3">AO50+AN51</f>
        <v>84.59</v>
      </c>
      <c r="AP51" s="3">
        <f t="shared" si="2"/>
        <v>76.25</v>
      </c>
    </row>
    <row r="52" spans="2:42" x14ac:dyDescent="0.35">
      <c r="B52" s="772"/>
      <c r="C52" s="1572"/>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4"/>
      <c r="AB52" s="345"/>
      <c r="AM52" s="718" t="s">
        <v>148</v>
      </c>
      <c r="AN52" s="3">
        <f t="shared" si="1"/>
        <v>0</v>
      </c>
      <c r="AO52" s="49">
        <f t="shared" si="3"/>
        <v>84.59</v>
      </c>
      <c r="AP52" s="3">
        <f t="shared" si="2"/>
        <v>76.25</v>
      </c>
    </row>
    <row r="53" spans="2:42" x14ac:dyDescent="0.35">
      <c r="B53" s="772"/>
      <c r="C53" s="1572"/>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4"/>
      <c r="AB53" s="345"/>
      <c r="AM53" s="718" t="s">
        <v>46</v>
      </c>
      <c r="AN53" s="3">
        <f>SUM(AN49:AN52)</f>
        <v>84.59</v>
      </c>
      <c r="AO53" s="49">
        <f>AN53</f>
        <v>84.59</v>
      </c>
      <c r="AP53" s="3">
        <f t="shared" ref="AP53" si="4">SUM(AP49:AP52)</f>
        <v>305.62</v>
      </c>
    </row>
    <row r="54" spans="2:42" x14ac:dyDescent="0.35">
      <c r="B54" s="772"/>
      <c r="C54" s="1572"/>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4"/>
      <c r="AB54" s="345"/>
    </row>
    <row r="55" spans="2:42" x14ac:dyDescent="0.35">
      <c r="B55" s="772"/>
      <c r="C55" s="1572"/>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4"/>
      <c r="AB55" s="345"/>
    </row>
    <row r="56" spans="2:42" x14ac:dyDescent="0.35">
      <c r="B56" s="772"/>
      <c r="C56" s="1572"/>
      <c r="D56" s="1573"/>
      <c r="E56" s="1573"/>
      <c r="F56" s="1573"/>
      <c r="G56" s="1573"/>
      <c r="H56" s="1573"/>
      <c r="I56" s="1573"/>
      <c r="J56" s="1573"/>
      <c r="K56" s="1573"/>
      <c r="L56" s="1573"/>
      <c r="M56" s="1573"/>
      <c r="N56" s="1573"/>
      <c r="O56" s="1573"/>
      <c r="P56" s="1573"/>
      <c r="Q56" s="1573"/>
      <c r="R56" s="1573"/>
      <c r="S56" s="1573"/>
      <c r="T56" s="1573"/>
      <c r="U56" s="1573"/>
      <c r="V56" s="1573"/>
      <c r="W56" s="1573"/>
      <c r="X56" s="1573"/>
      <c r="Y56" s="1573"/>
      <c r="Z56" s="1573"/>
      <c r="AA56" s="1574"/>
      <c r="AB56" s="345"/>
    </row>
    <row r="57" spans="2:42" ht="15" thickBot="1" x14ac:dyDescent="0.4">
      <c r="B57" s="772"/>
      <c r="C57" s="1575"/>
      <c r="D57" s="1576"/>
      <c r="E57" s="1576"/>
      <c r="F57" s="1576"/>
      <c r="G57" s="1576"/>
      <c r="H57" s="1576"/>
      <c r="I57" s="1576"/>
      <c r="J57" s="1576"/>
      <c r="K57" s="1576"/>
      <c r="L57" s="1576"/>
      <c r="M57" s="1576"/>
      <c r="N57" s="1576"/>
      <c r="O57" s="1576"/>
      <c r="P57" s="1576"/>
      <c r="Q57" s="1576"/>
      <c r="R57" s="1576"/>
      <c r="S57" s="1576"/>
      <c r="T57" s="1576"/>
      <c r="U57" s="1576"/>
      <c r="V57" s="1576"/>
      <c r="W57" s="1576"/>
      <c r="X57" s="1576"/>
      <c r="Y57" s="1576"/>
      <c r="Z57" s="1576"/>
      <c r="AA57" s="1577"/>
      <c r="AB57" s="345"/>
    </row>
    <row r="58" spans="2:42" x14ac:dyDescent="0.35">
      <c r="B58" s="772"/>
      <c r="AB58" s="345"/>
    </row>
    <row r="59" spans="2:42" ht="15" thickBot="1" x14ac:dyDescent="0.4">
      <c r="B59" s="772"/>
      <c r="AB59" s="345"/>
    </row>
    <row r="60" spans="2:42" ht="16" thickBot="1" x14ac:dyDescent="0.4">
      <c r="B60" s="631"/>
      <c r="C60" s="1861" t="s">
        <v>41</v>
      </c>
      <c r="D60" s="1861"/>
      <c r="E60" s="1861"/>
      <c r="F60" s="1861"/>
      <c r="G60" s="1861"/>
      <c r="H60" s="1861" t="s">
        <v>57</v>
      </c>
      <c r="I60" s="1861"/>
      <c r="J60" s="1861" t="s">
        <v>58</v>
      </c>
      <c r="K60" s="1861"/>
      <c r="L60" s="1861"/>
      <c r="M60" s="1861"/>
      <c r="N60" s="1861" t="s">
        <v>49</v>
      </c>
      <c r="O60" s="1861"/>
      <c r="P60" s="1861"/>
      <c r="Q60" s="1861"/>
      <c r="R60" s="1861"/>
      <c r="S60" s="1861"/>
      <c r="T60" s="1861"/>
      <c r="U60" s="1861"/>
      <c r="V60" s="1862" t="s">
        <v>50</v>
      </c>
      <c r="W60" s="1862"/>
      <c r="X60" s="1862"/>
      <c r="Y60" s="1862"/>
      <c r="Z60" s="1862"/>
      <c r="AA60" s="1862"/>
      <c r="AB60" s="785"/>
    </row>
    <row r="61" spans="2:42" ht="16" thickBot="1" x14ac:dyDescent="0.4">
      <c r="B61" s="786"/>
      <c r="C61" s="1861"/>
      <c r="D61" s="1861"/>
      <c r="E61" s="1861"/>
      <c r="F61" s="1861"/>
      <c r="G61" s="1861"/>
      <c r="H61" s="1861"/>
      <c r="I61" s="1861"/>
      <c r="J61" s="1861"/>
      <c r="K61" s="1861"/>
      <c r="L61" s="1861"/>
      <c r="M61" s="1861"/>
      <c r="N61" s="1861"/>
      <c r="O61" s="1861"/>
      <c r="P61" s="1861"/>
      <c r="Q61" s="1861"/>
      <c r="R61" s="1861"/>
      <c r="S61" s="1861"/>
      <c r="T61" s="1861"/>
      <c r="U61" s="1861"/>
      <c r="V61" s="1862"/>
      <c r="W61" s="1862"/>
      <c r="X61" s="1862"/>
      <c r="Y61" s="1862"/>
      <c r="Z61" s="1862"/>
      <c r="AA61" s="1862"/>
      <c r="AB61" s="785"/>
    </row>
    <row r="62" spans="2:42" ht="16" thickBot="1" x14ac:dyDescent="0.4">
      <c r="B62" s="786"/>
      <c r="C62" s="1861"/>
      <c r="D62" s="1861"/>
      <c r="E62" s="1861"/>
      <c r="F62" s="1861"/>
      <c r="G62" s="1861"/>
      <c r="H62" s="1861"/>
      <c r="I62" s="1861"/>
      <c r="J62" s="1861"/>
      <c r="K62" s="1861"/>
      <c r="L62" s="1861"/>
      <c r="M62" s="1861"/>
      <c r="N62" s="1861"/>
      <c r="O62" s="1861"/>
      <c r="P62" s="1861"/>
      <c r="Q62" s="1861"/>
      <c r="R62" s="1861"/>
      <c r="S62" s="1861"/>
      <c r="T62" s="1861"/>
      <c r="U62" s="1861"/>
      <c r="V62" s="1862"/>
      <c r="W62" s="1862"/>
      <c r="X62" s="1862"/>
      <c r="Y62" s="1862"/>
      <c r="Z62" s="1862"/>
      <c r="AA62" s="1862"/>
      <c r="AB62" s="785"/>
    </row>
    <row r="63" spans="2:42" ht="30.75" customHeight="1" thickBot="1" x14ac:dyDescent="0.4">
      <c r="B63" s="631"/>
      <c r="C63" s="1855" t="s">
        <v>149</v>
      </c>
      <c r="D63" s="1855"/>
      <c r="E63" s="1855"/>
      <c r="F63" s="1855"/>
      <c r="G63" s="1855"/>
      <c r="H63" s="1855">
        <v>166.72</v>
      </c>
      <c r="I63" s="1855"/>
      <c r="J63" s="1856">
        <f>H36</f>
        <v>84.59</v>
      </c>
      <c r="K63" s="1855"/>
      <c r="L63" s="1855"/>
      <c r="M63" s="1855"/>
      <c r="N63" s="1857" t="s">
        <v>883</v>
      </c>
      <c r="O63" s="1857"/>
      <c r="P63" s="1857"/>
      <c r="Q63" s="1857"/>
      <c r="R63" s="1857"/>
      <c r="S63" s="1857"/>
      <c r="T63" s="1857"/>
      <c r="U63" s="1857"/>
      <c r="V63" s="1857" t="s">
        <v>884</v>
      </c>
      <c r="W63" s="1857"/>
      <c r="X63" s="1857"/>
      <c r="Y63" s="1857"/>
      <c r="Z63" s="1857"/>
      <c r="AA63" s="1857"/>
      <c r="AB63" s="787"/>
    </row>
    <row r="64" spans="2:42" ht="15" thickBot="1" x14ac:dyDescent="0.4">
      <c r="B64" s="631"/>
      <c r="C64" s="1855" t="s">
        <v>150</v>
      </c>
      <c r="D64" s="1855"/>
      <c r="E64" s="1855"/>
      <c r="F64" s="1855"/>
      <c r="G64" s="1855"/>
      <c r="H64" s="1855">
        <v>66.55</v>
      </c>
      <c r="I64" s="1855"/>
      <c r="J64" s="1856">
        <f t="shared" ref="J64:J66" si="5">H37</f>
        <v>0</v>
      </c>
      <c r="K64" s="1855"/>
      <c r="L64" s="1855"/>
      <c r="M64" s="1855"/>
      <c r="N64" s="1857"/>
      <c r="O64" s="1857"/>
      <c r="P64" s="1857"/>
      <c r="Q64" s="1857"/>
      <c r="R64" s="1857"/>
      <c r="S64" s="1857"/>
      <c r="T64" s="1857"/>
      <c r="U64" s="1857"/>
      <c r="V64" s="1857"/>
      <c r="W64" s="1857"/>
      <c r="X64" s="1857"/>
      <c r="Y64" s="1857"/>
      <c r="Z64" s="1857"/>
      <c r="AA64" s="1857"/>
      <c r="AB64" s="787"/>
    </row>
    <row r="65" spans="2:28" ht="15" thickBot="1" x14ac:dyDescent="0.4">
      <c r="B65" s="631"/>
      <c r="C65" s="1855" t="s">
        <v>151</v>
      </c>
      <c r="D65" s="1855"/>
      <c r="E65" s="1855"/>
      <c r="F65" s="1855"/>
      <c r="G65" s="1855"/>
      <c r="H65" s="1855">
        <v>44.07</v>
      </c>
      <c r="I65" s="1855"/>
      <c r="J65" s="1856">
        <f t="shared" si="5"/>
        <v>0</v>
      </c>
      <c r="K65" s="1855"/>
      <c r="L65" s="1855"/>
      <c r="M65" s="1855"/>
      <c r="N65" s="1857"/>
      <c r="O65" s="1857"/>
      <c r="P65" s="1857"/>
      <c r="Q65" s="1857"/>
      <c r="R65" s="1857"/>
      <c r="S65" s="1857"/>
      <c r="T65" s="1857"/>
      <c r="U65" s="1857"/>
      <c r="V65" s="1857"/>
      <c r="W65" s="1857"/>
      <c r="X65" s="1857"/>
      <c r="Y65" s="1857"/>
      <c r="Z65" s="1857"/>
      <c r="AA65" s="1857"/>
      <c r="AB65" s="787"/>
    </row>
    <row r="66" spans="2:28" ht="15" thickBot="1" x14ac:dyDescent="0.4">
      <c r="B66" s="631"/>
      <c r="C66" s="1855" t="s">
        <v>152</v>
      </c>
      <c r="D66" s="1855"/>
      <c r="E66" s="1855"/>
      <c r="F66" s="1855"/>
      <c r="G66" s="1855"/>
      <c r="H66" s="1855">
        <v>86.04</v>
      </c>
      <c r="I66" s="1855"/>
      <c r="J66" s="1856">
        <f t="shared" si="5"/>
        <v>0</v>
      </c>
      <c r="K66" s="1855"/>
      <c r="L66" s="1855"/>
      <c r="M66" s="1855"/>
      <c r="N66" s="1870"/>
      <c r="O66" s="1870"/>
      <c r="P66" s="1870"/>
      <c r="Q66" s="1870"/>
      <c r="R66" s="1870"/>
      <c r="S66" s="1870"/>
      <c r="T66" s="1870"/>
      <c r="U66" s="1870"/>
      <c r="V66" s="1857"/>
      <c r="W66" s="1857"/>
      <c r="X66" s="1857"/>
      <c r="Y66" s="1857"/>
      <c r="Z66" s="1857"/>
      <c r="AA66" s="1857"/>
      <c r="AB66" s="787"/>
    </row>
    <row r="67" spans="2:28" ht="15" thickBot="1" x14ac:dyDescent="0.4">
      <c r="B67" s="631"/>
      <c r="C67" s="1863"/>
      <c r="D67" s="1864"/>
      <c r="E67" s="1864"/>
      <c r="F67" s="1864"/>
      <c r="G67" s="1865"/>
      <c r="H67" s="1863"/>
      <c r="I67" s="1865"/>
      <c r="J67" s="1866"/>
      <c r="K67" s="1864"/>
      <c r="L67" s="1864"/>
      <c r="M67" s="1865"/>
      <c r="N67" s="1867"/>
      <c r="O67" s="1868"/>
      <c r="P67" s="1868"/>
      <c r="Q67" s="1868"/>
      <c r="R67" s="1868"/>
      <c r="S67" s="1868"/>
      <c r="T67" s="1868"/>
      <c r="U67" s="1869"/>
      <c r="V67" s="1867"/>
      <c r="W67" s="1868"/>
      <c r="X67" s="1868"/>
      <c r="Y67" s="1868"/>
      <c r="Z67" s="1868"/>
      <c r="AA67" s="1869"/>
      <c r="AB67" s="787"/>
    </row>
    <row r="68" spans="2:28" ht="15" thickBot="1" x14ac:dyDescent="0.4">
      <c r="B68" s="631"/>
      <c r="C68" s="1863"/>
      <c r="D68" s="1864"/>
      <c r="E68" s="1864"/>
      <c r="F68" s="1864"/>
      <c r="G68" s="1865"/>
      <c r="H68" s="1863"/>
      <c r="I68" s="1865"/>
      <c r="J68" s="1866"/>
      <c r="K68" s="1864"/>
      <c r="L68" s="1864"/>
      <c r="M68" s="1865"/>
      <c r="N68" s="1867"/>
      <c r="O68" s="1868"/>
      <c r="P68" s="1868"/>
      <c r="Q68" s="1868"/>
      <c r="R68" s="1868"/>
      <c r="S68" s="1868"/>
      <c r="T68" s="1868"/>
      <c r="U68" s="1869"/>
      <c r="V68" s="1867"/>
      <c r="W68" s="1868"/>
      <c r="X68" s="1868"/>
      <c r="Y68" s="1868"/>
      <c r="Z68" s="1868"/>
      <c r="AA68" s="1869"/>
      <c r="AB68" s="787"/>
    </row>
    <row r="69" spans="2:28" ht="15" thickBot="1" x14ac:dyDescent="0.4">
      <c r="B69" s="634"/>
      <c r="C69" s="635"/>
      <c r="D69" s="635"/>
      <c r="E69" s="635"/>
      <c r="F69" s="635"/>
      <c r="G69" s="635"/>
      <c r="H69" s="635"/>
      <c r="I69" s="635"/>
      <c r="J69" s="635"/>
      <c r="K69" s="635"/>
      <c r="L69" s="635"/>
      <c r="M69" s="635"/>
      <c r="N69" s="635"/>
      <c r="O69" s="635"/>
      <c r="P69" s="635"/>
      <c r="Q69" s="635"/>
      <c r="R69" s="635"/>
      <c r="S69" s="635"/>
      <c r="T69" s="635"/>
      <c r="U69" s="635"/>
      <c r="V69" s="635"/>
      <c r="W69" s="635"/>
      <c r="X69" s="635"/>
      <c r="Y69" s="635"/>
      <c r="Z69" s="635"/>
      <c r="AA69" s="635"/>
      <c r="AB69" s="788"/>
    </row>
  </sheetData>
  <mergeCells count="107">
    <mergeCell ref="C36:G36"/>
    <mergeCell ref="K36:AA36"/>
    <mergeCell ref="C37:G37"/>
    <mergeCell ref="K37:AA37"/>
    <mergeCell ref="C34:AA34"/>
    <mergeCell ref="C35:G35"/>
    <mergeCell ref="K35:AA35"/>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64:G64"/>
    <mergeCell ref="H64:I64"/>
    <mergeCell ref="J64:M64"/>
    <mergeCell ref="N64:U64"/>
    <mergeCell ref="V64:AA64"/>
    <mergeCell ref="C65:G65"/>
    <mergeCell ref="H65:I65"/>
    <mergeCell ref="J65:M65"/>
    <mergeCell ref="N65:U65"/>
    <mergeCell ref="V65:AA65"/>
    <mergeCell ref="C63:G63"/>
    <mergeCell ref="H63:I63"/>
    <mergeCell ref="J63:M63"/>
    <mergeCell ref="N63:U63"/>
    <mergeCell ref="V63:AA63"/>
    <mergeCell ref="C38:G38"/>
    <mergeCell ref="K38:AA38"/>
    <mergeCell ref="C39:G39"/>
    <mergeCell ref="K39:AA39"/>
    <mergeCell ref="C43:AA44"/>
    <mergeCell ref="C40:G40"/>
    <mergeCell ref="K40:AA40"/>
    <mergeCell ref="C45:AA57"/>
    <mergeCell ref="C60:G62"/>
    <mergeCell ref="N60:U62"/>
    <mergeCell ref="V60:AA62"/>
    <mergeCell ref="H60:I62"/>
    <mergeCell ref="J60:M6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U111"/>
  <sheetViews>
    <sheetView topLeftCell="A28" zoomScale="85" zoomScaleNormal="85" workbookViewId="0">
      <selection activeCell="I10" sqref="I10:Q11"/>
    </sheetView>
  </sheetViews>
  <sheetFormatPr baseColWidth="10" defaultColWidth="3.7265625" defaultRowHeight="14.5" x14ac:dyDescent="0.35"/>
  <cols>
    <col min="1" max="1" width="3.7265625" style="718"/>
    <col min="2" max="2" width="2.81640625" style="718" customWidth="1"/>
    <col min="3" max="6" width="2.7265625" style="718" customWidth="1"/>
    <col min="7" max="7" width="4.26953125" style="718" customWidth="1"/>
    <col min="8" max="8" width="17.81640625" style="718" customWidth="1"/>
    <col min="9" max="9" width="17.453125" style="718" customWidth="1"/>
    <col min="10" max="10" width="13.54296875" style="718" customWidth="1"/>
    <col min="11" max="12" width="3.453125" style="718" customWidth="1"/>
    <col min="13" max="13" width="2.7265625" style="718" customWidth="1"/>
    <col min="14" max="14" width="11.1796875" style="718" customWidth="1"/>
    <col min="15" max="15" width="2.7265625" style="718" customWidth="1"/>
    <col min="16" max="16" width="3.453125" style="718" customWidth="1"/>
    <col min="17" max="17" width="3.54296875" style="718" customWidth="1"/>
    <col min="18" max="18" width="3.7265625" style="718"/>
    <col min="19" max="19" width="3.26953125" style="718" customWidth="1"/>
    <col min="20" max="20" width="4.81640625" style="718" customWidth="1"/>
    <col min="21" max="21" width="5.453125" style="718" customWidth="1"/>
    <col min="22" max="22" width="3.7265625" style="718"/>
    <col min="23" max="23" width="8.1796875" style="718" customWidth="1"/>
    <col min="24" max="24" width="5" style="718" customWidth="1"/>
    <col min="25" max="25" width="3.7265625" style="718" customWidth="1"/>
    <col min="26" max="26" width="3.81640625" style="718" customWidth="1"/>
    <col min="27" max="27" width="4.1796875" style="718" customWidth="1"/>
    <col min="28" max="28" width="4.54296875" style="718" customWidth="1"/>
    <col min="29" max="29" width="10" style="718" bestFit="1" customWidth="1"/>
    <col min="30" max="30" width="6.7265625" style="718" bestFit="1" customWidth="1"/>
    <col min="31" max="31" width="3.7265625" style="718"/>
    <col min="32" max="32" width="8.26953125" style="718" customWidth="1"/>
    <col min="33" max="42" width="3.7265625" style="718"/>
    <col min="43" max="43" width="3.7265625" style="718" customWidth="1"/>
    <col min="44" max="44" width="16.1796875" style="718" customWidth="1"/>
    <col min="45" max="45" width="22.26953125" style="718" customWidth="1"/>
    <col min="46" max="46" width="18.1796875" style="718" customWidth="1"/>
    <col min="47" max="47" width="14" style="718" customWidth="1"/>
    <col min="48" max="49" width="3.7265625" style="718"/>
    <col min="50" max="50" width="6.1796875" style="718" bestFit="1" customWidth="1"/>
    <col min="51" max="16384" width="3.7265625" style="718"/>
  </cols>
  <sheetData>
    <row r="1" spans="2:28" ht="15" thickBot="1" x14ac:dyDescent="0.4">
      <c r="B1" s="719"/>
      <c r="C1" s="719"/>
      <c r="D1" s="719"/>
      <c r="E1" s="719"/>
      <c r="F1" s="719"/>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H5" s="720"/>
      <c r="I5" s="720"/>
      <c r="J5" s="720"/>
      <c r="K5" s="720"/>
      <c r="L5" s="720"/>
      <c r="M5" s="720"/>
      <c r="N5" s="720"/>
      <c r="O5" s="720"/>
      <c r="P5" s="720"/>
      <c r="Q5" s="720"/>
      <c r="R5" s="720"/>
      <c r="S5" s="720"/>
      <c r="T5" s="720"/>
      <c r="U5" s="720"/>
      <c r="V5" s="720"/>
      <c r="W5" s="720"/>
      <c r="X5" s="720"/>
      <c r="Y5" s="720"/>
      <c r="Z5" s="720"/>
      <c r="AA5" s="720"/>
      <c r="AB5" s="720"/>
    </row>
    <row r="6" spans="2:28" ht="15" thickBot="1" x14ac:dyDescent="0.4">
      <c r="B6" s="721"/>
      <c r="C6" s="722"/>
      <c r="D6" s="722"/>
      <c r="E6" s="722"/>
      <c r="F6" s="722"/>
      <c r="G6" s="722"/>
      <c r="H6" s="722"/>
      <c r="I6" s="723"/>
      <c r="J6" s="723"/>
      <c r="K6" s="723"/>
      <c r="L6" s="723"/>
      <c r="M6" s="723"/>
      <c r="N6" s="723"/>
      <c r="O6" s="723"/>
      <c r="P6" s="723"/>
      <c r="Q6" s="723"/>
      <c r="R6" s="724"/>
      <c r="S6" s="724"/>
      <c r="T6" s="724"/>
      <c r="U6" s="724"/>
      <c r="V6" s="724"/>
      <c r="W6" s="722"/>
      <c r="X6" s="722"/>
      <c r="Y6" s="722"/>
      <c r="Z6" s="722"/>
      <c r="AA6" s="722"/>
      <c r="AB6" s="725"/>
    </row>
    <row r="7" spans="2:28" ht="15" customHeight="1" x14ac:dyDescent="0.35">
      <c r="B7" s="726"/>
      <c r="C7" s="1114" t="s">
        <v>4</v>
      </c>
      <c r="D7" s="1115"/>
      <c r="E7" s="1115"/>
      <c r="F7" s="1115"/>
      <c r="G7" s="1115"/>
      <c r="H7" s="1116"/>
      <c r="I7" s="1365" t="s">
        <v>130</v>
      </c>
      <c r="J7" s="1366"/>
      <c r="K7" s="1366"/>
      <c r="L7" s="1366"/>
      <c r="M7" s="1366"/>
      <c r="N7" s="1366"/>
      <c r="O7" s="1366"/>
      <c r="P7" s="1366"/>
      <c r="Q7" s="1366"/>
      <c r="R7" s="1366"/>
      <c r="S7" s="1366"/>
      <c r="T7" s="1366"/>
      <c r="U7" s="1366"/>
      <c r="V7" s="1366"/>
      <c r="W7" s="1366"/>
      <c r="X7" s="1366"/>
      <c r="Y7" s="1366"/>
      <c r="Z7" s="1366"/>
      <c r="AA7" s="1367"/>
      <c r="AB7" s="727"/>
    </row>
    <row r="8" spans="2:28" ht="15" thickBot="1" x14ac:dyDescent="0.4">
      <c r="B8" s="726"/>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727"/>
    </row>
    <row r="9" spans="2:28" ht="15" thickBot="1" x14ac:dyDescent="0.4">
      <c r="B9" s="726"/>
      <c r="C9" s="728"/>
      <c r="D9" s="728"/>
      <c r="E9" s="728"/>
      <c r="F9" s="728"/>
      <c r="G9" s="728"/>
      <c r="H9" s="728"/>
      <c r="I9" s="729"/>
      <c r="J9" s="729"/>
      <c r="K9" s="729"/>
      <c r="L9" s="729"/>
      <c r="M9" s="729"/>
      <c r="N9" s="729"/>
      <c r="O9" s="729"/>
      <c r="P9" s="729"/>
      <c r="Q9" s="729"/>
      <c r="R9" s="730"/>
      <c r="S9" s="730"/>
      <c r="T9" s="730"/>
      <c r="U9" s="730"/>
      <c r="V9" s="730"/>
      <c r="W9" s="728"/>
      <c r="X9" s="728"/>
      <c r="Y9" s="728"/>
      <c r="Z9" s="728"/>
      <c r="AA9" s="728"/>
      <c r="AB9" s="727"/>
    </row>
    <row r="10" spans="2:28" ht="15" customHeight="1" thickBot="1" x14ac:dyDescent="0.4">
      <c r="B10" s="726"/>
      <c r="C10" s="1114" t="s">
        <v>5</v>
      </c>
      <c r="D10" s="1115"/>
      <c r="E10" s="1115"/>
      <c r="F10" s="1115"/>
      <c r="G10" s="1115"/>
      <c r="H10" s="1116"/>
      <c r="I10" s="1138" t="s">
        <v>153</v>
      </c>
      <c r="J10" s="1139"/>
      <c r="K10" s="1139"/>
      <c r="L10" s="1139"/>
      <c r="M10" s="1139"/>
      <c r="N10" s="1139"/>
      <c r="O10" s="1139"/>
      <c r="P10" s="1139"/>
      <c r="Q10" s="1140"/>
      <c r="R10" s="1144" t="s">
        <v>7</v>
      </c>
      <c r="S10" s="1145"/>
      <c r="T10" s="1145"/>
      <c r="U10" s="1145"/>
      <c r="V10" s="1144" t="s">
        <v>8</v>
      </c>
      <c r="W10" s="1145"/>
      <c r="X10" s="1145"/>
      <c r="Y10" s="1145"/>
      <c r="Z10" s="1145"/>
      <c r="AA10" s="1145"/>
      <c r="AB10" s="727"/>
    </row>
    <row r="11" spans="2:28" ht="28.5" customHeight="1" thickBot="1" x14ac:dyDescent="0.4">
      <c r="B11" s="726"/>
      <c r="C11" s="1117"/>
      <c r="D11" s="1118"/>
      <c r="E11" s="1118"/>
      <c r="F11" s="1118"/>
      <c r="G11" s="1118"/>
      <c r="H11" s="1119"/>
      <c r="I11" s="1141"/>
      <c r="J11" s="1142"/>
      <c r="K11" s="1142"/>
      <c r="L11" s="1142"/>
      <c r="M11" s="1142"/>
      <c r="N11" s="1142"/>
      <c r="O11" s="1142"/>
      <c r="P11" s="1142"/>
      <c r="Q11" s="1143"/>
      <c r="R11" s="1150" t="s">
        <v>154</v>
      </c>
      <c r="S11" s="1151"/>
      <c r="T11" s="1151"/>
      <c r="U11" s="1151"/>
      <c r="V11" s="1150" t="s">
        <v>61</v>
      </c>
      <c r="W11" s="1151"/>
      <c r="X11" s="1151"/>
      <c r="Y11" s="1151"/>
      <c r="Z11" s="1151"/>
      <c r="AA11" s="1151"/>
      <c r="AB11" s="727"/>
    </row>
    <row r="12" spans="2:28" ht="15" thickBot="1" x14ac:dyDescent="0.4">
      <c r="B12" s="731"/>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3"/>
    </row>
    <row r="13" spans="2:28" ht="15" customHeight="1" x14ac:dyDescent="0.35">
      <c r="B13" s="731"/>
      <c r="C13" s="1114" t="s">
        <v>9</v>
      </c>
      <c r="D13" s="1115"/>
      <c r="E13" s="1115"/>
      <c r="F13" s="1115"/>
      <c r="G13" s="1115"/>
      <c r="H13" s="1116"/>
      <c r="I13" s="1156" t="s">
        <v>155</v>
      </c>
      <c r="J13" s="1157"/>
      <c r="K13" s="1157"/>
      <c r="L13" s="1157"/>
      <c r="M13" s="1157"/>
      <c r="N13" s="1157"/>
      <c r="O13" s="1157"/>
      <c r="P13" s="1157"/>
      <c r="Q13" s="1157"/>
      <c r="R13" s="1157"/>
      <c r="S13" s="1158"/>
      <c r="T13" s="1114" t="s">
        <v>11</v>
      </c>
      <c r="U13" s="1115"/>
      <c r="V13" s="1115"/>
      <c r="W13" s="1115"/>
      <c r="X13" s="1115"/>
      <c r="Y13" s="1115"/>
      <c r="Z13" s="1115"/>
      <c r="AA13" s="1116"/>
      <c r="AB13" s="733"/>
    </row>
    <row r="14" spans="2:28" ht="45" customHeight="1" thickBot="1" x14ac:dyDescent="0.4">
      <c r="B14" s="731"/>
      <c r="C14" s="1117"/>
      <c r="D14" s="1118"/>
      <c r="E14" s="1118"/>
      <c r="F14" s="1118"/>
      <c r="G14" s="1118"/>
      <c r="H14" s="1119"/>
      <c r="I14" s="1159"/>
      <c r="J14" s="1160"/>
      <c r="K14" s="1160"/>
      <c r="L14" s="1160"/>
      <c r="M14" s="1160"/>
      <c r="N14" s="1160"/>
      <c r="O14" s="1160"/>
      <c r="P14" s="1160"/>
      <c r="Q14" s="1160"/>
      <c r="R14" s="1160"/>
      <c r="S14" s="1161"/>
      <c r="T14" s="1162" t="s">
        <v>62</v>
      </c>
      <c r="U14" s="1163"/>
      <c r="V14" s="1163"/>
      <c r="W14" s="1163"/>
      <c r="X14" s="1163"/>
      <c r="Y14" s="1163"/>
      <c r="Z14" s="1163"/>
      <c r="AA14" s="1164"/>
      <c r="AB14" s="733"/>
    </row>
    <row r="15" spans="2:28" ht="15" thickBot="1" x14ac:dyDescent="0.4">
      <c r="B15" s="731"/>
      <c r="C15" s="732"/>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733"/>
    </row>
    <row r="16" spans="2:28" ht="57.75" customHeight="1" thickBot="1" x14ac:dyDescent="0.4">
      <c r="B16" s="731"/>
      <c r="C16" s="1165" t="s">
        <v>13</v>
      </c>
      <c r="D16" s="1166"/>
      <c r="E16" s="1166"/>
      <c r="F16" s="1166"/>
      <c r="G16" s="1166"/>
      <c r="H16" s="1167"/>
      <c r="I16" s="1168" t="s">
        <v>156</v>
      </c>
      <c r="J16" s="1169"/>
      <c r="K16" s="1169"/>
      <c r="L16" s="1169"/>
      <c r="M16" s="1169"/>
      <c r="N16" s="1169"/>
      <c r="O16" s="1169"/>
      <c r="P16" s="1169"/>
      <c r="Q16" s="1169"/>
      <c r="R16" s="1169"/>
      <c r="S16" s="1169"/>
      <c r="T16" s="1169"/>
      <c r="U16" s="1169"/>
      <c r="V16" s="1169"/>
      <c r="W16" s="1169"/>
      <c r="X16" s="1169"/>
      <c r="Y16" s="1169"/>
      <c r="Z16" s="1169"/>
      <c r="AA16" s="1170"/>
      <c r="AB16" s="733"/>
    </row>
    <row r="17" spans="2:28" ht="16.5" customHeight="1" thickBot="1" x14ac:dyDescent="0.4">
      <c r="B17" s="731"/>
      <c r="C17" s="730"/>
      <c r="D17" s="730"/>
      <c r="E17" s="730"/>
      <c r="F17" s="730"/>
      <c r="G17" s="730"/>
      <c r="H17" s="730"/>
      <c r="I17" s="734"/>
      <c r="J17" s="734"/>
      <c r="K17" s="734"/>
      <c r="L17" s="734"/>
      <c r="M17" s="734"/>
      <c r="N17" s="734"/>
      <c r="O17" s="734"/>
      <c r="P17" s="734"/>
      <c r="Q17" s="734"/>
      <c r="R17" s="734"/>
      <c r="S17" s="734"/>
      <c r="T17" s="734"/>
      <c r="U17" s="734"/>
      <c r="V17" s="734"/>
      <c r="W17" s="734"/>
      <c r="X17" s="734"/>
      <c r="Y17" s="734"/>
      <c r="Z17" s="734"/>
      <c r="AA17" s="734"/>
      <c r="AB17" s="733"/>
    </row>
    <row r="18" spans="2:28" ht="52.5" customHeight="1" thickBot="1" x14ac:dyDescent="0.4">
      <c r="B18" s="731"/>
      <c r="C18" s="1165" t="s">
        <v>15</v>
      </c>
      <c r="D18" s="1166"/>
      <c r="E18" s="1166"/>
      <c r="F18" s="1166"/>
      <c r="G18" s="1166"/>
      <c r="H18" s="1167"/>
      <c r="I18" s="1168" t="s">
        <v>157</v>
      </c>
      <c r="J18" s="1169"/>
      <c r="K18" s="1169"/>
      <c r="L18" s="1169"/>
      <c r="M18" s="1169"/>
      <c r="N18" s="1169"/>
      <c r="O18" s="1169"/>
      <c r="P18" s="1169"/>
      <c r="Q18" s="1169"/>
      <c r="R18" s="1169"/>
      <c r="S18" s="1169"/>
      <c r="T18" s="1169"/>
      <c r="U18" s="1169"/>
      <c r="V18" s="1169"/>
      <c r="W18" s="1169"/>
      <c r="X18" s="1169"/>
      <c r="Y18" s="1169"/>
      <c r="Z18" s="1169"/>
      <c r="AA18" s="1170"/>
      <c r="AB18" s="733"/>
    </row>
    <row r="19" spans="2:28" ht="16.5" customHeight="1" thickBot="1" x14ac:dyDescent="0.4">
      <c r="B19" s="731"/>
      <c r="C19" s="730"/>
      <c r="D19" s="730"/>
      <c r="E19" s="730"/>
      <c r="F19" s="730"/>
      <c r="G19" s="730"/>
      <c r="H19" s="730"/>
      <c r="I19" s="734"/>
      <c r="J19" s="734"/>
      <c r="K19" s="734"/>
      <c r="L19" s="734"/>
      <c r="M19" s="734"/>
      <c r="N19" s="734"/>
      <c r="O19" s="734"/>
      <c r="P19" s="734"/>
      <c r="Q19" s="734"/>
      <c r="R19" s="734"/>
      <c r="S19" s="734"/>
      <c r="T19" s="734"/>
      <c r="U19" s="734"/>
      <c r="V19" s="734"/>
      <c r="W19" s="734"/>
      <c r="X19" s="734"/>
      <c r="Y19" s="734"/>
      <c r="Z19" s="734"/>
      <c r="AA19" s="734"/>
      <c r="AB19" s="733"/>
    </row>
    <row r="20" spans="2:28" ht="22.5" customHeight="1" x14ac:dyDescent="0.35">
      <c r="B20" s="731"/>
      <c r="C20" s="1171" t="s">
        <v>54</v>
      </c>
      <c r="D20" s="1172"/>
      <c r="E20" s="1172"/>
      <c r="F20" s="1172"/>
      <c r="G20" s="1172"/>
      <c r="H20" s="1172"/>
      <c r="I20" s="1877" t="s">
        <v>880</v>
      </c>
      <c r="J20" s="1877"/>
      <c r="K20" s="1877"/>
      <c r="L20" s="1877"/>
      <c r="M20" s="1148" t="s">
        <v>18</v>
      </c>
      <c r="N20" s="1148"/>
      <c r="O20" s="1148"/>
      <c r="P20" s="1148"/>
      <c r="Q20" s="1148"/>
      <c r="R20" s="1148"/>
      <c r="S20" s="1149"/>
      <c r="T20" s="1147" t="s">
        <v>19</v>
      </c>
      <c r="U20" s="1148"/>
      <c r="V20" s="1148"/>
      <c r="W20" s="1148"/>
      <c r="X20" s="1148"/>
      <c r="Y20" s="1148"/>
      <c r="Z20" s="1148"/>
      <c r="AA20" s="1149"/>
      <c r="AB20" s="733"/>
    </row>
    <row r="21" spans="2:28" ht="30.75" customHeight="1" thickBot="1" x14ac:dyDescent="0.4">
      <c r="B21" s="731"/>
      <c r="C21" s="1174"/>
      <c r="D21" s="1175"/>
      <c r="E21" s="1175"/>
      <c r="F21" s="1175"/>
      <c r="G21" s="1175"/>
      <c r="H21" s="1175"/>
      <c r="I21" s="1877"/>
      <c r="J21" s="1877"/>
      <c r="K21" s="1877"/>
      <c r="L21" s="1877"/>
      <c r="M21" s="1184" t="s">
        <v>132</v>
      </c>
      <c r="N21" s="1184"/>
      <c r="O21" s="1184"/>
      <c r="P21" s="1184"/>
      <c r="Q21" s="1184"/>
      <c r="R21" s="1184"/>
      <c r="S21" s="1185"/>
      <c r="T21" s="1183" t="s">
        <v>55</v>
      </c>
      <c r="U21" s="1184"/>
      <c r="V21" s="1184"/>
      <c r="W21" s="1184"/>
      <c r="X21" s="1184"/>
      <c r="Y21" s="1184"/>
      <c r="Z21" s="1184"/>
      <c r="AA21" s="1184"/>
      <c r="AB21" s="733"/>
    </row>
    <row r="22" spans="2:28" ht="15" thickBot="1" x14ac:dyDescent="0.4">
      <c r="B22" s="731"/>
      <c r="C22" s="732"/>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733"/>
    </row>
    <row r="23" spans="2:28" ht="31.5" customHeight="1" x14ac:dyDescent="0.35">
      <c r="B23" s="731"/>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733"/>
    </row>
    <row r="24" spans="2:28" ht="47.5" customHeight="1" thickBot="1" x14ac:dyDescent="0.4">
      <c r="B24" s="731"/>
      <c r="C24" s="1186" t="s">
        <v>529</v>
      </c>
      <c r="D24" s="1187"/>
      <c r="E24" s="1187"/>
      <c r="F24" s="1187"/>
      <c r="G24" s="1187"/>
      <c r="H24" s="1187"/>
      <c r="I24" s="1188"/>
      <c r="J24" s="1186" t="s">
        <v>134</v>
      </c>
      <c r="K24" s="1187"/>
      <c r="L24" s="1187"/>
      <c r="M24" s="1187"/>
      <c r="N24" s="1187"/>
      <c r="O24" s="1187"/>
      <c r="P24" s="1188"/>
      <c r="Q24" s="1878" t="s">
        <v>530</v>
      </c>
      <c r="R24" s="1879"/>
      <c r="S24" s="1879"/>
      <c r="T24" s="1879"/>
      <c r="U24" s="1879"/>
      <c r="V24" s="1879"/>
      <c r="W24" s="1879"/>
      <c r="X24" s="1879"/>
      <c r="Y24" s="1879"/>
      <c r="Z24" s="1879"/>
      <c r="AA24" s="1880"/>
      <c r="AB24" s="733"/>
    </row>
    <row r="25" spans="2:28" ht="15" thickBot="1" x14ac:dyDescent="0.4">
      <c r="B25" s="731"/>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3"/>
    </row>
    <row r="26" spans="2:28" ht="33" customHeight="1" thickBot="1" x14ac:dyDescent="0.4">
      <c r="B26" s="731"/>
      <c r="C26" s="1165" t="s">
        <v>27</v>
      </c>
      <c r="D26" s="1166"/>
      <c r="E26" s="1166"/>
      <c r="F26" s="1166"/>
      <c r="G26" s="1166"/>
      <c r="H26" s="1167"/>
      <c r="I26" s="1168" t="s">
        <v>158</v>
      </c>
      <c r="J26" s="1169"/>
      <c r="K26" s="1169"/>
      <c r="L26" s="1169"/>
      <c r="M26" s="1169"/>
      <c r="N26" s="1169"/>
      <c r="O26" s="1169"/>
      <c r="P26" s="1169"/>
      <c r="Q26" s="1169"/>
      <c r="R26" s="1169"/>
      <c r="S26" s="1169"/>
      <c r="T26" s="1169"/>
      <c r="U26" s="1169"/>
      <c r="V26" s="1169"/>
      <c r="W26" s="1169"/>
      <c r="X26" s="1169"/>
      <c r="Y26" s="1169"/>
      <c r="Z26" s="1169"/>
      <c r="AA26" s="1170"/>
      <c r="AB26" s="733"/>
    </row>
    <row r="27" spans="2:28" ht="15" thickBot="1" x14ac:dyDescent="0.4">
      <c r="B27" s="731"/>
      <c r="C27" s="730"/>
      <c r="D27" s="730"/>
      <c r="E27" s="730"/>
      <c r="F27" s="730"/>
      <c r="G27" s="730"/>
      <c r="H27" s="730"/>
      <c r="I27" s="734"/>
      <c r="J27" s="734"/>
      <c r="K27" s="734"/>
      <c r="L27" s="734"/>
      <c r="M27" s="734"/>
      <c r="N27" s="734"/>
      <c r="O27" s="734"/>
      <c r="P27" s="734"/>
      <c r="Q27" s="734"/>
      <c r="R27" s="734"/>
      <c r="S27" s="734"/>
      <c r="T27" s="734"/>
      <c r="U27" s="734"/>
      <c r="V27" s="734"/>
      <c r="W27" s="734"/>
      <c r="X27" s="734"/>
      <c r="Y27" s="734"/>
      <c r="Z27" s="734"/>
      <c r="AA27" s="734"/>
      <c r="AB27" s="733"/>
    </row>
    <row r="28" spans="2:28" ht="53.25" customHeight="1" thickBot="1" x14ac:dyDescent="0.4">
      <c r="B28" s="731"/>
      <c r="C28" s="1165" t="s">
        <v>28</v>
      </c>
      <c r="D28" s="1166"/>
      <c r="E28" s="1166"/>
      <c r="F28" s="1166"/>
      <c r="G28" s="1166"/>
      <c r="H28" s="1167"/>
      <c r="I28" s="1150">
        <v>1</v>
      </c>
      <c r="J28" s="1168"/>
      <c r="K28" s="1194" t="s">
        <v>29</v>
      </c>
      <c r="L28" s="1195"/>
      <c r="M28" s="1195"/>
      <c r="N28" s="1196"/>
      <c r="O28" s="1197" t="s">
        <v>30</v>
      </c>
      <c r="P28" s="1198"/>
      <c r="Q28" s="1198"/>
      <c r="R28" s="1199"/>
      <c r="S28" s="386" t="s">
        <v>32</v>
      </c>
      <c r="T28" s="1198" t="s">
        <v>31</v>
      </c>
      <c r="U28" s="1198"/>
      <c r="V28" s="1199"/>
      <c r="W28" s="749"/>
      <c r="X28" s="1200" t="s">
        <v>56</v>
      </c>
      <c r="Y28" s="1201"/>
      <c r="Z28" s="1202"/>
      <c r="AA28" s="748"/>
      <c r="AB28" s="733"/>
    </row>
    <row r="29" spans="2:28" ht="15" thickBot="1" x14ac:dyDescent="0.4">
      <c r="B29" s="731"/>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3"/>
    </row>
    <row r="30" spans="2:28" ht="15" customHeight="1" x14ac:dyDescent="0.35">
      <c r="B30" s="731"/>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733"/>
    </row>
    <row r="31" spans="2:28" ht="14.25" customHeight="1" x14ac:dyDescent="0.35">
      <c r="B31" s="731"/>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733"/>
    </row>
    <row r="32" spans="2:28" ht="15" customHeight="1" thickBot="1" x14ac:dyDescent="0.4">
      <c r="B32" s="731"/>
      <c r="C32" s="1219"/>
      <c r="D32" s="1220"/>
      <c r="E32" s="1220"/>
      <c r="F32" s="1220"/>
      <c r="G32" s="1220"/>
      <c r="H32" s="1220"/>
      <c r="I32" s="1220"/>
      <c r="J32" s="1221"/>
      <c r="K32" s="1399">
        <v>0</v>
      </c>
      <c r="L32" s="1210"/>
      <c r="M32" s="1210"/>
      <c r="N32" s="1210"/>
      <c r="O32" s="1211">
        <v>0.89</v>
      </c>
      <c r="P32" s="1210"/>
      <c r="Q32" s="1210"/>
      <c r="R32" s="1210"/>
      <c r="S32" s="1211">
        <v>0.9</v>
      </c>
      <c r="T32" s="1210"/>
      <c r="U32" s="1211">
        <v>0.99</v>
      </c>
      <c r="V32" s="1210"/>
      <c r="W32" s="1210"/>
      <c r="X32" s="1211">
        <v>1</v>
      </c>
      <c r="Y32" s="1210"/>
      <c r="Z32" s="1211">
        <v>1.1000000000000001</v>
      </c>
      <c r="AA32" s="1212"/>
      <c r="AB32" s="733"/>
    </row>
    <row r="33" spans="2:47" ht="15" thickBot="1" x14ac:dyDescent="0.4">
      <c r="B33" s="731"/>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3"/>
    </row>
    <row r="34" spans="2:47" s="735" customFormat="1" ht="15" thickBot="1" x14ac:dyDescent="0.4">
      <c r="B34" s="736"/>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8"/>
      <c r="AB34" s="733"/>
    </row>
    <row r="35" spans="2:47" s="735" customFormat="1" ht="56.5" thickBot="1" x14ac:dyDescent="0.4">
      <c r="B35" s="736"/>
      <c r="C35" s="1546" t="s">
        <v>41</v>
      </c>
      <c r="D35" s="1547"/>
      <c r="E35" s="1547"/>
      <c r="F35" s="1547"/>
      <c r="G35" s="1548"/>
      <c r="H35" s="637" t="s">
        <v>159</v>
      </c>
      <c r="I35" s="637" t="s">
        <v>160</v>
      </c>
      <c r="J35" s="637" t="s">
        <v>44</v>
      </c>
      <c r="K35" s="1693" t="s">
        <v>45</v>
      </c>
      <c r="L35" s="1694"/>
      <c r="M35" s="1694"/>
      <c r="N35" s="1694"/>
      <c r="O35" s="1694"/>
      <c r="P35" s="1694"/>
      <c r="Q35" s="1694"/>
      <c r="R35" s="1694"/>
      <c r="S35" s="1694"/>
      <c r="T35" s="1694"/>
      <c r="U35" s="1694"/>
      <c r="V35" s="1694"/>
      <c r="W35" s="1694"/>
      <c r="X35" s="1694"/>
      <c r="Y35" s="1694"/>
      <c r="Z35" s="1694"/>
      <c r="AA35" s="1695"/>
      <c r="AB35" s="733"/>
    </row>
    <row r="36" spans="2:47" s="735" customFormat="1" ht="79.5" customHeight="1" x14ac:dyDescent="0.35">
      <c r="B36" s="736"/>
      <c r="C36" s="1558" t="s">
        <v>137</v>
      </c>
      <c r="D36" s="1559"/>
      <c r="E36" s="1559"/>
      <c r="F36" s="1559"/>
      <c r="G36" s="1560"/>
      <c r="H36" s="548">
        <v>803</v>
      </c>
      <c r="I36" s="605">
        <v>800</v>
      </c>
      <c r="J36" s="604">
        <f>+H36/I36</f>
        <v>1.0037499999999999</v>
      </c>
      <c r="K36" s="1881" t="s">
        <v>885</v>
      </c>
      <c r="L36" s="1882"/>
      <c r="M36" s="1882"/>
      <c r="N36" s="1882"/>
      <c r="O36" s="1882"/>
      <c r="P36" s="1882"/>
      <c r="Q36" s="1882"/>
      <c r="R36" s="1882"/>
      <c r="S36" s="1882"/>
      <c r="T36" s="1882"/>
      <c r="U36" s="1882"/>
      <c r="V36" s="1882"/>
      <c r="W36" s="1882"/>
      <c r="X36" s="1882"/>
      <c r="Y36" s="1882"/>
      <c r="Z36" s="1882"/>
      <c r="AA36" s="1883"/>
      <c r="AB36" s="733"/>
      <c r="AC36" s="789"/>
    </row>
    <row r="37" spans="2:47" s="735" customFormat="1" ht="82.5" customHeight="1" x14ac:dyDescent="0.35">
      <c r="B37" s="736"/>
      <c r="C37" s="1558" t="s">
        <v>138</v>
      </c>
      <c r="D37" s="1559"/>
      <c r="E37" s="1559"/>
      <c r="F37" s="1559"/>
      <c r="G37" s="1560"/>
      <c r="H37" s="548"/>
      <c r="I37" s="605">
        <v>450</v>
      </c>
      <c r="J37" s="604">
        <f>+H37/I37</f>
        <v>0</v>
      </c>
      <c r="K37" s="1881"/>
      <c r="L37" s="1882"/>
      <c r="M37" s="1882"/>
      <c r="N37" s="1882"/>
      <c r="O37" s="1882"/>
      <c r="P37" s="1882"/>
      <c r="Q37" s="1882"/>
      <c r="R37" s="1882"/>
      <c r="S37" s="1882"/>
      <c r="T37" s="1882"/>
      <c r="U37" s="1882"/>
      <c r="V37" s="1882"/>
      <c r="W37" s="1882"/>
      <c r="X37" s="1882"/>
      <c r="Y37" s="1882"/>
      <c r="Z37" s="1882"/>
      <c r="AA37" s="1883"/>
      <c r="AB37" s="733"/>
      <c r="AD37" s="366"/>
    </row>
    <row r="38" spans="2:47" s="735" customFormat="1" ht="82.5" customHeight="1" x14ac:dyDescent="0.35">
      <c r="B38" s="736"/>
      <c r="C38" s="1558" t="s">
        <v>139</v>
      </c>
      <c r="D38" s="1559"/>
      <c r="E38" s="1559"/>
      <c r="F38" s="1559"/>
      <c r="G38" s="1560"/>
      <c r="H38" s="605"/>
      <c r="I38" s="605">
        <v>460</v>
      </c>
      <c r="J38" s="604">
        <f>+H38/I38</f>
        <v>0</v>
      </c>
      <c r="K38" s="1881"/>
      <c r="L38" s="1882"/>
      <c r="M38" s="1882"/>
      <c r="N38" s="1882"/>
      <c r="O38" s="1882"/>
      <c r="P38" s="1882"/>
      <c r="Q38" s="1882"/>
      <c r="R38" s="1882"/>
      <c r="S38" s="1882"/>
      <c r="T38" s="1882"/>
      <c r="U38" s="1882"/>
      <c r="V38" s="1882"/>
      <c r="W38" s="1882"/>
      <c r="X38" s="1882"/>
      <c r="Y38" s="1882"/>
      <c r="Z38" s="1882"/>
      <c r="AA38" s="1883"/>
      <c r="AB38" s="733"/>
    </row>
    <row r="39" spans="2:47" s="735" customFormat="1" ht="69.75" customHeight="1" thickBot="1" x14ac:dyDescent="0.4">
      <c r="B39" s="736"/>
      <c r="C39" s="1558" t="s">
        <v>140</v>
      </c>
      <c r="D39" s="1559"/>
      <c r="E39" s="1559"/>
      <c r="F39" s="1559"/>
      <c r="G39" s="1560"/>
      <c r="H39" s="605"/>
      <c r="I39" s="605">
        <v>450</v>
      </c>
      <c r="J39" s="604">
        <f>+H39/I39</f>
        <v>0</v>
      </c>
      <c r="K39" s="1881"/>
      <c r="L39" s="1882"/>
      <c r="M39" s="1882"/>
      <c r="N39" s="1882"/>
      <c r="O39" s="1882"/>
      <c r="P39" s="1882"/>
      <c r="Q39" s="1882"/>
      <c r="R39" s="1882"/>
      <c r="S39" s="1882"/>
      <c r="T39" s="1882"/>
      <c r="U39" s="1882"/>
      <c r="V39" s="1882"/>
      <c r="W39" s="1882"/>
      <c r="X39" s="1882"/>
      <c r="Y39" s="1882"/>
      <c r="Z39" s="1882"/>
      <c r="AA39" s="1883"/>
      <c r="AB39" s="733"/>
    </row>
    <row r="40" spans="2:47" s="735" customFormat="1" ht="15.75" customHeight="1" thickBot="1" x14ac:dyDescent="0.4">
      <c r="B40" s="736"/>
      <c r="C40" s="1540" t="s">
        <v>46</v>
      </c>
      <c r="D40" s="1541"/>
      <c r="E40" s="1541"/>
      <c r="F40" s="1541"/>
      <c r="G40" s="1542"/>
      <c r="H40" s="790">
        <f>SUM(H36:H39)</f>
        <v>803</v>
      </c>
      <c r="I40" s="791">
        <f>SUM(I36:I39)</f>
        <v>2160</v>
      </c>
      <c r="J40" s="792">
        <f>H40/I40</f>
        <v>0.37175925925925923</v>
      </c>
      <c r="K40" s="1543"/>
      <c r="L40" s="1544"/>
      <c r="M40" s="1544"/>
      <c r="N40" s="1544"/>
      <c r="O40" s="1544"/>
      <c r="P40" s="1544"/>
      <c r="Q40" s="1544"/>
      <c r="R40" s="1544"/>
      <c r="S40" s="1544"/>
      <c r="T40" s="1544"/>
      <c r="U40" s="1544"/>
      <c r="V40" s="1544"/>
      <c r="W40" s="1544"/>
      <c r="X40" s="1544"/>
      <c r="Y40" s="1544"/>
      <c r="Z40" s="1544"/>
      <c r="AA40" s="1545"/>
      <c r="AB40" s="733"/>
    </row>
    <row r="41" spans="2:47" s="735" customFormat="1" ht="5.25" customHeight="1" x14ac:dyDescent="0.35">
      <c r="B41" s="736"/>
      <c r="C41" s="732"/>
      <c r="D41" s="732"/>
      <c r="E41" s="732"/>
      <c r="F41" s="732"/>
      <c r="G41" s="732"/>
      <c r="H41" s="606"/>
      <c r="I41" s="606"/>
      <c r="J41" s="186"/>
      <c r="K41" s="732"/>
      <c r="L41" s="732"/>
      <c r="M41" s="732"/>
      <c r="N41" s="732"/>
      <c r="O41" s="732"/>
      <c r="P41" s="732"/>
      <c r="Q41" s="732"/>
      <c r="R41" s="732"/>
      <c r="S41" s="732"/>
      <c r="T41" s="732"/>
      <c r="U41" s="732"/>
      <c r="V41" s="732"/>
      <c r="W41" s="732"/>
      <c r="X41" s="732"/>
      <c r="Y41" s="732"/>
      <c r="Z41" s="732"/>
      <c r="AA41" s="732"/>
      <c r="AB41" s="733"/>
    </row>
    <row r="42" spans="2:47" s="735" customFormat="1" ht="15" thickBot="1" x14ac:dyDescent="0.4">
      <c r="B42" s="736"/>
      <c r="C42" s="732"/>
      <c r="D42" s="732"/>
      <c r="E42" s="732"/>
      <c r="F42" s="732"/>
      <c r="G42" s="732"/>
      <c r="H42" s="606"/>
      <c r="I42" s="793"/>
      <c r="J42" s="186"/>
      <c r="K42" s="732"/>
      <c r="L42" s="732"/>
      <c r="M42" s="732"/>
      <c r="N42" s="732"/>
      <c r="O42" s="732"/>
      <c r="P42" s="732"/>
      <c r="Q42" s="732"/>
      <c r="R42" s="732"/>
      <c r="S42" s="732"/>
      <c r="T42" s="732"/>
      <c r="U42" s="732"/>
      <c r="V42" s="732"/>
      <c r="W42" s="732"/>
      <c r="X42" s="732"/>
      <c r="Y42" s="732"/>
      <c r="Z42" s="732"/>
      <c r="AA42" s="732"/>
      <c r="AB42" s="733"/>
    </row>
    <row r="43" spans="2:47" s="735" customFormat="1" x14ac:dyDescent="0.35">
      <c r="B43" s="736"/>
      <c r="C43" s="1393" t="s">
        <v>47</v>
      </c>
      <c r="D43" s="1394"/>
      <c r="E43" s="1394"/>
      <c r="F43" s="1394"/>
      <c r="G43" s="1394"/>
      <c r="H43" s="1394"/>
      <c r="I43" s="1394"/>
      <c r="J43" s="1394"/>
      <c r="K43" s="1394"/>
      <c r="L43" s="1394"/>
      <c r="M43" s="1394"/>
      <c r="N43" s="1394"/>
      <c r="O43" s="1394"/>
      <c r="P43" s="1394"/>
      <c r="Q43" s="1394"/>
      <c r="R43" s="1394"/>
      <c r="S43" s="1394"/>
      <c r="T43" s="1394"/>
      <c r="U43" s="1394"/>
      <c r="V43" s="1394"/>
      <c r="W43" s="1394"/>
      <c r="X43" s="1394"/>
      <c r="Y43" s="1394"/>
      <c r="Z43" s="1394"/>
      <c r="AA43" s="1395"/>
      <c r="AB43" s="733"/>
    </row>
    <row r="44" spans="2:47" ht="15" thickBot="1" x14ac:dyDescent="0.4">
      <c r="B44" s="731"/>
      <c r="C44" s="1719"/>
      <c r="D44" s="1746"/>
      <c r="E44" s="1746"/>
      <c r="F44" s="1746"/>
      <c r="G44" s="1746"/>
      <c r="H44" s="1746"/>
      <c r="I44" s="1746"/>
      <c r="J44" s="1746"/>
      <c r="K44" s="1746"/>
      <c r="L44" s="1746"/>
      <c r="M44" s="1746"/>
      <c r="N44" s="1746"/>
      <c r="O44" s="1746"/>
      <c r="P44" s="1746"/>
      <c r="Q44" s="1746"/>
      <c r="R44" s="1746"/>
      <c r="S44" s="1746"/>
      <c r="T44" s="1746"/>
      <c r="U44" s="1746"/>
      <c r="V44" s="1746"/>
      <c r="W44" s="1746"/>
      <c r="X44" s="1746"/>
      <c r="Y44" s="1746"/>
      <c r="Z44" s="1746"/>
      <c r="AA44" s="1721"/>
      <c r="AB44" s="733"/>
    </row>
    <row r="45" spans="2:47" x14ac:dyDescent="0.35">
      <c r="B45" s="731"/>
      <c r="C45" s="1371" t="s">
        <v>75</v>
      </c>
      <c r="D45" s="1570"/>
      <c r="E45" s="1570"/>
      <c r="F45" s="1570"/>
      <c r="G45" s="1570"/>
      <c r="H45" s="1570"/>
      <c r="I45" s="1570"/>
      <c r="J45" s="1570"/>
      <c r="K45" s="1570"/>
      <c r="L45" s="1570"/>
      <c r="M45" s="1570"/>
      <c r="N45" s="1570"/>
      <c r="O45" s="1570"/>
      <c r="P45" s="1570"/>
      <c r="Q45" s="1570"/>
      <c r="R45" s="1570"/>
      <c r="S45" s="1570"/>
      <c r="T45" s="1570"/>
      <c r="U45" s="1570"/>
      <c r="V45" s="1570"/>
      <c r="W45" s="1570"/>
      <c r="X45" s="1570"/>
      <c r="Y45" s="1570"/>
      <c r="Z45" s="1570"/>
      <c r="AA45" s="1571"/>
      <c r="AB45" s="733"/>
      <c r="AR45" s="718" t="s">
        <v>141</v>
      </c>
      <c r="AS45" s="718" t="s">
        <v>161</v>
      </c>
      <c r="AT45" s="718" t="s">
        <v>162</v>
      </c>
      <c r="AU45" s="718" t="s">
        <v>163</v>
      </c>
    </row>
    <row r="46" spans="2:47" x14ac:dyDescent="0.35">
      <c r="B46" s="731"/>
      <c r="C46" s="1572"/>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4"/>
      <c r="AB46" s="733"/>
      <c r="AR46" s="718" t="s">
        <v>145</v>
      </c>
      <c r="AS46" s="718">
        <v>803</v>
      </c>
      <c r="AT46" s="718">
        <f>+AS46</f>
        <v>803</v>
      </c>
      <c r="AU46" s="718">
        <v>800</v>
      </c>
    </row>
    <row r="47" spans="2:47" x14ac:dyDescent="0.35">
      <c r="B47" s="731"/>
      <c r="C47" s="1572"/>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4"/>
      <c r="AB47" s="733"/>
      <c r="AR47" s="718" t="s">
        <v>146</v>
      </c>
      <c r="AT47" s="718">
        <f>+AS47+AT46</f>
        <v>803</v>
      </c>
      <c r="AU47" s="718">
        <v>450</v>
      </c>
    </row>
    <row r="48" spans="2:47" x14ac:dyDescent="0.35">
      <c r="B48" s="731"/>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4"/>
      <c r="AB48" s="733"/>
      <c r="AR48" s="718" t="s">
        <v>147</v>
      </c>
      <c r="AT48" s="718">
        <f>+AS48+AT47</f>
        <v>803</v>
      </c>
      <c r="AU48" s="718">
        <v>460</v>
      </c>
    </row>
    <row r="49" spans="2:47" x14ac:dyDescent="0.35">
      <c r="B49" s="731"/>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4"/>
      <c r="AB49" s="733"/>
      <c r="AR49" s="718" t="s">
        <v>148</v>
      </c>
      <c r="AT49" s="718">
        <f>+AS49+AT48</f>
        <v>803</v>
      </c>
      <c r="AU49" s="718">
        <v>450</v>
      </c>
    </row>
    <row r="50" spans="2:47" x14ac:dyDescent="0.35">
      <c r="B50" s="731"/>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4"/>
      <c r="AB50" s="733"/>
      <c r="AR50" s="718" t="s">
        <v>46</v>
      </c>
      <c r="AS50" s="718">
        <f>SUM(AS46:AS49)</f>
        <v>803</v>
      </c>
      <c r="AT50" s="718">
        <f>AT49</f>
        <v>803</v>
      </c>
      <c r="AU50" s="718">
        <f>SUM(AU46:AU49)</f>
        <v>2160</v>
      </c>
    </row>
    <row r="51" spans="2:47" x14ac:dyDescent="0.35">
      <c r="B51" s="731"/>
      <c r="C51" s="1572"/>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4"/>
      <c r="AB51" s="733"/>
    </row>
    <row r="52" spans="2:47" x14ac:dyDescent="0.35">
      <c r="B52" s="731"/>
      <c r="C52" s="1572"/>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4"/>
      <c r="AB52" s="733"/>
    </row>
    <row r="53" spans="2:47" x14ac:dyDescent="0.35">
      <c r="B53" s="731"/>
      <c r="C53" s="1572"/>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4"/>
      <c r="AB53" s="733"/>
    </row>
    <row r="54" spans="2:47" x14ac:dyDescent="0.35">
      <c r="B54" s="731"/>
      <c r="C54" s="1572"/>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4"/>
      <c r="AB54" s="733"/>
    </row>
    <row r="55" spans="2:47" x14ac:dyDescent="0.35">
      <c r="B55" s="731"/>
      <c r="C55" s="1572"/>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4"/>
      <c r="AB55" s="733"/>
    </row>
    <row r="56" spans="2:47" x14ac:dyDescent="0.35">
      <c r="B56" s="731"/>
      <c r="C56" s="1572"/>
      <c r="D56" s="1573"/>
      <c r="E56" s="1573"/>
      <c r="F56" s="1573"/>
      <c r="G56" s="1573"/>
      <c r="H56" s="1573"/>
      <c r="I56" s="1573"/>
      <c r="J56" s="1573"/>
      <c r="K56" s="1573"/>
      <c r="L56" s="1573"/>
      <c r="M56" s="1573"/>
      <c r="N56" s="1573"/>
      <c r="O56" s="1573"/>
      <c r="P56" s="1573"/>
      <c r="Q56" s="1573"/>
      <c r="R56" s="1573"/>
      <c r="S56" s="1573"/>
      <c r="T56" s="1573"/>
      <c r="U56" s="1573"/>
      <c r="V56" s="1573"/>
      <c r="W56" s="1573"/>
      <c r="X56" s="1573"/>
      <c r="Y56" s="1573"/>
      <c r="Z56" s="1573"/>
      <c r="AA56" s="1574"/>
      <c r="AB56" s="733"/>
    </row>
    <row r="57" spans="2:47" ht="118.5" customHeight="1" thickBot="1" x14ac:dyDescent="0.4">
      <c r="B57" s="731"/>
      <c r="C57" s="1575"/>
      <c r="D57" s="1576"/>
      <c r="E57" s="1576"/>
      <c r="F57" s="1576"/>
      <c r="G57" s="1576"/>
      <c r="H57" s="1576"/>
      <c r="I57" s="1576"/>
      <c r="J57" s="1576"/>
      <c r="K57" s="1576"/>
      <c r="L57" s="1576"/>
      <c r="M57" s="1576"/>
      <c r="N57" s="1576"/>
      <c r="O57" s="1576"/>
      <c r="P57" s="1576"/>
      <c r="Q57" s="1576"/>
      <c r="R57" s="1576"/>
      <c r="S57" s="1576"/>
      <c r="T57" s="1576"/>
      <c r="U57" s="1576"/>
      <c r="V57" s="1576"/>
      <c r="W57" s="1576"/>
      <c r="X57" s="1576"/>
      <c r="Y57" s="1576"/>
      <c r="Z57" s="1576"/>
      <c r="AA57" s="1577"/>
      <c r="AB57" s="733"/>
    </row>
    <row r="58" spans="2:47" x14ac:dyDescent="0.35">
      <c r="B58" s="737"/>
      <c r="C58" s="738"/>
      <c r="D58" s="738"/>
      <c r="E58" s="738"/>
      <c r="F58" s="738"/>
      <c r="G58" s="738"/>
      <c r="H58" s="738"/>
      <c r="I58" s="738"/>
      <c r="J58" s="738"/>
      <c r="K58" s="738"/>
      <c r="L58" s="738"/>
      <c r="M58" s="738"/>
      <c r="N58" s="738"/>
      <c r="O58" s="738"/>
      <c r="P58" s="738"/>
      <c r="Q58" s="738"/>
      <c r="R58" s="738"/>
      <c r="S58" s="738"/>
      <c r="T58" s="738"/>
      <c r="U58" s="738"/>
      <c r="V58" s="738"/>
      <c r="W58" s="738"/>
      <c r="X58" s="738"/>
      <c r="Y58" s="738"/>
      <c r="Z58" s="738"/>
      <c r="AA58" s="738"/>
      <c r="AB58" s="739"/>
    </row>
    <row r="59" spans="2:47" ht="15" thickBot="1" x14ac:dyDescent="0.4">
      <c r="B59" s="740"/>
      <c r="C59" s="611"/>
      <c r="D59" s="611"/>
      <c r="E59" s="611"/>
      <c r="F59" s="611"/>
      <c r="G59" s="611"/>
      <c r="H59" s="611"/>
      <c r="I59" s="611"/>
      <c r="J59" s="611"/>
      <c r="K59" s="611"/>
      <c r="L59" s="611"/>
      <c r="M59" s="611"/>
      <c r="N59" s="611"/>
      <c r="O59" s="611"/>
      <c r="P59" s="611"/>
      <c r="Q59" s="611"/>
      <c r="R59" s="611"/>
      <c r="S59" s="611"/>
      <c r="T59" s="611"/>
      <c r="U59" s="611"/>
      <c r="V59" s="611"/>
      <c r="W59" s="611"/>
      <c r="X59" s="611"/>
      <c r="Y59" s="611"/>
      <c r="Z59" s="611"/>
      <c r="AA59" s="611"/>
      <c r="AB59" s="741"/>
    </row>
    <row r="60" spans="2:47" ht="15.5" x14ac:dyDescent="0.35">
      <c r="B60" s="742"/>
      <c r="C60" s="1531" t="s">
        <v>41</v>
      </c>
      <c r="D60" s="1532"/>
      <c r="E60" s="1532"/>
      <c r="F60" s="1532"/>
      <c r="G60" s="1533"/>
      <c r="H60" s="1531" t="s">
        <v>57</v>
      </c>
      <c r="I60" s="1533"/>
      <c r="J60" s="1531" t="s">
        <v>58</v>
      </c>
      <c r="K60" s="1532"/>
      <c r="L60" s="1532"/>
      <c r="M60" s="1533"/>
      <c r="N60" s="1531" t="s">
        <v>49</v>
      </c>
      <c r="O60" s="1532"/>
      <c r="P60" s="1532"/>
      <c r="Q60" s="1532"/>
      <c r="R60" s="1532"/>
      <c r="S60" s="1532"/>
      <c r="T60" s="1532"/>
      <c r="U60" s="1533"/>
      <c r="V60" s="1706" t="s">
        <v>50</v>
      </c>
      <c r="W60" s="1706"/>
      <c r="X60" s="1706"/>
      <c r="Y60" s="1706"/>
      <c r="Z60" s="1706"/>
      <c r="AA60" s="1707"/>
      <c r="AB60" s="743"/>
    </row>
    <row r="61" spans="2:47" ht="15.5" x14ac:dyDescent="0.35">
      <c r="B61" s="744"/>
      <c r="C61" s="1534"/>
      <c r="D61" s="1535"/>
      <c r="E61" s="1535"/>
      <c r="F61" s="1535"/>
      <c r="G61" s="1536"/>
      <c r="H61" s="1534"/>
      <c r="I61" s="1536"/>
      <c r="J61" s="1534"/>
      <c r="K61" s="1535"/>
      <c r="L61" s="1535"/>
      <c r="M61" s="1536"/>
      <c r="N61" s="1534"/>
      <c r="O61" s="1535"/>
      <c r="P61" s="1535"/>
      <c r="Q61" s="1535"/>
      <c r="R61" s="1535"/>
      <c r="S61" s="1535"/>
      <c r="T61" s="1535"/>
      <c r="U61" s="1536"/>
      <c r="V61" s="1747"/>
      <c r="W61" s="1747"/>
      <c r="X61" s="1747"/>
      <c r="Y61" s="1747"/>
      <c r="Z61" s="1747"/>
      <c r="AA61" s="1709"/>
      <c r="AB61" s="743"/>
    </row>
    <row r="62" spans="2:47" ht="15.5" x14ac:dyDescent="0.35">
      <c r="B62" s="744"/>
      <c r="C62" s="1534"/>
      <c r="D62" s="1535"/>
      <c r="E62" s="1535"/>
      <c r="F62" s="1535"/>
      <c r="G62" s="1536"/>
      <c r="H62" s="1534"/>
      <c r="I62" s="1536"/>
      <c r="J62" s="1534"/>
      <c r="K62" s="1535"/>
      <c r="L62" s="1535"/>
      <c r="M62" s="1536"/>
      <c r="N62" s="1534"/>
      <c r="O62" s="1535"/>
      <c r="P62" s="1535"/>
      <c r="Q62" s="1535"/>
      <c r="R62" s="1535"/>
      <c r="S62" s="1535"/>
      <c r="T62" s="1535"/>
      <c r="U62" s="1536"/>
      <c r="V62" s="1747"/>
      <c r="W62" s="1747"/>
      <c r="X62" s="1747"/>
      <c r="Y62" s="1747"/>
      <c r="Z62" s="1747"/>
      <c r="AA62" s="1709"/>
      <c r="AB62" s="743"/>
    </row>
    <row r="63" spans="2:47" ht="87" customHeight="1" x14ac:dyDescent="0.35">
      <c r="B63" s="742"/>
      <c r="C63" s="1475" t="s">
        <v>137</v>
      </c>
      <c r="D63" s="1475"/>
      <c r="E63" s="1475"/>
      <c r="F63" s="1475"/>
      <c r="G63" s="1475"/>
      <c r="H63" s="1475">
        <v>632</v>
      </c>
      <c r="I63" s="1475"/>
      <c r="J63" s="1475">
        <v>803</v>
      </c>
      <c r="K63" s="1475"/>
      <c r="L63" s="1475"/>
      <c r="M63" s="1475"/>
      <c r="N63" s="1884" t="s">
        <v>886</v>
      </c>
      <c r="O63" s="1884"/>
      <c r="P63" s="1884"/>
      <c r="Q63" s="1884"/>
      <c r="R63" s="1884"/>
      <c r="S63" s="1884"/>
      <c r="T63" s="1884"/>
      <c r="U63" s="1884"/>
      <c r="V63" s="1751" t="s">
        <v>52</v>
      </c>
      <c r="W63" s="1751"/>
      <c r="X63" s="1751"/>
      <c r="Y63" s="1751"/>
      <c r="Z63" s="1751"/>
      <c r="AA63" s="1751"/>
      <c r="AB63" s="745"/>
    </row>
    <row r="64" spans="2:47" ht="89.25" customHeight="1" x14ac:dyDescent="0.35">
      <c r="B64" s="742"/>
      <c r="C64" s="1475" t="s">
        <v>138</v>
      </c>
      <c r="D64" s="1475"/>
      <c r="E64" s="1475"/>
      <c r="F64" s="1475"/>
      <c r="G64" s="1475"/>
      <c r="H64" s="1475">
        <v>793</v>
      </c>
      <c r="I64" s="1475"/>
      <c r="J64" s="1475"/>
      <c r="K64" s="1475"/>
      <c r="L64" s="1475"/>
      <c r="M64" s="1475"/>
      <c r="N64" s="1884" t="s">
        <v>886</v>
      </c>
      <c r="O64" s="1884"/>
      <c r="P64" s="1884"/>
      <c r="Q64" s="1884"/>
      <c r="R64" s="1884"/>
      <c r="S64" s="1884"/>
      <c r="T64" s="1884"/>
      <c r="U64" s="1884"/>
      <c r="V64" s="1751" t="s">
        <v>52</v>
      </c>
      <c r="W64" s="1751"/>
      <c r="X64" s="1751"/>
      <c r="Y64" s="1751"/>
      <c r="Z64" s="1751"/>
      <c r="AA64" s="1751"/>
      <c r="AB64" s="745"/>
    </row>
    <row r="65" spans="2:28" ht="93" customHeight="1" x14ac:dyDescent="0.35">
      <c r="B65" s="742"/>
      <c r="C65" s="1475" t="s">
        <v>139</v>
      </c>
      <c r="D65" s="1475"/>
      <c r="E65" s="1475"/>
      <c r="F65" s="1475"/>
      <c r="G65" s="1475"/>
      <c r="H65" s="1475">
        <v>752</v>
      </c>
      <c r="I65" s="1475"/>
      <c r="J65" s="1475"/>
      <c r="K65" s="1475"/>
      <c r="L65" s="1475"/>
      <c r="M65" s="1475"/>
      <c r="N65" s="1884" t="s">
        <v>886</v>
      </c>
      <c r="O65" s="1884"/>
      <c r="P65" s="1884"/>
      <c r="Q65" s="1884"/>
      <c r="R65" s="1884"/>
      <c r="S65" s="1884"/>
      <c r="T65" s="1884"/>
      <c r="U65" s="1884"/>
      <c r="V65" s="1751" t="s">
        <v>52</v>
      </c>
      <c r="W65" s="1751"/>
      <c r="X65" s="1751"/>
      <c r="Y65" s="1751"/>
      <c r="Z65" s="1751"/>
      <c r="AA65" s="1751"/>
      <c r="AB65" s="745"/>
    </row>
    <row r="66" spans="2:28" ht="96.75" customHeight="1" x14ac:dyDescent="0.35">
      <c r="B66" s="742"/>
      <c r="C66" s="1475" t="s">
        <v>140</v>
      </c>
      <c r="D66" s="1475"/>
      <c r="E66" s="1475"/>
      <c r="F66" s="1475"/>
      <c r="G66" s="1475"/>
      <c r="H66" s="1475">
        <v>703</v>
      </c>
      <c r="I66" s="1475"/>
      <c r="J66" s="1475"/>
      <c r="K66" s="1475"/>
      <c r="L66" s="1475"/>
      <c r="M66" s="1475"/>
      <c r="N66" s="1884" t="s">
        <v>886</v>
      </c>
      <c r="O66" s="1884"/>
      <c r="P66" s="1884"/>
      <c r="Q66" s="1884"/>
      <c r="R66" s="1884"/>
      <c r="S66" s="1884"/>
      <c r="T66" s="1884"/>
      <c r="U66" s="1884"/>
      <c r="V66" s="1751" t="s">
        <v>52</v>
      </c>
      <c r="W66" s="1751"/>
      <c r="X66" s="1751"/>
      <c r="Y66" s="1751"/>
      <c r="Z66" s="1751"/>
      <c r="AA66" s="1751"/>
      <c r="AB66" s="745"/>
    </row>
    <row r="67" spans="2:28" hidden="1" x14ac:dyDescent="0.35">
      <c r="B67" s="742"/>
      <c r="C67" s="1128"/>
      <c r="D67" s="1129"/>
      <c r="E67" s="1129"/>
      <c r="F67" s="1129"/>
      <c r="G67" s="1129"/>
      <c r="H67" s="1129"/>
      <c r="I67" s="1129"/>
      <c r="J67" s="1129"/>
      <c r="K67" s="1129"/>
      <c r="L67" s="1129"/>
      <c r="M67" s="1129"/>
      <c r="N67" s="1480"/>
      <c r="O67" s="1481"/>
      <c r="P67" s="1481"/>
      <c r="Q67" s="1481"/>
      <c r="R67" s="1481"/>
      <c r="S67" s="1481"/>
      <c r="T67" s="1481"/>
      <c r="U67" s="1482"/>
      <c r="V67" s="1480"/>
      <c r="W67" s="1481"/>
      <c r="X67" s="1481"/>
      <c r="Y67" s="1481"/>
      <c r="Z67" s="1481"/>
      <c r="AA67" s="1483"/>
      <c r="AB67" s="745"/>
    </row>
    <row r="68" spans="2:28" hidden="1" x14ac:dyDescent="0.35">
      <c r="B68" s="742"/>
      <c r="C68" s="1128"/>
      <c r="D68" s="1129"/>
      <c r="E68" s="1129"/>
      <c r="F68" s="1129"/>
      <c r="G68" s="1129"/>
      <c r="H68" s="1129"/>
      <c r="I68" s="1129"/>
      <c r="J68" s="1129"/>
      <c r="K68" s="1129"/>
      <c r="L68" s="1129"/>
      <c r="M68" s="1129"/>
      <c r="N68" s="1480"/>
      <c r="O68" s="1481"/>
      <c r="P68" s="1481"/>
      <c r="Q68" s="1481"/>
      <c r="R68" s="1481"/>
      <c r="S68" s="1481"/>
      <c r="T68" s="1481"/>
      <c r="U68" s="1482"/>
      <c r="V68" s="1480"/>
      <c r="W68" s="1481"/>
      <c r="X68" s="1481"/>
      <c r="Y68" s="1481"/>
      <c r="Z68" s="1481"/>
      <c r="AA68" s="1483"/>
      <c r="AB68" s="745"/>
    </row>
    <row r="69" spans="2:28" hidden="1" x14ac:dyDescent="0.35">
      <c r="B69" s="742"/>
      <c r="C69" s="1128"/>
      <c r="D69" s="1129"/>
      <c r="E69" s="1129"/>
      <c r="F69" s="1129"/>
      <c r="G69" s="1129"/>
      <c r="H69" s="1129"/>
      <c r="I69" s="1129"/>
      <c r="J69" s="1129"/>
      <c r="K69" s="1129"/>
      <c r="L69" s="1129"/>
      <c r="M69" s="1129"/>
      <c r="N69" s="1480"/>
      <c r="O69" s="1481"/>
      <c r="P69" s="1481"/>
      <c r="Q69" s="1481"/>
      <c r="R69" s="1481"/>
      <c r="S69" s="1481"/>
      <c r="T69" s="1481"/>
      <c r="U69" s="1482"/>
      <c r="V69" s="1480"/>
      <c r="W69" s="1481"/>
      <c r="X69" s="1481"/>
      <c r="Y69" s="1481"/>
      <c r="Z69" s="1481"/>
      <c r="AA69" s="1483"/>
      <c r="AB69" s="745"/>
    </row>
    <row r="70" spans="2:28" hidden="1" x14ac:dyDescent="0.35">
      <c r="B70" s="742"/>
      <c r="C70" s="1128"/>
      <c r="D70" s="1129"/>
      <c r="E70" s="1129"/>
      <c r="F70" s="1129"/>
      <c r="G70" s="1129"/>
      <c r="H70" s="1129"/>
      <c r="I70" s="1129"/>
      <c r="J70" s="1129"/>
      <c r="K70" s="1129"/>
      <c r="L70" s="1129"/>
      <c r="M70" s="1129"/>
      <c r="N70" s="1480"/>
      <c r="O70" s="1481"/>
      <c r="P70" s="1481"/>
      <c r="Q70" s="1481"/>
      <c r="R70" s="1481"/>
      <c r="S70" s="1481"/>
      <c r="T70" s="1481"/>
      <c r="U70" s="1482"/>
      <c r="V70" s="1480"/>
      <c r="W70" s="1481"/>
      <c r="X70" s="1481"/>
      <c r="Y70" s="1481"/>
      <c r="Z70" s="1481"/>
      <c r="AA70" s="1483"/>
      <c r="AB70" s="745"/>
    </row>
    <row r="71" spans="2:28" ht="15.75" hidden="1" customHeight="1" x14ac:dyDescent="0.35">
      <c r="B71" s="742"/>
      <c r="C71" s="1130"/>
      <c r="D71" s="1131"/>
      <c r="E71" s="1131"/>
      <c r="F71" s="1131"/>
      <c r="G71" s="1131"/>
      <c r="H71" s="1131"/>
      <c r="I71" s="1131"/>
      <c r="J71" s="1131"/>
      <c r="K71" s="1131"/>
      <c r="L71" s="1131"/>
      <c r="M71" s="1131"/>
      <c r="N71" s="1470"/>
      <c r="O71" s="1471"/>
      <c r="P71" s="1471"/>
      <c r="Q71" s="1471"/>
      <c r="R71" s="1471"/>
      <c r="S71" s="1471"/>
      <c r="T71" s="1471"/>
      <c r="U71" s="1472"/>
      <c r="V71" s="1470"/>
      <c r="W71" s="1471"/>
      <c r="X71" s="1471"/>
      <c r="Y71" s="1471"/>
      <c r="Z71" s="1471"/>
      <c r="AA71" s="1473"/>
      <c r="AB71" s="745"/>
    </row>
    <row r="72" spans="2:28" hidden="1" x14ac:dyDescent="0.35">
      <c r="B72" s="746"/>
      <c r="C72" s="738"/>
      <c r="D72" s="738"/>
      <c r="E72" s="738"/>
      <c r="F72" s="738"/>
      <c r="G72" s="738"/>
      <c r="H72" s="738"/>
      <c r="I72" s="738"/>
      <c r="J72" s="738"/>
      <c r="K72" s="738"/>
      <c r="L72" s="738"/>
      <c r="M72" s="738"/>
      <c r="N72" s="738"/>
      <c r="O72" s="738"/>
      <c r="P72" s="738"/>
      <c r="Q72" s="738"/>
      <c r="R72" s="738"/>
      <c r="S72" s="738"/>
      <c r="T72" s="738"/>
      <c r="U72" s="738"/>
      <c r="V72" s="738"/>
      <c r="W72" s="738"/>
      <c r="X72" s="738"/>
      <c r="Y72" s="738"/>
      <c r="Z72" s="738"/>
      <c r="AA72" s="738"/>
      <c r="AB72" s="747"/>
    </row>
    <row r="111" ht="6" customHeight="1" x14ac:dyDescent="0.35"/>
  </sheetData>
  <mergeCells count="122">
    <mergeCell ref="C68:G68"/>
    <mergeCell ref="H68:I68"/>
    <mergeCell ref="J68:M68"/>
    <mergeCell ref="N68:U68"/>
    <mergeCell ref="V68:AA68"/>
    <mergeCell ref="C71:G71"/>
    <mergeCell ref="H71:I71"/>
    <mergeCell ref="J71:M71"/>
    <mergeCell ref="N71:U71"/>
    <mergeCell ref="V71:AA71"/>
    <mergeCell ref="C69:G69"/>
    <mergeCell ref="H69:I69"/>
    <mergeCell ref="J69:M69"/>
    <mergeCell ref="N69:U69"/>
    <mergeCell ref="V69:AA69"/>
    <mergeCell ref="C70:G70"/>
    <mergeCell ref="H70:I70"/>
    <mergeCell ref="J70:M70"/>
    <mergeCell ref="N70:U70"/>
    <mergeCell ref="V70:AA70"/>
    <mergeCell ref="C35:G35"/>
    <mergeCell ref="K35:AA35"/>
    <mergeCell ref="C34:AA34"/>
    <mergeCell ref="Z31:AA31"/>
    <mergeCell ref="C67:G67"/>
    <mergeCell ref="H67:I67"/>
    <mergeCell ref="J67:M67"/>
    <mergeCell ref="N67:U67"/>
    <mergeCell ref="V67:AA6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5:AA57"/>
    <mergeCell ref="C60:G62"/>
    <mergeCell ref="N60:U62"/>
    <mergeCell ref="V60:AA62"/>
    <mergeCell ref="C43:AA44"/>
    <mergeCell ref="H60:I62"/>
    <mergeCell ref="J60:M62"/>
    <mergeCell ref="C36:G36"/>
    <mergeCell ref="K36:AA36"/>
    <mergeCell ref="C38:G38"/>
    <mergeCell ref="K38:AA38"/>
    <mergeCell ref="C37:G37"/>
    <mergeCell ref="K37:AA37"/>
    <mergeCell ref="C40:G40"/>
    <mergeCell ref="K40:AA40"/>
    <mergeCell ref="C39:G39"/>
    <mergeCell ref="K39:AA39"/>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20:H21"/>
    <mergeCell ref="I20:L21"/>
    <mergeCell ref="M20:S20"/>
    <mergeCell ref="T20:AA20"/>
    <mergeCell ref="M21:S21"/>
    <mergeCell ref="T21:AA21"/>
    <mergeCell ref="C16:H16"/>
    <mergeCell ref="I16:AA16"/>
    <mergeCell ref="C13:H14"/>
    <mergeCell ref="I13:S14"/>
    <mergeCell ref="T13:AA13"/>
    <mergeCell ref="T14:AA14"/>
    <mergeCell ref="V10:AA10"/>
    <mergeCell ref="R11:U11"/>
    <mergeCell ref="V11:AA11"/>
    <mergeCell ref="B2:G4"/>
    <mergeCell ref="H2:AB2"/>
    <mergeCell ref="H3:O3"/>
    <mergeCell ref="P3:AB3"/>
    <mergeCell ref="H4:AB4"/>
    <mergeCell ref="C18:H18"/>
    <mergeCell ref="I18:AA18"/>
    <mergeCell ref="C7:H8"/>
    <mergeCell ref="I7:AA8"/>
    <mergeCell ref="C10:H11"/>
    <mergeCell ref="I10:Q11"/>
    <mergeCell ref="R10:U10"/>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P108"/>
  <sheetViews>
    <sheetView topLeftCell="A29" workbookViewId="0">
      <selection activeCell="K36" sqref="K36:AA36"/>
    </sheetView>
  </sheetViews>
  <sheetFormatPr baseColWidth="10" defaultColWidth="3.7265625" defaultRowHeight="14.5" x14ac:dyDescent="0.35"/>
  <cols>
    <col min="1" max="1" width="3.7265625" style="718"/>
    <col min="2" max="2" width="2.81640625" style="718" customWidth="1"/>
    <col min="3" max="6" width="2.7265625" style="718" customWidth="1"/>
    <col min="7" max="7" width="4.26953125" style="718" customWidth="1"/>
    <col min="8" max="8" width="16.1796875" style="718" customWidth="1"/>
    <col min="9" max="9" width="13.453125" style="718" customWidth="1"/>
    <col min="10" max="10" width="15" style="718" customWidth="1"/>
    <col min="11" max="12" width="3.453125" style="718" customWidth="1"/>
    <col min="13" max="15" width="2.7265625" style="718" customWidth="1"/>
    <col min="16" max="16" width="3.453125" style="718" customWidth="1"/>
    <col min="17" max="17" width="3.54296875" style="718" customWidth="1"/>
    <col min="18" max="18" width="3.7265625" style="718"/>
    <col min="19" max="19" width="3.26953125" style="718" customWidth="1"/>
    <col min="20" max="20" width="7.453125" style="718" customWidth="1"/>
    <col min="21" max="21" width="3.54296875" style="718" customWidth="1"/>
    <col min="22" max="22" width="3.7265625" style="718"/>
    <col min="23" max="25" width="5" style="718" customWidth="1"/>
    <col min="26" max="26" width="6.7265625" style="718" customWidth="1"/>
    <col min="27" max="27" width="5.26953125" style="718" customWidth="1"/>
    <col min="28" max="28" width="2" style="718" customWidth="1"/>
    <col min="29" max="32" width="3.7265625" style="718"/>
    <col min="33" max="33" width="7.7265625" style="718" customWidth="1"/>
    <col min="34" max="38" width="3.7265625" style="718"/>
    <col min="39" max="39" width="15" style="718" customWidth="1"/>
    <col min="40" max="40" width="30" style="718" customWidth="1"/>
    <col min="41" max="41" width="26.26953125" style="718" customWidth="1"/>
    <col min="42" max="42" width="17.453125" style="718" customWidth="1"/>
    <col min="43" max="16384" width="3.7265625" style="718"/>
  </cols>
  <sheetData>
    <row r="1" spans="2:28" ht="15" thickBot="1" x14ac:dyDescent="0.4">
      <c r="B1" s="719"/>
      <c r="C1" s="719"/>
      <c r="D1" s="719"/>
      <c r="E1" s="719"/>
      <c r="F1" s="719"/>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ht="15" thickBot="1" x14ac:dyDescent="0.4">
      <c r="H5" s="720"/>
      <c r="I5" s="720"/>
      <c r="J5" s="720"/>
      <c r="K5" s="720"/>
      <c r="L5" s="720"/>
      <c r="M5" s="720"/>
      <c r="N5" s="720"/>
      <c r="O5" s="720"/>
      <c r="P5" s="720"/>
      <c r="Q5" s="720"/>
      <c r="R5" s="720"/>
      <c r="S5" s="720"/>
      <c r="T5" s="720"/>
      <c r="U5" s="720"/>
      <c r="V5" s="720"/>
      <c r="W5" s="720"/>
      <c r="X5" s="720"/>
      <c r="Y5" s="720"/>
      <c r="Z5" s="720"/>
      <c r="AA5" s="720"/>
      <c r="AB5" s="720"/>
    </row>
    <row r="6" spans="2:28" ht="15" thickBot="1" x14ac:dyDescent="0.4">
      <c r="B6" s="769"/>
      <c r="C6" s="689"/>
      <c r="D6" s="689"/>
      <c r="E6" s="689"/>
      <c r="F6" s="689"/>
      <c r="G6" s="689"/>
      <c r="H6" s="689"/>
      <c r="I6" s="770"/>
      <c r="J6" s="770"/>
      <c r="K6" s="770"/>
      <c r="L6" s="770"/>
      <c r="M6" s="770"/>
      <c r="N6" s="770"/>
      <c r="O6" s="770"/>
      <c r="P6" s="770"/>
      <c r="Q6" s="770"/>
      <c r="R6" s="630"/>
      <c r="S6" s="630"/>
      <c r="T6" s="630"/>
      <c r="U6" s="630"/>
      <c r="V6" s="630"/>
      <c r="W6" s="689"/>
      <c r="X6" s="689"/>
      <c r="Y6" s="689"/>
      <c r="Z6" s="689"/>
      <c r="AA6" s="689"/>
      <c r="AB6" s="690"/>
    </row>
    <row r="7" spans="2:28" ht="15" customHeight="1" x14ac:dyDescent="0.35">
      <c r="B7" s="771"/>
      <c r="C7" s="1114" t="s">
        <v>4</v>
      </c>
      <c r="D7" s="1115"/>
      <c r="E7" s="1115"/>
      <c r="F7" s="1115"/>
      <c r="G7" s="1115"/>
      <c r="H7" s="1116"/>
      <c r="I7" s="1365" t="s">
        <v>130</v>
      </c>
      <c r="J7" s="1366"/>
      <c r="K7" s="1366"/>
      <c r="L7" s="1366"/>
      <c r="M7" s="1366"/>
      <c r="N7" s="1366"/>
      <c r="O7" s="1366"/>
      <c r="P7" s="1366"/>
      <c r="Q7" s="1366"/>
      <c r="R7" s="1366"/>
      <c r="S7" s="1366"/>
      <c r="T7" s="1366"/>
      <c r="U7" s="1366"/>
      <c r="V7" s="1366"/>
      <c r="W7" s="1366"/>
      <c r="X7" s="1366"/>
      <c r="Y7" s="1366"/>
      <c r="Z7" s="1366"/>
      <c r="AA7" s="1367"/>
      <c r="AB7" s="344"/>
    </row>
    <row r="8" spans="2:28" ht="15" thickBot="1" x14ac:dyDescent="0.4">
      <c r="B8" s="771"/>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344"/>
    </row>
    <row r="9" spans="2:28" ht="15" thickBot="1" x14ac:dyDescent="0.4">
      <c r="B9" s="771"/>
      <c r="C9" s="728"/>
      <c r="D9" s="728"/>
      <c r="E9" s="728"/>
      <c r="F9" s="728"/>
      <c r="G9" s="728"/>
      <c r="H9" s="728"/>
      <c r="I9" s="729"/>
      <c r="J9" s="729"/>
      <c r="K9" s="729"/>
      <c r="L9" s="729"/>
      <c r="M9" s="729"/>
      <c r="N9" s="729"/>
      <c r="O9" s="729"/>
      <c r="P9" s="729"/>
      <c r="Q9" s="729"/>
      <c r="R9" s="730"/>
      <c r="S9" s="730"/>
      <c r="T9" s="730"/>
      <c r="U9" s="730"/>
      <c r="V9" s="730"/>
      <c r="W9" s="728"/>
      <c r="X9" s="728"/>
      <c r="Y9" s="728"/>
      <c r="Z9" s="728"/>
      <c r="AA9" s="728"/>
      <c r="AB9" s="344"/>
    </row>
    <row r="10" spans="2:28" ht="15" customHeight="1" thickBot="1" x14ac:dyDescent="0.4">
      <c r="B10" s="771"/>
      <c r="C10" s="1114" t="s">
        <v>5</v>
      </c>
      <c r="D10" s="1115"/>
      <c r="E10" s="1115"/>
      <c r="F10" s="1115"/>
      <c r="G10" s="1115"/>
      <c r="H10" s="1116"/>
      <c r="I10" s="1138" t="s">
        <v>616</v>
      </c>
      <c r="J10" s="1139"/>
      <c r="K10" s="1139"/>
      <c r="L10" s="1139"/>
      <c r="M10" s="1139"/>
      <c r="N10" s="1139"/>
      <c r="O10" s="1139"/>
      <c r="P10" s="1139"/>
      <c r="Q10" s="1140"/>
      <c r="R10" s="1144" t="s">
        <v>7</v>
      </c>
      <c r="S10" s="1145"/>
      <c r="T10" s="1145"/>
      <c r="U10" s="1146"/>
      <c r="V10" s="1433" t="s">
        <v>8</v>
      </c>
      <c r="W10" s="1434"/>
      <c r="X10" s="1434"/>
      <c r="Y10" s="1434"/>
      <c r="Z10" s="1434"/>
      <c r="AA10" s="1436"/>
      <c r="AB10" s="344"/>
    </row>
    <row r="11" spans="2:28" ht="28.5" customHeight="1" thickBot="1" x14ac:dyDescent="0.4">
      <c r="B11" s="771"/>
      <c r="C11" s="1117"/>
      <c r="D11" s="1118"/>
      <c r="E11" s="1118"/>
      <c r="F11" s="1118"/>
      <c r="G11" s="1118"/>
      <c r="H11" s="1119"/>
      <c r="I11" s="1141"/>
      <c r="J11" s="1142"/>
      <c r="K11" s="1142"/>
      <c r="L11" s="1142"/>
      <c r="M11" s="1142"/>
      <c r="N11" s="1142"/>
      <c r="O11" s="1142"/>
      <c r="P11" s="1142"/>
      <c r="Q11" s="1143"/>
      <c r="R11" s="1150" t="s">
        <v>182</v>
      </c>
      <c r="S11" s="1151"/>
      <c r="T11" s="1151"/>
      <c r="U11" s="1152"/>
      <c r="V11" s="1575" t="s">
        <v>353</v>
      </c>
      <c r="W11" s="1576"/>
      <c r="X11" s="1576"/>
      <c r="Y11" s="1576"/>
      <c r="Z11" s="1576"/>
      <c r="AA11" s="1577"/>
      <c r="AB11" s="344"/>
    </row>
    <row r="12" spans="2:28" ht="15" thickBot="1" x14ac:dyDescent="0.4">
      <c r="B12" s="772"/>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345"/>
    </row>
    <row r="13" spans="2:28" ht="15" customHeight="1" thickBot="1" x14ac:dyDescent="0.4">
      <c r="B13" s="772"/>
      <c r="C13" s="1114" t="s">
        <v>9</v>
      </c>
      <c r="D13" s="1115"/>
      <c r="E13" s="1115"/>
      <c r="F13" s="1115"/>
      <c r="G13" s="1115"/>
      <c r="H13" s="1116"/>
      <c r="I13" s="1156" t="s">
        <v>617</v>
      </c>
      <c r="J13" s="1157"/>
      <c r="K13" s="1157"/>
      <c r="L13" s="1157"/>
      <c r="M13" s="1157"/>
      <c r="N13" s="1157"/>
      <c r="O13" s="1157"/>
      <c r="P13" s="1157"/>
      <c r="Q13" s="1157"/>
      <c r="R13" s="1157"/>
      <c r="S13" s="1158"/>
      <c r="T13" s="1165" t="s">
        <v>11</v>
      </c>
      <c r="U13" s="1166"/>
      <c r="V13" s="1166"/>
      <c r="W13" s="1166"/>
      <c r="X13" s="1166"/>
      <c r="Y13" s="1166"/>
      <c r="Z13" s="1166"/>
      <c r="AA13" s="1167"/>
      <c r="AB13" s="345"/>
    </row>
    <row r="14" spans="2:28" ht="30" customHeight="1" thickBot="1" x14ac:dyDescent="0.4">
      <c r="B14" s="772"/>
      <c r="C14" s="1117"/>
      <c r="D14" s="1118"/>
      <c r="E14" s="1118"/>
      <c r="F14" s="1118"/>
      <c r="G14" s="1118"/>
      <c r="H14" s="1119"/>
      <c r="I14" s="1159"/>
      <c r="J14" s="1160"/>
      <c r="K14" s="1160"/>
      <c r="L14" s="1160"/>
      <c r="M14" s="1160"/>
      <c r="N14" s="1160"/>
      <c r="O14" s="1160"/>
      <c r="P14" s="1160"/>
      <c r="Q14" s="1160"/>
      <c r="R14" s="1160"/>
      <c r="S14" s="1161"/>
      <c r="T14" s="1885" t="s">
        <v>62</v>
      </c>
      <c r="U14" s="1853"/>
      <c r="V14" s="1853"/>
      <c r="W14" s="1853"/>
      <c r="X14" s="1853"/>
      <c r="Y14" s="1853"/>
      <c r="Z14" s="1853"/>
      <c r="AA14" s="1854"/>
      <c r="AB14" s="345"/>
    </row>
    <row r="15" spans="2:28" ht="15" thickBot="1" x14ac:dyDescent="0.4">
      <c r="B15" s="772"/>
      <c r="C15" s="732"/>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345"/>
    </row>
    <row r="16" spans="2:28" ht="57" customHeight="1" thickBot="1" x14ac:dyDescent="0.4">
      <c r="B16" s="772"/>
      <c r="C16" s="1165" t="s">
        <v>13</v>
      </c>
      <c r="D16" s="1166"/>
      <c r="E16" s="1166"/>
      <c r="F16" s="1166"/>
      <c r="G16" s="1166"/>
      <c r="H16" s="1167"/>
      <c r="I16" s="1840" t="s">
        <v>618</v>
      </c>
      <c r="J16" s="1841"/>
      <c r="K16" s="1841"/>
      <c r="L16" s="1841"/>
      <c r="M16" s="1841"/>
      <c r="N16" s="1841"/>
      <c r="O16" s="1841"/>
      <c r="P16" s="1841"/>
      <c r="Q16" s="1841"/>
      <c r="R16" s="1841"/>
      <c r="S16" s="1841"/>
      <c r="T16" s="1841"/>
      <c r="U16" s="1841"/>
      <c r="V16" s="1841"/>
      <c r="W16" s="1841"/>
      <c r="X16" s="1841"/>
      <c r="Y16" s="1841"/>
      <c r="Z16" s="1841"/>
      <c r="AA16" s="1842"/>
      <c r="AB16" s="345"/>
    </row>
    <row r="17" spans="2:28" ht="16.5" customHeight="1" thickBot="1" x14ac:dyDescent="0.4">
      <c r="B17" s="772"/>
      <c r="C17" s="730"/>
      <c r="D17" s="730"/>
      <c r="E17" s="730"/>
      <c r="F17" s="730"/>
      <c r="G17" s="730"/>
      <c r="H17" s="730"/>
      <c r="I17" s="734"/>
      <c r="J17" s="734"/>
      <c r="K17" s="734"/>
      <c r="L17" s="734"/>
      <c r="M17" s="734"/>
      <c r="N17" s="734"/>
      <c r="O17" s="734"/>
      <c r="P17" s="734"/>
      <c r="Q17" s="734"/>
      <c r="R17" s="734"/>
      <c r="S17" s="734"/>
      <c r="T17" s="734"/>
      <c r="U17" s="734"/>
      <c r="V17" s="734"/>
      <c r="W17" s="734"/>
      <c r="X17" s="734"/>
      <c r="Y17" s="734"/>
      <c r="Z17" s="734"/>
      <c r="AA17" s="734"/>
      <c r="AB17" s="345"/>
    </row>
    <row r="18" spans="2:28" ht="105" customHeight="1" thickBot="1" x14ac:dyDescent="0.4">
      <c r="B18" s="772"/>
      <c r="C18" s="1165" t="s">
        <v>79</v>
      </c>
      <c r="D18" s="1166"/>
      <c r="E18" s="1166"/>
      <c r="F18" s="1166"/>
      <c r="G18" s="1166"/>
      <c r="H18" s="1167"/>
      <c r="I18" s="1840" t="s">
        <v>619</v>
      </c>
      <c r="J18" s="1841"/>
      <c r="K18" s="1841"/>
      <c r="L18" s="1841"/>
      <c r="M18" s="1841"/>
      <c r="N18" s="1841"/>
      <c r="O18" s="1841"/>
      <c r="P18" s="1841"/>
      <c r="Q18" s="1841"/>
      <c r="R18" s="1841"/>
      <c r="S18" s="1841"/>
      <c r="T18" s="1841"/>
      <c r="U18" s="1841"/>
      <c r="V18" s="1841"/>
      <c r="W18" s="1841"/>
      <c r="X18" s="1841"/>
      <c r="Y18" s="1841"/>
      <c r="Z18" s="1841"/>
      <c r="AA18" s="1842"/>
      <c r="AB18" s="345"/>
    </row>
    <row r="19" spans="2:28" ht="16.5" customHeight="1" thickBot="1" x14ac:dyDescent="0.4">
      <c r="B19" s="772"/>
      <c r="C19" s="730"/>
      <c r="D19" s="730"/>
      <c r="E19" s="730"/>
      <c r="F19" s="730"/>
      <c r="G19" s="730"/>
      <c r="H19" s="730"/>
      <c r="I19" s="734"/>
      <c r="J19" s="734"/>
      <c r="K19" s="734"/>
      <c r="L19" s="734"/>
      <c r="M19" s="734"/>
      <c r="N19" s="734"/>
      <c r="O19" s="734"/>
      <c r="P19" s="734"/>
      <c r="Q19" s="734"/>
      <c r="R19" s="734"/>
      <c r="S19" s="734"/>
      <c r="T19" s="734"/>
      <c r="U19" s="734"/>
      <c r="V19" s="734"/>
      <c r="W19" s="734"/>
      <c r="X19" s="734"/>
      <c r="Y19" s="734"/>
      <c r="Z19" s="734"/>
      <c r="AA19" s="734"/>
      <c r="AB19" s="345"/>
    </row>
    <row r="20" spans="2:28" ht="22.5" customHeight="1" thickBot="1" x14ac:dyDescent="0.4">
      <c r="B20" s="772"/>
      <c r="C20" s="1171" t="s">
        <v>54</v>
      </c>
      <c r="D20" s="1172"/>
      <c r="E20" s="1172"/>
      <c r="F20" s="1172"/>
      <c r="G20" s="1172"/>
      <c r="H20" s="1173"/>
      <c r="I20" s="1177" t="s">
        <v>880</v>
      </c>
      <c r="J20" s="1178"/>
      <c r="K20" s="1178"/>
      <c r="L20" s="1179"/>
      <c r="M20" s="1433" t="s">
        <v>18</v>
      </c>
      <c r="N20" s="1434"/>
      <c r="O20" s="1434"/>
      <c r="P20" s="1434"/>
      <c r="Q20" s="1434"/>
      <c r="R20" s="1434"/>
      <c r="S20" s="1436"/>
      <c r="T20" s="1433" t="s">
        <v>19</v>
      </c>
      <c r="U20" s="1434"/>
      <c r="V20" s="1434"/>
      <c r="W20" s="1434"/>
      <c r="X20" s="1434"/>
      <c r="Y20" s="1434"/>
      <c r="Z20" s="1434"/>
      <c r="AA20" s="1436"/>
      <c r="AB20" s="345"/>
    </row>
    <row r="21" spans="2:28" ht="30.75" customHeight="1" thickBot="1" x14ac:dyDescent="0.4">
      <c r="B21" s="772"/>
      <c r="C21" s="1174"/>
      <c r="D21" s="1175"/>
      <c r="E21" s="1175"/>
      <c r="F21" s="1175"/>
      <c r="G21" s="1175"/>
      <c r="H21" s="1176"/>
      <c r="I21" s="1180"/>
      <c r="J21" s="1181"/>
      <c r="K21" s="1181"/>
      <c r="L21" s="1182"/>
      <c r="M21" s="1743" t="s">
        <v>132</v>
      </c>
      <c r="N21" s="1744"/>
      <c r="O21" s="1744"/>
      <c r="P21" s="1744"/>
      <c r="Q21" s="1744"/>
      <c r="R21" s="1744"/>
      <c r="S21" s="1745"/>
      <c r="T21" s="1396" t="s">
        <v>55</v>
      </c>
      <c r="U21" s="1397"/>
      <c r="V21" s="1397"/>
      <c r="W21" s="1397"/>
      <c r="X21" s="1397"/>
      <c r="Y21" s="1397"/>
      <c r="Z21" s="1397"/>
      <c r="AA21" s="1398"/>
      <c r="AB21" s="345"/>
    </row>
    <row r="22" spans="2:28" ht="15" thickBot="1" x14ac:dyDescent="0.4">
      <c r="B22" s="772"/>
      <c r="C22" s="732"/>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345"/>
    </row>
    <row r="23" spans="2:28" ht="31.5" customHeight="1" thickBot="1" x14ac:dyDescent="0.4">
      <c r="B23" s="772"/>
      <c r="C23" s="1433" t="s">
        <v>22</v>
      </c>
      <c r="D23" s="1434"/>
      <c r="E23" s="1434"/>
      <c r="F23" s="1434"/>
      <c r="G23" s="1434"/>
      <c r="H23" s="1434"/>
      <c r="I23" s="1436"/>
      <c r="J23" s="1147" t="s">
        <v>23</v>
      </c>
      <c r="K23" s="1148"/>
      <c r="L23" s="1148"/>
      <c r="M23" s="1148"/>
      <c r="N23" s="1148"/>
      <c r="O23" s="1148"/>
      <c r="P23" s="1149"/>
      <c r="Q23" s="1393" t="s">
        <v>24</v>
      </c>
      <c r="R23" s="1394"/>
      <c r="S23" s="1394"/>
      <c r="T23" s="1394"/>
      <c r="U23" s="1394"/>
      <c r="V23" s="1394"/>
      <c r="W23" s="1394"/>
      <c r="X23" s="1394"/>
      <c r="Y23" s="1394"/>
      <c r="Z23" s="1394"/>
      <c r="AA23" s="1395"/>
      <c r="AB23" s="345"/>
    </row>
    <row r="24" spans="2:28" ht="30.75" customHeight="1" thickBot="1" x14ac:dyDescent="0.4">
      <c r="B24" s="772"/>
      <c r="C24" s="1849" t="s">
        <v>133</v>
      </c>
      <c r="D24" s="1850"/>
      <c r="E24" s="1850"/>
      <c r="F24" s="1850"/>
      <c r="G24" s="1850"/>
      <c r="H24" s="1850"/>
      <c r="I24" s="1851"/>
      <c r="J24" s="1186" t="s">
        <v>134</v>
      </c>
      <c r="K24" s="1187"/>
      <c r="L24" s="1187"/>
      <c r="M24" s="1187"/>
      <c r="N24" s="1187"/>
      <c r="O24" s="1187"/>
      <c r="P24" s="1188"/>
      <c r="Q24" s="1886" t="s">
        <v>620</v>
      </c>
      <c r="R24" s="1887"/>
      <c r="S24" s="1887"/>
      <c r="T24" s="1887"/>
      <c r="U24" s="1887"/>
      <c r="V24" s="1887"/>
      <c r="W24" s="1887"/>
      <c r="X24" s="1887"/>
      <c r="Y24" s="1887"/>
      <c r="Z24" s="1887"/>
      <c r="AA24" s="1888"/>
      <c r="AB24" s="345"/>
    </row>
    <row r="25" spans="2:28" ht="15" thickBot="1" x14ac:dyDescent="0.4">
      <c r="B25" s="772"/>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345"/>
    </row>
    <row r="26" spans="2:28" ht="33" customHeight="1" thickBot="1" x14ac:dyDescent="0.4">
      <c r="B26" s="772"/>
      <c r="C26" s="1165" t="s">
        <v>27</v>
      </c>
      <c r="D26" s="1166"/>
      <c r="E26" s="1166"/>
      <c r="F26" s="1166"/>
      <c r="G26" s="1166"/>
      <c r="H26" s="1167"/>
      <c r="I26" s="1168" t="s">
        <v>621</v>
      </c>
      <c r="J26" s="1169"/>
      <c r="K26" s="1169"/>
      <c r="L26" s="1169"/>
      <c r="M26" s="1169"/>
      <c r="N26" s="1169"/>
      <c r="O26" s="1169"/>
      <c r="P26" s="1169"/>
      <c r="Q26" s="1169"/>
      <c r="R26" s="1169"/>
      <c r="S26" s="1169"/>
      <c r="T26" s="1169"/>
      <c r="U26" s="1169"/>
      <c r="V26" s="1169"/>
      <c r="W26" s="1169"/>
      <c r="X26" s="1169"/>
      <c r="Y26" s="1169"/>
      <c r="Z26" s="1169"/>
      <c r="AA26" s="1170"/>
      <c r="AB26" s="345"/>
    </row>
    <row r="27" spans="2:28" ht="15" thickBot="1" x14ac:dyDescent="0.4">
      <c r="B27" s="772"/>
      <c r="C27" s="730"/>
      <c r="D27" s="730"/>
      <c r="E27" s="730"/>
      <c r="F27" s="730"/>
      <c r="G27" s="730"/>
      <c r="H27" s="730"/>
      <c r="I27" s="734"/>
      <c r="J27" s="734"/>
      <c r="K27" s="734"/>
      <c r="L27" s="734"/>
      <c r="M27" s="734"/>
      <c r="N27" s="734"/>
      <c r="O27" s="734"/>
      <c r="P27" s="734"/>
      <c r="Q27" s="734"/>
      <c r="R27" s="734"/>
      <c r="S27" s="734"/>
      <c r="T27" s="734"/>
      <c r="U27" s="734"/>
      <c r="V27" s="734"/>
      <c r="W27" s="734"/>
      <c r="X27" s="734"/>
      <c r="Y27" s="734"/>
      <c r="Z27" s="734"/>
      <c r="AA27" s="734"/>
      <c r="AB27" s="345"/>
    </row>
    <row r="28" spans="2:28" ht="53.25" customHeight="1" thickBot="1" x14ac:dyDescent="0.4">
      <c r="B28" s="772"/>
      <c r="C28" s="1165" t="s">
        <v>135</v>
      </c>
      <c r="D28" s="1166"/>
      <c r="E28" s="1166"/>
      <c r="F28" s="1166"/>
      <c r="G28" s="1166"/>
      <c r="H28" s="1167"/>
      <c r="I28" s="1150">
        <v>1</v>
      </c>
      <c r="J28" s="1168"/>
      <c r="K28" s="1194" t="s">
        <v>29</v>
      </c>
      <c r="L28" s="1195"/>
      <c r="M28" s="1195"/>
      <c r="N28" s="1196"/>
      <c r="O28" s="1197" t="s">
        <v>30</v>
      </c>
      <c r="P28" s="1198"/>
      <c r="Q28" s="1198"/>
      <c r="R28" s="1199"/>
      <c r="S28" s="386" t="s">
        <v>32</v>
      </c>
      <c r="T28" s="1198" t="s">
        <v>31</v>
      </c>
      <c r="U28" s="1198"/>
      <c r="V28" s="1199"/>
      <c r="W28" s="749"/>
      <c r="X28" s="1200" t="s">
        <v>56</v>
      </c>
      <c r="Y28" s="1201"/>
      <c r="Z28" s="1202"/>
      <c r="AA28" s="748"/>
      <c r="AB28" s="345"/>
    </row>
    <row r="29" spans="2:28" ht="15" thickBot="1" x14ac:dyDescent="0.4">
      <c r="B29" s="772"/>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345"/>
    </row>
    <row r="30" spans="2:28" ht="15" customHeight="1" x14ac:dyDescent="0.35">
      <c r="B30" s="772"/>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345"/>
    </row>
    <row r="31" spans="2:28" ht="14.25" customHeight="1" x14ac:dyDescent="0.35">
      <c r="B31" s="772"/>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345"/>
    </row>
    <row r="32" spans="2:28" ht="15" customHeight="1" thickBot="1" x14ac:dyDescent="0.4">
      <c r="B32" s="772"/>
      <c r="C32" s="1219"/>
      <c r="D32" s="1220"/>
      <c r="E32" s="1220"/>
      <c r="F32" s="1220"/>
      <c r="G32" s="1220"/>
      <c r="H32" s="1220"/>
      <c r="I32" s="1220"/>
      <c r="J32" s="1221"/>
      <c r="K32" s="1893">
        <v>0</v>
      </c>
      <c r="L32" s="1894"/>
      <c r="M32" s="1894"/>
      <c r="N32" s="1894"/>
      <c r="O32" s="1894">
        <v>0.89</v>
      </c>
      <c r="P32" s="1894"/>
      <c r="Q32" s="1894"/>
      <c r="R32" s="1894"/>
      <c r="S32" s="1894">
        <v>0.9</v>
      </c>
      <c r="T32" s="1894"/>
      <c r="U32" s="1894">
        <v>0.99</v>
      </c>
      <c r="V32" s="1894"/>
      <c r="W32" s="1894"/>
      <c r="X32" s="1894">
        <v>1</v>
      </c>
      <c r="Y32" s="1894"/>
      <c r="Z32" s="1894">
        <v>1</v>
      </c>
      <c r="AA32" s="1895"/>
      <c r="AB32" s="345"/>
    </row>
    <row r="33" spans="2:42" ht="15" thickBot="1" x14ac:dyDescent="0.4">
      <c r="B33" s="772"/>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345"/>
    </row>
    <row r="34" spans="2:42" s="735" customFormat="1" ht="15" thickBot="1" x14ac:dyDescent="0.4">
      <c r="B34" s="640"/>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8"/>
      <c r="AB34" s="345"/>
    </row>
    <row r="35" spans="2:42" s="735" customFormat="1" ht="69.75" customHeight="1" thickBot="1" x14ac:dyDescent="0.4">
      <c r="B35" s="640"/>
      <c r="C35" s="1874" t="s">
        <v>41</v>
      </c>
      <c r="D35" s="1875"/>
      <c r="E35" s="1875"/>
      <c r="F35" s="1875"/>
      <c r="G35" s="1876"/>
      <c r="H35" s="773" t="s">
        <v>183</v>
      </c>
      <c r="I35" s="773" t="s">
        <v>177</v>
      </c>
      <c r="J35" s="773" t="s">
        <v>44</v>
      </c>
      <c r="K35" s="1896" t="s">
        <v>45</v>
      </c>
      <c r="L35" s="1897"/>
      <c r="M35" s="1897"/>
      <c r="N35" s="1897"/>
      <c r="O35" s="1897"/>
      <c r="P35" s="1897"/>
      <c r="Q35" s="1897"/>
      <c r="R35" s="1897"/>
      <c r="S35" s="1897"/>
      <c r="T35" s="1897"/>
      <c r="U35" s="1897"/>
      <c r="V35" s="1897"/>
      <c r="W35" s="1897"/>
      <c r="X35" s="1897"/>
      <c r="Y35" s="1897"/>
      <c r="Z35" s="1897"/>
      <c r="AA35" s="1898"/>
      <c r="AB35" s="345"/>
    </row>
    <row r="36" spans="2:42" s="735" customFormat="1" ht="90.75" customHeight="1" thickBot="1" x14ac:dyDescent="0.4">
      <c r="B36" s="640"/>
      <c r="C36" s="1558" t="s">
        <v>137</v>
      </c>
      <c r="D36" s="1559"/>
      <c r="E36" s="1559"/>
      <c r="F36" s="1559"/>
      <c r="G36" s="1560"/>
      <c r="H36" s="774">
        <v>2.41</v>
      </c>
      <c r="I36" s="794">
        <v>3.5</v>
      </c>
      <c r="J36" s="776">
        <f>ROUND((H36/I36),3)</f>
        <v>0.68899999999999995</v>
      </c>
      <c r="K36" s="1889" t="s">
        <v>887</v>
      </c>
      <c r="L36" s="1890"/>
      <c r="M36" s="1890"/>
      <c r="N36" s="1890"/>
      <c r="O36" s="1890"/>
      <c r="P36" s="1890"/>
      <c r="Q36" s="1890"/>
      <c r="R36" s="1890"/>
      <c r="S36" s="1890"/>
      <c r="T36" s="1890"/>
      <c r="U36" s="1890"/>
      <c r="V36" s="1890"/>
      <c r="W36" s="1890"/>
      <c r="X36" s="1890"/>
      <c r="Y36" s="1890"/>
      <c r="Z36" s="1890"/>
      <c r="AA36" s="1891"/>
      <c r="AB36" s="345"/>
    </row>
    <row r="37" spans="2:42" s="735" customFormat="1" ht="15" thickBot="1" x14ac:dyDescent="0.4">
      <c r="B37" s="640"/>
      <c r="C37" s="1558" t="s">
        <v>138</v>
      </c>
      <c r="D37" s="1559"/>
      <c r="E37" s="1559"/>
      <c r="F37" s="1559"/>
      <c r="G37" s="1560"/>
      <c r="H37" s="777"/>
      <c r="I37" s="794">
        <v>3.5</v>
      </c>
      <c r="J37" s="776">
        <f t="shared" ref="J37:J39" si="0">ROUND((H37/I37),3)</f>
        <v>0</v>
      </c>
      <c r="K37" s="1889"/>
      <c r="L37" s="1890"/>
      <c r="M37" s="1890"/>
      <c r="N37" s="1890"/>
      <c r="O37" s="1890"/>
      <c r="P37" s="1890"/>
      <c r="Q37" s="1890"/>
      <c r="R37" s="1890"/>
      <c r="S37" s="1890"/>
      <c r="T37" s="1890"/>
      <c r="U37" s="1890"/>
      <c r="V37" s="1890"/>
      <c r="W37" s="1890"/>
      <c r="X37" s="1890"/>
      <c r="Y37" s="1890"/>
      <c r="Z37" s="1890"/>
      <c r="AA37" s="1891"/>
      <c r="AB37" s="345"/>
    </row>
    <row r="38" spans="2:42" s="735" customFormat="1" ht="15" thickBot="1" x14ac:dyDescent="0.4">
      <c r="B38" s="640"/>
      <c r="C38" s="1558" t="s">
        <v>139</v>
      </c>
      <c r="D38" s="1559"/>
      <c r="E38" s="1559"/>
      <c r="F38" s="1559"/>
      <c r="G38" s="1560"/>
      <c r="H38" s="777"/>
      <c r="I38" s="794">
        <v>3.5</v>
      </c>
      <c r="J38" s="776">
        <f t="shared" si="0"/>
        <v>0</v>
      </c>
      <c r="K38" s="1889"/>
      <c r="L38" s="1890"/>
      <c r="M38" s="1890"/>
      <c r="N38" s="1890"/>
      <c r="O38" s="1890"/>
      <c r="P38" s="1890"/>
      <c r="Q38" s="1890"/>
      <c r="R38" s="1890"/>
      <c r="S38" s="1890"/>
      <c r="T38" s="1890"/>
      <c r="U38" s="1890"/>
      <c r="V38" s="1890"/>
      <c r="W38" s="1890"/>
      <c r="X38" s="1890"/>
      <c r="Y38" s="1890"/>
      <c r="Z38" s="1890"/>
      <c r="AA38" s="1891"/>
      <c r="AB38" s="345"/>
    </row>
    <row r="39" spans="2:42" s="735" customFormat="1" ht="15" thickBot="1" x14ac:dyDescent="0.4">
      <c r="B39" s="640"/>
      <c r="C39" s="1558" t="s">
        <v>140</v>
      </c>
      <c r="D39" s="1559"/>
      <c r="E39" s="1559"/>
      <c r="F39" s="1559"/>
      <c r="G39" s="1560"/>
      <c r="H39" s="777"/>
      <c r="I39" s="794">
        <v>3.5</v>
      </c>
      <c r="J39" s="776">
        <f t="shared" si="0"/>
        <v>0</v>
      </c>
      <c r="K39" s="1889"/>
      <c r="L39" s="1890"/>
      <c r="M39" s="1890"/>
      <c r="N39" s="1890"/>
      <c r="O39" s="1890"/>
      <c r="P39" s="1890"/>
      <c r="Q39" s="1890"/>
      <c r="R39" s="1890"/>
      <c r="S39" s="1890"/>
      <c r="T39" s="1890"/>
      <c r="U39" s="1890"/>
      <c r="V39" s="1890"/>
      <c r="W39" s="1890"/>
      <c r="X39" s="1890"/>
      <c r="Y39" s="1890"/>
      <c r="Z39" s="1890"/>
      <c r="AA39" s="1891"/>
      <c r="AB39" s="345"/>
    </row>
    <row r="40" spans="2:42" s="735" customFormat="1" ht="15.75" customHeight="1" thickBot="1" x14ac:dyDescent="0.4">
      <c r="B40" s="640"/>
      <c r="C40" s="1540" t="s">
        <v>46</v>
      </c>
      <c r="D40" s="1541"/>
      <c r="E40" s="1541"/>
      <c r="F40" s="1541"/>
      <c r="G40" s="1542"/>
      <c r="H40" s="795">
        <f>SUM(H36:H39)</f>
        <v>2.41</v>
      </c>
      <c r="I40" s="796">
        <f>SUM(I36:I39)</f>
        <v>14</v>
      </c>
      <c r="J40" s="797">
        <f>ROUND((H40/I40),3)</f>
        <v>0.17199999999999999</v>
      </c>
      <c r="K40" s="1543"/>
      <c r="L40" s="1544"/>
      <c r="M40" s="1544"/>
      <c r="N40" s="1544"/>
      <c r="O40" s="1544"/>
      <c r="P40" s="1544"/>
      <c r="Q40" s="1544"/>
      <c r="R40" s="1544"/>
      <c r="S40" s="1544"/>
      <c r="T40" s="1544"/>
      <c r="U40" s="1544"/>
      <c r="V40" s="1544"/>
      <c r="W40" s="1544"/>
      <c r="X40" s="1544"/>
      <c r="Y40" s="1544"/>
      <c r="Z40" s="1544"/>
      <c r="AA40" s="1545"/>
      <c r="AB40" s="345"/>
    </row>
    <row r="41" spans="2:42" s="735" customFormat="1" ht="5.25" customHeight="1" x14ac:dyDescent="0.35">
      <c r="B41" s="640"/>
      <c r="C41" s="732"/>
      <c r="D41" s="732"/>
      <c r="E41" s="732"/>
      <c r="F41" s="732"/>
      <c r="G41" s="732"/>
      <c r="H41" s="606"/>
      <c r="I41" s="606"/>
      <c r="J41" s="186"/>
      <c r="K41" s="732"/>
      <c r="L41" s="732"/>
      <c r="M41" s="732"/>
      <c r="N41" s="732"/>
      <c r="O41" s="732"/>
      <c r="P41" s="732"/>
      <c r="Q41" s="732"/>
      <c r="R41" s="732"/>
      <c r="S41" s="732"/>
      <c r="T41" s="732"/>
      <c r="U41" s="732"/>
      <c r="V41" s="732"/>
      <c r="W41" s="732"/>
      <c r="X41" s="732"/>
      <c r="Y41" s="732"/>
      <c r="Z41" s="732"/>
      <c r="AA41" s="732"/>
      <c r="AB41" s="345"/>
    </row>
    <row r="42" spans="2:42" s="735" customFormat="1" ht="15" thickBot="1" x14ac:dyDescent="0.4">
      <c r="B42" s="640"/>
      <c r="C42" s="732"/>
      <c r="D42" s="732"/>
      <c r="E42" s="732"/>
      <c r="F42" s="732"/>
      <c r="G42" s="732"/>
      <c r="H42" s="606"/>
      <c r="I42" s="606"/>
      <c r="J42" s="186"/>
      <c r="K42" s="732"/>
      <c r="L42" s="732"/>
      <c r="M42" s="732"/>
      <c r="N42" s="732"/>
      <c r="O42" s="732"/>
      <c r="P42" s="732"/>
      <c r="Q42" s="732"/>
      <c r="R42" s="732"/>
      <c r="S42" s="732"/>
      <c r="T42" s="732"/>
      <c r="U42" s="732"/>
      <c r="V42" s="732"/>
      <c r="W42" s="732"/>
      <c r="X42" s="732"/>
      <c r="Y42" s="732"/>
      <c r="Z42" s="732"/>
      <c r="AA42" s="732"/>
      <c r="AB42" s="345"/>
    </row>
    <row r="43" spans="2:42" s="735" customFormat="1" x14ac:dyDescent="0.35">
      <c r="B43" s="640"/>
      <c r="C43" s="1393" t="s">
        <v>47</v>
      </c>
      <c r="D43" s="1394"/>
      <c r="E43" s="1394"/>
      <c r="F43" s="1394"/>
      <c r="G43" s="1394"/>
      <c r="H43" s="1394"/>
      <c r="I43" s="1394"/>
      <c r="J43" s="1394"/>
      <c r="K43" s="1394"/>
      <c r="L43" s="1394"/>
      <c r="M43" s="1394"/>
      <c r="N43" s="1394"/>
      <c r="O43" s="1394"/>
      <c r="P43" s="1394"/>
      <c r="Q43" s="1394"/>
      <c r="R43" s="1394"/>
      <c r="S43" s="1394"/>
      <c r="T43" s="1394"/>
      <c r="U43" s="1394"/>
      <c r="V43" s="1394"/>
      <c r="W43" s="1394"/>
      <c r="X43" s="1394"/>
      <c r="Y43" s="1394"/>
      <c r="Z43" s="1394"/>
      <c r="AA43" s="1395"/>
      <c r="AB43" s="345"/>
    </row>
    <row r="44" spans="2:42" ht="15" thickBot="1" x14ac:dyDescent="0.4">
      <c r="B44" s="772"/>
      <c r="C44" s="1719"/>
      <c r="D44" s="1746"/>
      <c r="E44" s="1746"/>
      <c r="F44" s="1746"/>
      <c r="G44" s="1746"/>
      <c r="H44" s="1746"/>
      <c r="I44" s="1746"/>
      <c r="J44" s="1746"/>
      <c r="K44" s="1746"/>
      <c r="L44" s="1746"/>
      <c r="M44" s="1746"/>
      <c r="N44" s="1746"/>
      <c r="O44" s="1746"/>
      <c r="P44" s="1746"/>
      <c r="Q44" s="1746"/>
      <c r="R44" s="1746"/>
      <c r="S44" s="1746"/>
      <c r="T44" s="1746"/>
      <c r="U44" s="1746"/>
      <c r="V44" s="1746"/>
      <c r="W44" s="1746"/>
      <c r="X44" s="1746"/>
      <c r="Y44" s="1746"/>
      <c r="Z44" s="1746"/>
      <c r="AA44" s="1721"/>
      <c r="AB44" s="345"/>
    </row>
    <row r="45" spans="2:42" x14ac:dyDescent="0.35">
      <c r="B45" s="772"/>
      <c r="C45" s="1371" t="s">
        <v>118</v>
      </c>
      <c r="D45" s="1570"/>
      <c r="E45" s="1570"/>
      <c r="F45" s="1570"/>
      <c r="G45" s="1570"/>
      <c r="H45" s="1570"/>
      <c r="I45" s="1570"/>
      <c r="J45" s="1570"/>
      <c r="K45" s="1570"/>
      <c r="L45" s="1570"/>
      <c r="M45" s="1570"/>
      <c r="N45" s="1570"/>
      <c r="O45" s="1570"/>
      <c r="P45" s="1570"/>
      <c r="Q45" s="1570"/>
      <c r="R45" s="1570"/>
      <c r="S45" s="1570"/>
      <c r="T45" s="1570"/>
      <c r="U45" s="1570"/>
      <c r="V45" s="1570"/>
      <c r="W45" s="1570"/>
      <c r="X45" s="1570"/>
      <c r="Y45" s="1570"/>
      <c r="Z45" s="1570"/>
      <c r="AA45" s="1571"/>
      <c r="AB45" s="345"/>
      <c r="AM45" s="718" t="s">
        <v>141</v>
      </c>
      <c r="AN45" s="718" t="s">
        <v>142</v>
      </c>
      <c r="AO45" s="718" t="s">
        <v>143</v>
      </c>
      <c r="AP45" s="718" t="s">
        <v>144</v>
      </c>
    </row>
    <row r="46" spans="2:42" x14ac:dyDescent="0.35">
      <c r="B46" s="772"/>
      <c r="C46" s="1572"/>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4"/>
      <c r="AB46" s="345"/>
      <c r="AM46" s="718" t="s">
        <v>145</v>
      </c>
      <c r="AN46" s="3">
        <f>H36</f>
        <v>2.41</v>
      </c>
      <c r="AO46" s="3">
        <f>AN46</f>
        <v>2.41</v>
      </c>
      <c r="AP46" s="49">
        <f>I36</f>
        <v>3.5</v>
      </c>
    </row>
    <row r="47" spans="2:42" x14ac:dyDescent="0.35">
      <c r="B47" s="772"/>
      <c r="C47" s="1572"/>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4"/>
      <c r="AB47" s="345"/>
      <c r="AM47" s="718" t="s">
        <v>146</v>
      </c>
      <c r="AN47" s="3">
        <f t="shared" ref="AN47:AN49" si="1">H37</f>
        <v>0</v>
      </c>
      <c r="AO47" s="3">
        <f>AO46+AN47</f>
        <v>2.41</v>
      </c>
      <c r="AP47" s="49">
        <f t="shared" ref="AP47:AP49" si="2">I37</f>
        <v>3.5</v>
      </c>
    </row>
    <row r="48" spans="2:42" x14ac:dyDescent="0.35">
      <c r="B48" s="772"/>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4"/>
      <c r="AB48" s="345"/>
      <c r="AM48" s="718" t="s">
        <v>147</v>
      </c>
      <c r="AN48" s="3">
        <f t="shared" si="1"/>
        <v>0</v>
      </c>
      <c r="AO48" s="3">
        <f t="shared" ref="AO48:AO49" si="3">AO47+AN48</f>
        <v>2.41</v>
      </c>
      <c r="AP48" s="49">
        <f t="shared" si="2"/>
        <v>3.5</v>
      </c>
    </row>
    <row r="49" spans="2:42" x14ac:dyDescent="0.35">
      <c r="B49" s="772"/>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4"/>
      <c r="AB49" s="345"/>
      <c r="AM49" s="718" t="s">
        <v>148</v>
      </c>
      <c r="AN49" s="3">
        <f t="shared" si="1"/>
        <v>0</v>
      </c>
      <c r="AO49" s="3">
        <f t="shared" si="3"/>
        <v>2.41</v>
      </c>
      <c r="AP49" s="49">
        <f t="shared" si="2"/>
        <v>3.5</v>
      </c>
    </row>
    <row r="50" spans="2:42" x14ac:dyDescent="0.35">
      <c r="B50" s="772"/>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4"/>
      <c r="AB50" s="345"/>
      <c r="AM50" s="718" t="s">
        <v>46</v>
      </c>
      <c r="AN50" s="3">
        <f>SUM(AN46:AN49)</f>
        <v>2.41</v>
      </c>
      <c r="AO50" s="3">
        <f>AN50</f>
        <v>2.41</v>
      </c>
      <c r="AP50" s="798">
        <f t="shared" ref="AP50" si="4">SUM(AP46:AP49)</f>
        <v>14</v>
      </c>
    </row>
    <row r="51" spans="2:42" x14ac:dyDescent="0.35">
      <c r="B51" s="772"/>
      <c r="C51" s="1572"/>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4"/>
      <c r="AB51" s="345"/>
    </row>
    <row r="52" spans="2:42" x14ac:dyDescent="0.35">
      <c r="B52" s="772"/>
      <c r="C52" s="1572"/>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4"/>
      <c r="AB52" s="345"/>
    </row>
    <row r="53" spans="2:42" x14ac:dyDescent="0.35">
      <c r="B53" s="772"/>
      <c r="C53" s="1572"/>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4"/>
      <c r="AB53" s="345"/>
    </row>
    <row r="54" spans="2:42" x14ac:dyDescent="0.35">
      <c r="B54" s="772"/>
      <c r="C54" s="1572"/>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4"/>
      <c r="AB54" s="345"/>
    </row>
    <row r="55" spans="2:42" x14ac:dyDescent="0.35">
      <c r="B55" s="772"/>
      <c r="C55" s="1572"/>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4"/>
      <c r="AB55" s="345"/>
    </row>
    <row r="56" spans="2:42" x14ac:dyDescent="0.35">
      <c r="B56" s="772"/>
      <c r="C56" s="1572"/>
      <c r="D56" s="1573"/>
      <c r="E56" s="1573"/>
      <c r="F56" s="1573"/>
      <c r="G56" s="1573"/>
      <c r="H56" s="1573"/>
      <c r="I56" s="1573"/>
      <c r="J56" s="1573"/>
      <c r="K56" s="1573"/>
      <c r="L56" s="1573"/>
      <c r="M56" s="1573"/>
      <c r="N56" s="1573"/>
      <c r="O56" s="1573"/>
      <c r="P56" s="1573"/>
      <c r="Q56" s="1573"/>
      <c r="R56" s="1573"/>
      <c r="S56" s="1573"/>
      <c r="T56" s="1573"/>
      <c r="U56" s="1573"/>
      <c r="V56" s="1573"/>
      <c r="W56" s="1573"/>
      <c r="X56" s="1573"/>
      <c r="Y56" s="1573"/>
      <c r="Z56" s="1573"/>
      <c r="AA56" s="1574"/>
      <c r="AB56" s="345"/>
    </row>
    <row r="57" spans="2:42" ht="15" thickBot="1" x14ac:dyDescent="0.4">
      <c r="B57" s="772"/>
      <c r="C57" s="1575"/>
      <c r="D57" s="1576"/>
      <c r="E57" s="1576"/>
      <c r="F57" s="1576"/>
      <c r="G57" s="1576"/>
      <c r="H57" s="1576"/>
      <c r="I57" s="1576"/>
      <c r="J57" s="1576"/>
      <c r="K57" s="1576"/>
      <c r="L57" s="1576"/>
      <c r="M57" s="1576"/>
      <c r="N57" s="1576"/>
      <c r="O57" s="1576"/>
      <c r="P57" s="1576"/>
      <c r="Q57" s="1576"/>
      <c r="R57" s="1576"/>
      <c r="S57" s="1576"/>
      <c r="T57" s="1576"/>
      <c r="U57" s="1576"/>
      <c r="V57" s="1576"/>
      <c r="W57" s="1576"/>
      <c r="X57" s="1576"/>
      <c r="Y57" s="1576"/>
      <c r="Z57" s="1576"/>
      <c r="AA57" s="1577"/>
      <c r="AB57" s="345"/>
    </row>
    <row r="58" spans="2:42" x14ac:dyDescent="0.35">
      <c r="B58" s="772"/>
      <c r="AB58" s="345"/>
    </row>
    <row r="59" spans="2:42" ht="15" thickBot="1" x14ac:dyDescent="0.4">
      <c r="B59" s="772"/>
      <c r="AB59" s="345"/>
    </row>
    <row r="60" spans="2:42" ht="15.5" x14ac:dyDescent="0.35">
      <c r="B60" s="631"/>
      <c r="C60" s="1531" t="s">
        <v>41</v>
      </c>
      <c r="D60" s="1532"/>
      <c r="E60" s="1532"/>
      <c r="F60" s="1532"/>
      <c r="G60" s="1533"/>
      <c r="H60" s="1532" t="s">
        <v>57</v>
      </c>
      <c r="I60" s="1533"/>
      <c r="J60" s="1531" t="s">
        <v>58</v>
      </c>
      <c r="K60" s="1532"/>
      <c r="L60" s="1532"/>
      <c r="M60" s="1533"/>
      <c r="N60" s="1532" t="s">
        <v>49</v>
      </c>
      <c r="O60" s="1532"/>
      <c r="P60" s="1532"/>
      <c r="Q60" s="1532"/>
      <c r="R60" s="1532"/>
      <c r="S60" s="1532"/>
      <c r="T60" s="1532"/>
      <c r="U60" s="1533"/>
      <c r="V60" s="1706" t="s">
        <v>50</v>
      </c>
      <c r="W60" s="1706"/>
      <c r="X60" s="1706"/>
      <c r="Y60" s="1706"/>
      <c r="Z60" s="1706"/>
      <c r="AA60" s="1707"/>
      <c r="AB60" s="785"/>
    </row>
    <row r="61" spans="2:42" ht="15.5" x14ac:dyDescent="0.35">
      <c r="B61" s="786"/>
      <c r="C61" s="1534"/>
      <c r="D61" s="1535"/>
      <c r="E61" s="1535"/>
      <c r="F61" s="1535"/>
      <c r="G61" s="1536"/>
      <c r="H61" s="1535"/>
      <c r="I61" s="1536"/>
      <c r="J61" s="1534"/>
      <c r="K61" s="1535"/>
      <c r="L61" s="1535"/>
      <c r="M61" s="1536"/>
      <c r="N61" s="1535"/>
      <c r="O61" s="1535"/>
      <c r="P61" s="1535"/>
      <c r="Q61" s="1535"/>
      <c r="R61" s="1535"/>
      <c r="S61" s="1535"/>
      <c r="T61" s="1535"/>
      <c r="U61" s="1536"/>
      <c r="V61" s="1747"/>
      <c r="W61" s="1747"/>
      <c r="X61" s="1747"/>
      <c r="Y61" s="1747"/>
      <c r="Z61" s="1747"/>
      <c r="AA61" s="1709"/>
      <c r="AB61" s="785"/>
    </row>
    <row r="62" spans="2:42" ht="16" thickBot="1" x14ac:dyDescent="0.4">
      <c r="B62" s="786"/>
      <c r="C62" s="1537"/>
      <c r="D62" s="1538"/>
      <c r="E62" s="1538"/>
      <c r="F62" s="1538"/>
      <c r="G62" s="1539"/>
      <c r="H62" s="1538"/>
      <c r="I62" s="1539"/>
      <c r="J62" s="1537"/>
      <c r="K62" s="1538"/>
      <c r="L62" s="1538"/>
      <c r="M62" s="1539"/>
      <c r="N62" s="1538"/>
      <c r="O62" s="1538"/>
      <c r="P62" s="1538"/>
      <c r="Q62" s="1538"/>
      <c r="R62" s="1538"/>
      <c r="S62" s="1538"/>
      <c r="T62" s="1538"/>
      <c r="U62" s="1539"/>
      <c r="V62" s="1710"/>
      <c r="W62" s="1710"/>
      <c r="X62" s="1710"/>
      <c r="Y62" s="1710"/>
      <c r="Z62" s="1710"/>
      <c r="AA62" s="1711"/>
      <c r="AB62" s="785"/>
    </row>
    <row r="63" spans="2:42" ht="115.5" customHeight="1" thickBot="1" x14ac:dyDescent="0.4">
      <c r="B63" s="631"/>
      <c r="C63" s="1855" t="s">
        <v>178</v>
      </c>
      <c r="D63" s="1855"/>
      <c r="E63" s="1855"/>
      <c r="F63" s="1855"/>
      <c r="G63" s="1855"/>
      <c r="H63" s="1855">
        <v>1.6</v>
      </c>
      <c r="I63" s="1855"/>
      <c r="J63" s="1856">
        <f>H36</f>
        <v>2.41</v>
      </c>
      <c r="K63" s="1855"/>
      <c r="L63" s="1855"/>
      <c r="M63" s="1855"/>
      <c r="N63" s="1857" t="s">
        <v>888</v>
      </c>
      <c r="O63" s="1857"/>
      <c r="P63" s="1857"/>
      <c r="Q63" s="1857"/>
      <c r="R63" s="1857"/>
      <c r="S63" s="1857"/>
      <c r="T63" s="1857"/>
      <c r="U63" s="1857"/>
      <c r="V63" s="1857" t="s">
        <v>889</v>
      </c>
      <c r="W63" s="1857"/>
      <c r="X63" s="1857"/>
      <c r="Y63" s="1857"/>
      <c r="Z63" s="1857"/>
      <c r="AA63" s="1857"/>
      <c r="AB63" s="787"/>
    </row>
    <row r="64" spans="2:42" ht="15" thickBot="1" x14ac:dyDescent="0.4">
      <c r="B64" s="631"/>
      <c r="C64" s="1855" t="s">
        <v>179</v>
      </c>
      <c r="D64" s="1855"/>
      <c r="E64" s="1855"/>
      <c r="F64" s="1855"/>
      <c r="G64" s="1855"/>
      <c r="H64" s="1855">
        <v>4.3600000000000003</v>
      </c>
      <c r="I64" s="1855"/>
      <c r="J64" s="1856">
        <f t="shared" ref="J64:J66" si="5">H37</f>
        <v>0</v>
      </c>
      <c r="K64" s="1855"/>
      <c r="L64" s="1855"/>
      <c r="M64" s="1855"/>
      <c r="N64" s="1857"/>
      <c r="O64" s="1857"/>
      <c r="P64" s="1857"/>
      <c r="Q64" s="1857"/>
      <c r="R64" s="1857"/>
      <c r="S64" s="1857"/>
      <c r="T64" s="1857"/>
      <c r="U64" s="1857"/>
      <c r="V64" s="1857"/>
      <c r="W64" s="1857"/>
      <c r="X64" s="1857"/>
      <c r="Y64" s="1857"/>
      <c r="Z64" s="1857"/>
      <c r="AA64" s="1857"/>
      <c r="AB64" s="787"/>
    </row>
    <row r="65" spans="2:28" ht="15" thickBot="1" x14ac:dyDescent="0.4">
      <c r="B65" s="631"/>
      <c r="C65" s="1855" t="s">
        <v>180</v>
      </c>
      <c r="D65" s="1855"/>
      <c r="E65" s="1855"/>
      <c r="F65" s="1855"/>
      <c r="G65" s="1855"/>
      <c r="H65" s="1855">
        <v>5.53</v>
      </c>
      <c r="I65" s="1855"/>
      <c r="J65" s="1856">
        <f t="shared" si="5"/>
        <v>0</v>
      </c>
      <c r="K65" s="1855"/>
      <c r="L65" s="1855"/>
      <c r="M65" s="1855"/>
      <c r="N65" s="1857"/>
      <c r="O65" s="1857"/>
      <c r="P65" s="1857"/>
      <c r="Q65" s="1857"/>
      <c r="R65" s="1857"/>
      <c r="S65" s="1857"/>
      <c r="T65" s="1857"/>
      <c r="U65" s="1857"/>
      <c r="V65" s="1857"/>
      <c r="W65" s="1857"/>
      <c r="X65" s="1857"/>
      <c r="Y65" s="1857"/>
      <c r="Z65" s="1857"/>
      <c r="AA65" s="1857"/>
      <c r="AB65" s="787"/>
    </row>
    <row r="66" spans="2:28" ht="15" thickBot="1" x14ac:dyDescent="0.4">
      <c r="B66" s="631"/>
      <c r="C66" s="1855" t="s">
        <v>181</v>
      </c>
      <c r="D66" s="1855"/>
      <c r="E66" s="1855"/>
      <c r="F66" s="1855"/>
      <c r="G66" s="1855"/>
      <c r="H66" s="1855">
        <v>0.39</v>
      </c>
      <c r="I66" s="1855"/>
      <c r="J66" s="1856">
        <f t="shared" si="5"/>
        <v>0</v>
      </c>
      <c r="K66" s="1855"/>
      <c r="L66" s="1855"/>
      <c r="M66" s="1855"/>
      <c r="N66" s="1857"/>
      <c r="O66" s="1857"/>
      <c r="P66" s="1857"/>
      <c r="Q66" s="1857"/>
      <c r="R66" s="1857"/>
      <c r="S66" s="1857"/>
      <c r="T66" s="1857"/>
      <c r="U66" s="1857"/>
      <c r="V66" s="1857"/>
      <c r="W66" s="1857"/>
      <c r="X66" s="1857"/>
      <c r="Y66" s="1857"/>
      <c r="Z66" s="1857"/>
      <c r="AA66" s="1857"/>
      <c r="AB66" s="787"/>
    </row>
    <row r="67" spans="2:28" ht="15" thickBot="1" x14ac:dyDescent="0.4">
      <c r="B67" s="631"/>
      <c r="C67" s="1863"/>
      <c r="D67" s="1864"/>
      <c r="E67" s="1864"/>
      <c r="F67" s="1864"/>
      <c r="G67" s="1865"/>
      <c r="H67" s="1863"/>
      <c r="I67" s="1865"/>
      <c r="J67" s="1866"/>
      <c r="K67" s="1864"/>
      <c r="L67" s="1864"/>
      <c r="M67" s="1865"/>
      <c r="N67" s="1867"/>
      <c r="O67" s="1868"/>
      <c r="P67" s="1868"/>
      <c r="Q67" s="1868"/>
      <c r="R67" s="1868"/>
      <c r="S67" s="1868"/>
      <c r="T67" s="1868"/>
      <c r="U67" s="1869"/>
      <c r="V67" s="1892"/>
      <c r="W67" s="1868"/>
      <c r="X67" s="1868"/>
      <c r="Y67" s="1868"/>
      <c r="Z67" s="1868"/>
      <c r="AA67" s="1869"/>
      <c r="AB67" s="787"/>
    </row>
    <row r="68" spans="2:28" ht="15.75" customHeight="1" thickBot="1" x14ac:dyDescent="0.4">
      <c r="B68" s="631"/>
      <c r="C68" s="1863"/>
      <c r="D68" s="1864"/>
      <c r="E68" s="1864"/>
      <c r="F68" s="1864"/>
      <c r="G68" s="1865"/>
      <c r="H68" s="1863"/>
      <c r="I68" s="1865"/>
      <c r="J68" s="1866"/>
      <c r="K68" s="1864"/>
      <c r="L68" s="1864"/>
      <c r="M68" s="1865"/>
      <c r="N68" s="1867"/>
      <c r="O68" s="1868"/>
      <c r="P68" s="1868"/>
      <c r="Q68" s="1868"/>
      <c r="R68" s="1868"/>
      <c r="S68" s="1868"/>
      <c r="T68" s="1868"/>
      <c r="U68" s="1869"/>
      <c r="V68" s="1892"/>
      <c r="W68" s="1868"/>
      <c r="X68" s="1868"/>
      <c r="Y68" s="1868"/>
      <c r="Z68" s="1868"/>
      <c r="AA68" s="1869"/>
      <c r="AB68" s="787"/>
    </row>
    <row r="69" spans="2:28" ht="15" thickBot="1" x14ac:dyDescent="0.4">
      <c r="B69" s="634"/>
      <c r="C69" s="635"/>
      <c r="D69" s="635"/>
      <c r="E69" s="635"/>
      <c r="F69" s="635"/>
      <c r="G69" s="635"/>
      <c r="H69" s="635"/>
      <c r="I69" s="635"/>
      <c r="J69" s="635"/>
      <c r="K69" s="635"/>
      <c r="L69" s="635"/>
      <c r="M69" s="635"/>
      <c r="N69" s="635"/>
      <c r="O69" s="635"/>
      <c r="P69" s="635"/>
      <c r="Q69" s="635"/>
      <c r="R69" s="635"/>
      <c r="S69" s="635"/>
      <c r="T69" s="635"/>
      <c r="U69" s="635"/>
      <c r="V69" s="635"/>
      <c r="W69" s="635"/>
      <c r="X69" s="635"/>
      <c r="Y69" s="635"/>
      <c r="Z69" s="635"/>
      <c r="AA69" s="635"/>
      <c r="AB69" s="788"/>
    </row>
    <row r="108" ht="6" customHeight="1" x14ac:dyDescent="0.35"/>
  </sheetData>
  <mergeCells count="107">
    <mergeCell ref="C43:AA44"/>
    <mergeCell ref="C34:AA34"/>
    <mergeCell ref="K32:N32"/>
    <mergeCell ref="O32:R32"/>
    <mergeCell ref="S32:T32"/>
    <mergeCell ref="U32:W32"/>
    <mergeCell ref="X32:Y32"/>
    <mergeCell ref="Z32:AA32"/>
    <mergeCell ref="C30:J32"/>
    <mergeCell ref="K30:R30"/>
    <mergeCell ref="S30:W30"/>
    <mergeCell ref="X30:AA30"/>
    <mergeCell ref="K31:N31"/>
    <mergeCell ref="C36:G36"/>
    <mergeCell ref="K36:AA36"/>
    <mergeCell ref="C35:G35"/>
    <mergeCell ref="K35:AA35"/>
    <mergeCell ref="C38:G38"/>
    <mergeCell ref="K38:AA38"/>
    <mergeCell ref="C37:G37"/>
    <mergeCell ref="K37:AA37"/>
    <mergeCell ref="C40:G40"/>
    <mergeCell ref="K40:AA40"/>
    <mergeCell ref="C39:G39"/>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64:G64"/>
    <mergeCell ref="H64:I64"/>
    <mergeCell ref="J64:M64"/>
    <mergeCell ref="N64:U64"/>
    <mergeCell ref="V64:AA64"/>
    <mergeCell ref="C65:G65"/>
    <mergeCell ref="H65:I65"/>
    <mergeCell ref="J65:M65"/>
    <mergeCell ref="N65:U65"/>
    <mergeCell ref="V65:AA65"/>
    <mergeCell ref="C45:AA57"/>
    <mergeCell ref="C60:G62"/>
    <mergeCell ref="N60:U62"/>
    <mergeCell ref="V60:AA62"/>
    <mergeCell ref="C63:G63"/>
    <mergeCell ref="H63:I63"/>
    <mergeCell ref="J63:M63"/>
    <mergeCell ref="N63:U63"/>
    <mergeCell ref="V63:AA63"/>
    <mergeCell ref="H60:I62"/>
    <mergeCell ref="J60:M62"/>
    <mergeCell ref="K39:AA39"/>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 ref="C13:H14"/>
    <mergeCell ref="I13:S14"/>
    <mergeCell ref="T13:AA13"/>
    <mergeCell ref="T14:AA14"/>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V108"/>
  <sheetViews>
    <sheetView topLeftCell="A28" workbookViewId="0">
      <selection activeCell="K36" sqref="K36:AA36"/>
    </sheetView>
  </sheetViews>
  <sheetFormatPr baseColWidth="10" defaultColWidth="3.7265625" defaultRowHeight="14.5" x14ac:dyDescent="0.35"/>
  <cols>
    <col min="1" max="1" width="3.7265625" style="718"/>
    <col min="2" max="2" width="2.81640625" style="718" customWidth="1"/>
    <col min="3" max="6" width="2.7265625" style="718" customWidth="1"/>
    <col min="7" max="7" width="4.26953125" style="718" customWidth="1"/>
    <col min="8" max="8" width="16" style="718" customWidth="1"/>
    <col min="9" max="9" width="16.1796875" style="718" customWidth="1"/>
    <col min="10" max="10" width="15" style="718" customWidth="1"/>
    <col min="11" max="12" width="3.453125" style="718" customWidth="1"/>
    <col min="13" max="15" width="2.7265625" style="718" customWidth="1"/>
    <col min="16" max="16" width="3.453125" style="718" customWidth="1"/>
    <col min="17" max="17" width="3.54296875" style="718" customWidth="1"/>
    <col min="18" max="18" width="3.7265625" style="718"/>
    <col min="19" max="19" width="3.26953125" style="718" customWidth="1"/>
    <col min="20" max="20" width="7.453125" style="718" customWidth="1"/>
    <col min="21" max="21" width="3.54296875" style="718" customWidth="1"/>
    <col min="22" max="22" width="3.7265625" style="718"/>
    <col min="23" max="25" width="5" style="718" customWidth="1"/>
    <col min="26" max="26" width="6.7265625" style="718" customWidth="1"/>
    <col min="27" max="27" width="4.1796875" style="718" customWidth="1"/>
    <col min="28" max="28" width="2" style="718" customWidth="1"/>
    <col min="29" max="43" width="3.7265625" style="718"/>
    <col min="44" max="44" width="13.26953125" style="718" customWidth="1"/>
    <col min="45" max="45" width="33" style="718" customWidth="1"/>
    <col min="46" max="46" width="27.453125" style="718" customWidth="1"/>
    <col min="47" max="47" width="19.26953125" style="718" customWidth="1"/>
    <col min="48" max="16384" width="3.7265625" style="718"/>
  </cols>
  <sheetData>
    <row r="1" spans="2:28" ht="15" thickBot="1" x14ac:dyDescent="0.4">
      <c r="B1" s="719"/>
      <c r="C1" s="719"/>
      <c r="D1" s="719"/>
      <c r="E1" s="719"/>
      <c r="F1" s="719"/>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ht="15" thickBot="1" x14ac:dyDescent="0.4">
      <c r="H5" s="720"/>
      <c r="I5" s="720"/>
      <c r="J5" s="720"/>
      <c r="K5" s="720"/>
      <c r="L5" s="720"/>
      <c r="M5" s="720"/>
      <c r="N5" s="720"/>
      <c r="O5" s="720"/>
      <c r="P5" s="720"/>
      <c r="Q5" s="720"/>
      <c r="R5" s="720"/>
      <c r="S5" s="720"/>
      <c r="T5" s="720"/>
      <c r="U5" s="720"/>
      <c r="V5" s="720"/>
      <c r="W5" s="720"/>
      <c r="X5" s="720"/>
      <c r="Y5" s="720"/>
      <c r="Z5" s="720"/>
      <c r="AA5" s="720"/>
      <c r="AB5" s="720"/>
    </row>
    <row r="6" spans="2:28" ht="15" thickBot="1" x14ac:dyDescent="0.4">
      <c r="B6" s="769"/>
      <c r="C6" s="689"/>
      <c r="D6" s="689"/>
      <c r="E6" s="689"/>
      <c r="F6" s="689"/>
      <c r="G6" s="689"/>
      <c r="H6" s="689"/>
      <c r="I6" s="770"/>
      <c r="J6" s="770"/>
      <c r="K6" s="770"/>
      <c r="L6" s="770"/>
      <c r="M6" s="770"/>
      <c r="N6" s="770"/>
      <c r="O6" s="770"/>
      <c r="P6" s="770"/>
      <c r="Q6" s="770"/>
      <c r="R6" s="630"/>
      <c r="S6" s="630"/>
      <c r="T6" s="630"/>
      <c r="U6" s="630"/>
      <c r="V6" s="630"/>
      <c r="W6" s="689"/>
      <c r="X6" s="689"/>
      <c r="Y6" s="689"/>
      <c r="Z6" s="689"/>
      <c r="AA6" s="689"/>
      <c r="AB6" s="690"/>
    </row>
    <row r="7" spans="2:28" ht="15" customHeight="1" x14ac:dyDescent="0.35">
      <c r="B7" s="771"/>
      <c r="C7" s="1114" t="s">
        <v>4</v>
      </c>
      <c r="D7" s="1115"/>
      <c r="E7" s="1115"/>
      <c r="F7" s="1115"/>
      <c r="G7" s="1115"/>
      <c r="H7" s="1116"/>
      <c r="I7" s="1365" t="s">
        <v>130</v>
      </c>
      <c r="J7" s="1366"/>
      <c r="K7" s="1366"/>
      <c r="L7" s="1366"/>
      <c r="M7" s="1366"/>
      <c r="N7" s="1366"/>
      <c r="O7" s="1366"/>
      <c r="P7" s="1366"/>
      <c r="Q7" s="1366"/>
      <c r="R7" s="1366"/>
      <c r="S7" s="1366"/>
      <c r="T7" s="1366"/>
      <c r="U7" s="1366"/>
      <c r="V7" s="1366"/>
      <c r="W7" s="1366"/>
      <c r="X7" s="1366"/>
      <c r="Y7" s="1366"/>
      <c r="Z7" s="1366"/>
      <c r="AA7" s="1367"/>
      <c r="AB7" s="344"/>
    </row>
    <row r="8" spans="2:28" ht="15" thickBot="1" x14ac:dyDescent="0.4">
      <c r="B8" s="771"/>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344"/>
    </row>
    <row r="9" spans="2:28" ht="15" thickBot="1" x14ac:dyDescent="0.4">
      <c r="B9" s="771"/>
      <c r="C9" s="728"/>
      <c r="D9" s="728"/>
      <c r="E9" s="728"/>
      <c r="F9" s="728"/>
      <c r="G9" s="728"/>
      <c r="H9" s="728"/>
      <c r="I9" s="729"/>
      <c r="J9" s="729"/>
      <c r="K9" s="729"/>
      <c r="L9" s="729"/>
      <c r="M9" s="729"/>
      <c r="N9" s="729"/>
      <c r="O9" s="729"/>
      <c r="P9" s="729"/>
      <c r="Q9" s="729"/>
      <c r="R9" s="730"/>
      <c r="S9" s="730"/>
      <c r="T9" s="730"/>
      <c r="U9" s="730"/>
      <c r="V9" s="730"/>
      <c r="W9" s="728"/>
      <c r="X9" s="728"/>
      <c r="Y9" s="728"/>
      <c r="Z9" s="728"/>
      <c r="AA9" s="728"/>
      <c r="AB9" s="344"/>
    </row>
    <row r="10" spans="2:28" ht="15" customHeight="1" thickBot="1" x14ac:dyDescent="0.4">
      <c r="B10" s="771"/>
      <c r="C10" s="1114" t="s">
        <v>5</v>
      </c>
      <c r="D10" s="1115"/>
      <c r="E10" s="1115"/>
      <c r="F10" s="1115"/>
      <c r="G10" s="1115"/>
      <c r="H10" s="1116"/>
      <c r="I10" s="1138" t="s">
        <v>164</v>
      </c>
      <c r="J10" s="1139"/>
      <c r="K10" s="1139"/>
      <c r="L10" s="1139"/>
      <c r="M10" s="1139"/>
      <c r="N10" s="1139"/>
      <c r="O10" s="1139"/>
      <c r="P10" s="1139"/>
      <c r="Q10" s="1140"/>
      <c r="R10" s="1144" t="s">
        <v>7</v>
      </c>
      <c r="S10" s="1145"/>
      <c r="T10" s="1145"/>
      <c r="U10" s="1146"/>
      <c r="V10" s="1433" t="s">
        <v>8</v>
      </c>
      <c r="W10" s="1434"/>
      <c r="X10" s="1434"/>
      <c r="Y10" s="1434"/>
      <c r="Z10" s="1434"/>
      <c r="AA10" s="1436"/>
      <c r="AB10" s="344"/>
    </row>
    <row r="11" spans="2:28" ht="28.5" customHeight="1" thickBot="1" x14ac:dyDescent="0.4">
      <c r="B11" s="771"/>
      <c r="C11" s="1117"/>
      <c r="D11" s="1118"/>
      <c r="E11" s="1118"/>
      <c r="F11" s="1118"/>
      <c r="G11" s="1118"/>
      <c r="H11" s="1119"/>
      <c r="I11" s="1141"/>
      <c r="J11" s="1142"/>
      <c r="K11" s="1142"/>
      <c r="L11" s="1142"/>
      <c r="M11" s="1142"/>
      <c r="N11" s="1142"/>
      <c r="O11" s="1142"/>
      <c r="P11" s="1142"/>
      <c r="Q11" s="1143"/>
      <c r="R11" s="1150" t="s">
        <v>165</v>
      </c>
      <c r="S11" s="1151"/>
      <c r="T11" s="1151"/>
      <c r="U11" s="1152"/>
      <c r="V11" s="1575" t="s">
        <v>353</v>
      </c>
      <c r="W11" s="1576"/>
      <c r="X11" s="1576"/>
      <c r="Y11" s="1576"/>
      <c r="Z11" s="1576"/>
      <c r="AA11" s="1577"/>
      <c r="AB11" s="344"/>
    </row>
    <row r="12" spans="2:28" ht="15" thickBot="1" x14ac:dyDescent="0.4">
      <c r="B12" s="772"/>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345"/>
    </row>
    <row r="13" spans="2:28" ht="15" customHeight="1" thickBot="1" x14ac:dyDescent="0.4">
      <c r="B13" s="772"/>
      <c r="C13" s="1114" t="s">
        <v>9</v>
      </c>
      <c r="D13" s="1115"/>
      <c r="E13" s="1115"/>
      <c r="F13" s="1115"/>
      <c r="G13" s="1115"/>
      <c r="H13" s="1116"/>
      <c r="I13" s="1156" t="s">
        <v>166</v>
      </c>
      <c r="J13" s="1157"/>
      <c r="K13" s="1157"/>
      <c r="L13" s="1157"/>
      <c r="M13" s="1157"/>
      <c r="N13" s="1157"/>
      <c r="O13" s="1157"/>
      <c r="P13" s="1157"/>
      <c r="Q13" s="1157"/>
      <c r="R13" s="1157"/>
      <c r="S13" s="1158"/>
      <c r="T13" s="1165" t="s">
        <v>11</v>
      </c>
      <c r="U13" s="1166"/>
      <c r="V13" s="1166"/>
      <c r="W13" s="1166"/>
      <c r="X13" s="1166"/>
      <c r="Y13" s="1166"/>
      <c r="Z13" s="1166"/>
      <c r="AA13" s="1167"/>
      <c r="AB13" s="345"/>
    </row>
    <row r="14" spans="2:28" ht="42" customHeight="1" thickBot="1" x14ac:dyDescent="0.4">
      <c r="B14" s="772"/>
      <c r="C14" s="1117"/>
      <c r="D14" s="1118"/>
      <c r="E14" s="1118"/>
      <c r="F14" s="1118"/>
      <c r="G14" s="1118"/>
      <c r="H14" s="1119"/>
      <c r="I14" s="1159"/>
      <c r="J14" s="1160"/>
      <c r="K14" s="1160"/>
      <c r="L14" s="1160"/>
      <c r="M14" s="1160"/>
      <c r="N14" s="1160"/>
      <c r="O14" s="1160"/>
      <c r="P14" s="1160"/>
      <c r="Q14" s="1160"/>
      <c r="R14" s="1160"/>
      <c r="S14" s="1161"/>
      <c r="T14" s="1885" t="s">
        <v>62</v>
      </c>
      <c r="U14" s="1853"/>
      <c r="V14" s="1853"/>
      <c r="W14" s="1853"/>
      <c r="X14" s="1853"/>
      <c r="Y14" s="1853"/>
      <c r="Z14" s="1853"/>
      <c r="AA14" s="1854"/>
      <c r="AB14" s="345"/>
    </row>
    <row r="15" spans="2:28" ht="15" thickBot="1" x14ac:dyDescent="0.4">
      <c r="B15" s="772"/>
      <c r="C15" s="732"/>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345"/>
    </row>
    <row r="16" spans="2:28" ht="57.75" customHeight="1" thickBot="1" x14ac:dyDescent="0.4">
      <c r="B16" s="772"/>
      <c r="C16" s="1165" t="s">
        <v>13</v>
      </c>
      <c r="D16" s="1166"/>
      <c r="E16" s="1166"/>
      <c r="F16" s="1166"/>
      <c r="G16" s="1166"/>
      <c r="H16" s="1167"/>
      <c r="I16" s="1840" t="s">
        <v>167</v>
      </c>
      <c r="J16" s="1841"/>
      <c r="K16" s="1841"/>
      <c r="L16" s="1841"/>
      <c r="M16" s="1841"/>
      <c r="N16" s="1841"/>
      <c r="O16" s="1841"/>
      <c r="P16" s="1841"/>
      <c r="Q16" s="1841"/>
      <c r="R16" s="1841"/>
      <c r="S16" s="1841"/>
      <c r="T16" s="1841"/>
      <c r="U16" s="1841"/>
      <c r="V16" s="1841"/>
      <c r="W16" s="1841"/>
      <c r="X16" s="1841"/>
      <c r="Y16" s="1841"/>
      <c r="Z16" s="1841"/>
      <c r="AA16" s="1842"/>
      <c r="AB16" s="345"/>
    </row>
    <row r="17" spans="2:28" ht="16.5" customHeight="1" thickBot="1" x14ac:dyDescent="0.4">
      <c r="B17" s="772"/>
      <c r="C17" s="730"/>
      <c r="D17" s="730"/>
      <c r="E17" s="730"/>
      <c r="F17" s="730"/>
      <c r="G17" s="730"/>
      <c r="H17" s="730"/>
      <c r="I17" s="734"/>
      <c r="J17" s="734"/>
      <c r="K17" s="734"/>
      <c r="L17" s="734"/>
      <c r="M17" s="734"/>
      <c r="N17" s="734"/>
      <c r="O17" s="734"/>
      <c r="P17" s="734"/>
      <c r="Q17" s="734"/>
      <c r="R17" s="734"/>
      <c r="S17" s="734"/>
      <c r="T17" s="734"/>
      <c r="U17" s="734"/>
      <c r="V17" s="734"/>
      <c r="W17" s="734"/>
      <c r="X17" s="734"/>
      <c r="Y17" s="734"/>
      <c r="Z17" s="734"/>
      <c r="AA17" s="734"/>
      <c r="AB17" s="345"/>
    </row>
    <row r="18" spans="2:28" ht="63" customHeight="1" thickBot="1" x14ac:dyDescent="0.4">
      <c r="B18" s="772"/>
      <c r="C18" s="1165" t="s">
        <v>15</v>
      </c>
      <c r="D18" s="1166"/>
      <c r="E18" s="1166"/>
      <c r="F18" s="1166"/>
      <c r="G18" s="1166"/>
      <c r="H18" s="1167"/>
      <c r="I18" s="1840" t="s">
        <v>168</v>
      </c>
      <c r="J18" s="1841"/>
      <c r="K18" s="1841"/>
      <c r="L18" s="1841"/>
      <c r="M18" s="1841"/>
      <c r="N18" s="1841"/>
      <c r="O18" s="1841"/>
      <c r="P18" s="1841"/>
      <c r="Q18" s="1841"/>
      <c r="R18" s="1841"/>
      <c r="S18" s="1841"/>
      <c r="T18" s="1841"/>
      <c r="U18" s="1841"/>
      <c r="V18" s="1841"/>
      <c r="W18" s="1841"/>
      <c r="X18" s="1841"/>
      <c r="Y18" s="1841"/>
      <c r="Z18" s="1841"/>
      <c r="AA18" s="1842"/>
      <c r="AB18" s="345"/>
    </row>
    <row r="19" spans="2:28" ht="16.5" customHeight="1" thickBot="1" x14ac:dyDescent="0.4">
      <c r="B19" s="772"/>
      <c r="C19" s="730"/>
      <c r="D19" s="730"/>
      <c r="E19" s="730"/>
      <c r="F19" s="730"/>
      <c r="G19" s="730"/>
      <c r="H19" s="730"/>
      <c r="I19" s="734"/>
      <c r="J19" s="734"/>
      <c r="K19" s="734"/>
      <c r="L19" s="734"/>
      <c r="M19" s="675"/>
      <c r="N19" s="676"/>
      <c r="O19" s="676"/>
      <c r="P19" s="676"/>
      <c r="Q19" s="676"/>
      <c r="R19" s="676"/>
      <c r="S19" s="676"/>
      <c r="T19" s="676"/>
      <c r="U19" s="676"/>
      <c r="V19" s="676"/>
      <c r="W19" s="676"/>
      <c r="X19" s="676"/>
      <c r="Y19" s="676"/>
      <c r="Z19" s="676"/>
      <c r="AA19" s="677"/>
      <c r="AB19" s="345"/>
    </row>
    <row r="20" spans="2:28" ht="22.5" customHeight="1" thickBot="1" x14ac:dyDescent="0.4">
      <c r="B20" s="772"/>
      <c r="C20" s="1171" t="s">
        <v>54</v>
      </c>
      <c r="D20" s="1172"/>
      <c r="E20" s="1172"/>
      <c r="F20" s="1172"/>
      <c r="G20" s="1172"/>
      <c r="H20" s="1173"/>
      <c r="I20" s="1177" t="s">
        <v>880</v>
      </c>
      <c r="J20" s="1178"/>
      <c r="K20" s="1178"/>
      <c r="L20" s="1178"/>
      <c r="M20" s="1433" t="s">
        <v>18</v>
      </c>
      <c r="N20" s="1434"/>
      <c r="O20" s="1434"/>
      <c r="P20" s="1434"/>
      <c r="Q20" s="1434"/>
      <c r="R20" s="1434"/>
      <c r="S20" s="1436"/>
      <c r="T20" s="1433" t="s">
        <v>19</v>
      </c>
      <c r="U20" s="1434"/>
      <c r="V20" s="1434"/>
      <c r="W20" s="1434"/>
      <c r="X20" s="1434"/>
      <c r="Y20" s="1434"/>
      <c r="Z20" s="1434"/>
      <c r="AA20" s="1436"/>
      <c r="AB20" s="345"/>
    </row>
    <row r="21" spans="2:28" ht="30.75" customHeight="1" thickBot="1" x14ac:dyDescent="0.4">
      <c r="B21" s="772"/>
      <c r="C21" s="1174"/>
      <c r="D21" s="1175"/>
      <c r="E21" s="1175"/>
      <c r="F21" s="1175"/>
      <c r="G21" s="1175"/>
      <c r="H21" s="1176"/>
      <c r="I21" s="1180"/>
      <c r="J21" s="1181"/>
      <c r="K21" s="1181"/>
      <c r="L21" s="1182"/>
      <c r="M21" s="1743" t="s">
        <v>132</v>
      </c>
      <c r="N21" s="1744"/>
      <c r="O21" s="1744"/>
      <c r="P21" s="1744"/>
      <c r="Q21" s="1744"/>
      <c r="R21" s="1744"/>
      <c r="S21" s="1745"/>
      <c r="T21" s="1396" t="s">
        <v>55</v>
      </c>
      <c r="U21" s="1397"/>
      <c r="V21" s="1397"/>
      <c r="W21" s="1397"/>
      <c r="X21" s="1397"/>
      <c r="Y21" s="1397"/>
      <c r="Z21" s="1397"/>
      <c r="AA21" s="1398"/>
      <c r="AB21" s="345"/>
    </row>
    <row r="22" spans="2:28" ht="15" thickBot="1" x14ac:dyDescent="0.4">
      <c r="B22" s="772"/>
      <c r="C22" s="732"/>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345"/>
    </row>
    <row r="23" spans="2:28" ht="31.5" customHeight="1" thickBot="1" x14ac:dyDescent="0.4">
      <c r="B23" s="772"/>
      <c r="C23" s="1433" t="s">
        <v>22</v>
      </c>
      <c r="D23" s="1434"/>
      <c r="E23" s="1434"/>
      <c r="F23" s="1434"/>
      <c r="G23" s="1434"/>
      <c r="H23" s="1434"/>
      <c r="I23" s="1436"/>
      <c r="J23" s="1433" t="s">
        <v>23</v>
      </c>
      <c r="K23" s="1434"/>
      <c r="L23" s="1434"/>
      <c r="M23" s="1434"/>
      <c r="N23" s="1434"/>
      <c r="O23" s="1434"/>
      <c r="P23" s="1436"/>
      <c r="Q23" s="1433" t="s">
        <v>24</v>
      </c>
      <c r="R23" s="1434"/>
      <c r="S23" s="1434"/>
      <c r="T23" s="1434"/>
      <c r="U23" s="1434"/>
      <c r="V23" s="1434"/>
      <c r="W23" s="1434"/>
      <c r="X23" s="1434"/>
      <c r="Y23" s="1434"/>
      <c r="Z23" s="1434"/>
      <c r="AA23" s="1436"/>
      <c r="AB23" s="345"/>
    </row>
    <row r="24" spans="2:28" ht="31.9" customHeight="1" thickBot="1" x14ac:dyDescent="0.4">
      <c r="B24" s="772"/>
      <c r="C24" s="1849" t="s">
        <v>169</v>
      </c>
      <c r="D24" s="1850"/>
      <c r="E24" s="1850"/>
      <c r="F24" s="1850"/>
      <c r="G24" s="1850"/>
      <c r="H24" s="1850"/>
      <c r="I24" s="1851"/>
      <c r="J24" s="1849" t="s">
        <v>134</v>
      </c>
      <c r="K24" s="1850"/>
      <c r="L24" s="1850"/>
      <c r="M24" s="1850"/>
      <c r="N24" s="1850"/>
      <c r="O24" s="1850"/>
      <c r="P24" s="1851"/>
      <c r="Q24" s="1527" t="s">
        <v>622</v>
      </c>
      <c r="R24" s="1899"/>
      <c r="S24" s="1899"/>
      <c r="T24" s="1899"/>
      <c r="U24" s="1899"/>
      <c r="V24" s="1899"/>
      <c r="W24" s="1899"/>
      <c r="X24" s="1899"/>
      <c r="Y24" s="1899"/>
      <c r="Z24" s="1899"/>
      <c r="AA24" s="1900"/>
      <c r="AB24" s="345"/>
    </row>
    <row r="25" spans="2:28" ht="15" thickBot="1" x14ac:dyDescent="0.4">
      <c r="B25" s="772"/>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345"/>
    </row>
    <row r="26" spans="2:28" ht="33" customHeight="1" thickBot="1" x14ac:dyDescent="0.4">
      <c r="B26" s="772"/>
      <c r="C26" s="1165" t="s">
        <v>27</v>
      </c>
      <c r="D26" s="1166"/>
      <c r="E26" s="1166"/>
      <c r="F26" s="1166"/>
      <c r="G26" s="1166"/>
      <c r="H26" s="1167"/>
      <c r="I26" s="1168" t="s">
        <v>623</v>
      </c>
      <c r="J26" s="1169"/>
      <c r="K26" s="1169"/>
      <c r="L26" s="1169"/>
      <c r="M26" s="1169"/>
      <c r="N26" s="1169"/>
      <c r="O26" s="1169"/>
      <c r="P26" s="1169"/>
      <c r="Q26" s="1169"/>
      <c r="R26" s="1169"/>
      <c r="S26" s="1169"/>
      <c r="T26" s="1169"/>
      <c r="U26" s="1169"/>
      <c r="V26" s="1169"/>
      <c r="W26" s="1169"/>
      <c r="X26" s="1169"/>
      <c r="Y26" s="1169"/>
      <c r="Z26" s="1169"/>
      <c r="AA26" s="1170"/>
      <c r="AB26" s="345"/>
    </row>
    <row r="27" spans="2:28" ht="15" thickBot="1" x14ac:dyDescent="0.4">
      <c r="B27" s="772"/>
      <c r="C27" s="730"/>
      <c r="D27" s="730"/>
      <c r="E27" s="730"/>
      <c r="F27" s="730"/>
      <c r="G27" s="730"/>
      <c r="H27" s="730"/>
      <c r="I27" s="734"/>
      <c r="J27" s="734"/>
      <c r="K27" s="734"/>
      <c r="L27" s="734"/>
      <c r="M27" s="734"/>
      <c r="N27" s="734"/>
      <c r="O27" s="734"/>
      <c r="P27" s="734"/>
      <c r="Q27" s="734"/>
      <c r="R27" s="734"/>
      <c r="S27" s="734"/>
      <c r="T27" s="734"/>
      <c r="U27" s="734"/>
      <c r="V27" s="734"/>
      <c r="W27" s="734"/>
      <c r="X27" s="734"/>
      <c r="Y27" s="734"/>
      <c r="Z27" s="734"/>
      <c r="AA27" s="734"/>
      <c r="AB27" s="345"/>
    </row>
    <row r="28" spans="2:28" ht="64.5" customHeight="1" thickBot="1" x14ac:dyDescent="0.4">
      <c r="B28" s="772"/>
      <c r="C28" s="1165" t="s">
        <v>28</v>
      </c>
      <c r="D28" s="1166"/>
      <c r="E28" s="1166"/>
      <c r="F28" s="1166"/>
      <c r="G28" s="1166"/>
      <c r="H28" s="1167"/>
      <c r="I28" s="1150">
        <v>1</v>
      </c>
      <c r="J28" s="1168"/>
      <c r="K28" s="1194" t="s">
        <v>29</v>
      </c>
      <c r="L28" s="1195"/>
      <c r="M28" s="1195"/>
      <c r="N28" s="1196"/>
      <c r="O28" s="1197" t="s">
        <v>30</v>
      </c>
      <c r="P28" s="1198"/>
      <c r="Q28" s="1198"/>
      <c r="R28" s="1199"/>
      <c r="S28" s="386" t="s">
        <v>32</v>
      </c>
      <c r="T28" s="1198" t="s">
        <v>31</v>
      </c>
      <c r="U28" s="1198"/>
      <c r="V28" s="1199"/>
      <c r="W28" s="749"/>
      <c r="X28" s="1200" t="s">
        <v>56</v>
      </c>
      <c r="Y28" s="1201"/>
      <c r="Z28" s="1202"/>
      <c r="AA28" s="748"/>
      <c r="AB28" s="345"/>
    </row>
    <row r="29" spans="2:28" ht="15" thickBot="1" x14ac:dyDescent="0.4">
      <c r="B29" s="772"/>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345"/>
    </row>
    <row r="30" spans="2:28" ht="15" customHeight="1" x14ac:dyDescent="0.35">
      <c r="B30" s="772"/>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345"/>
    </row>
    <row r="31" spans="2:28" ht="14.25" customHeight="1" x14ac:dyDescent="0.35">
      <c r="B31" s="772"/>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345"/>
    </row>
    <row r="32" spans="2:28" ht="15" customHeight="1" thickBot="1" x14ac:dyDescent="0.4">
      <c r="B32" s="772"/>
      <c r="C32" s="1219"/>
      <c r="D32" s="1220"/>
      <c r="E32" s="1220"/>
      <c r="F32" s="1220"/>
      <c r="G32" s="1220"/>
      <c r="H32" s="1220"/>
      <c r="I32" s="1220"/>
      <c r="J32" s="1221"/>
      <c r="K32" s="1893">
        <v>0</v>
      </c>
      <c r="L32" s="1894"/>
      <c r="M32" s="1894"/>
      <c r="N32" s="1894"/>
      <c r="O32" s="1894">
        <v>0.89</v>
      </c>
      <c r="P32" s="1894"/>
      <c r="Q32" s="1894"/>
      <c r="R32" s="1894"/>
      <c r="S32" s="1894">
        <v>0.9</v>
      </c>
      <c r="T32" s="1894"/>
      <c r="U32" s="1894">
        <v>0.99</v>
      </c>
      <c r="V32" s="1894"/>
      <c r="W32" s="1894"/>
      <c r="X32" s="1894">
        <v>1</v>
      </c>
      <c r="Y32" s="1894"/>
      <c r="Z32" s="1894">
        <v>1.1000000000000001</v>
      </c>
      <c r="AA32" s="1895"/>
      <c r="AB32" s="345"/>
    </row>
    <row r="33" spans="2:48" ht="15" thickBot="1" x14ac:dyDescent="0.4">
      <c r="B33" s="772"/>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345"/>
    </row>
    <row r="34" spans="2:48" s="735" customFormat="1" ht="15" thickBot="1" x14ac:dyDescent="0.4">
      <c r="B34" s="640"/>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8"/>
      <c r="AB34" s="345"/>
    </row>
    <row r="35" spans="2:48" s="735" customFormat="1" ht="39" x14ac:dyDescent="0.35">
      <c r="B35" s="640"/>
      <c r="C35" s="1901" t="s">
        <v>41</v>
      </c>
      <c r="D35" s="1902"/>
      <c r="E35" s="1902"/>
      <c r="F35" s="1902"/>
      <c r="G35" s="1903"/>
      <c r="H35" s="799" t="s">
        <v>170</v>
      </c>
      <c r="I35" s="799" t="s">
        <v>171</v>
      </c>
      <c r="J35" s="800" t="s">
        <v>44</v>
      </c>
      <c r="K35" s="1896" t="s">
        <v>45</v>
      </c>
      <c r="L35" s="1897"/>
      <c r="M35" s="1897"/>
      <c r="N35" s="1897"/>
      <c r="O35" s="1897"/>
      <c r="P35" s="1897"/>
      <c r="Q35" s="1897"/>
      <c r="R35" s="1897"/>
      <c r="S35" s="1897"/>
      <c r="T35" s="1897"/>
      <c r="U35" s="1897"/>
      <c r="V35" s="1897"/>
      <c r="W35" s="1897"/>
      <c r="X35" s="1897"/>
      <c r="Y35" s="1897"/>
      <c r="Z35" s="1897"/>
      <c r="AA35" s="1898"/>
      <c r="AB35" s="345"/>
    </row>
    <row r="36" spans="2:48" s="735" customFormat="1" ht="71.25" customHeight="1" x14ac:dyDescent="0.35">
      <c r="B36" s="640"/>
      <c r="C36" s="1558" t="s">
        <v>71</v>
      </c>
      <c r="D36" s="1559"/>
      <c r="E36" s="1559"/>
      <c r="F36" s="1559"/>
      <c r="G36" s="1560"/>
      <c r="H36" s="548">
        <v>5</v>
      </c>
      <c r="I36" s="548">
        <v>5</v>
      </c>
      <c r="J36" s="604">
        <f>+(H36/I36)</f>
        <v>1</v>
      </c>
      <c r="K36" s="1737" t="s">
        <v>890</v>
      </c>
      <c r="L36" s="1738"/>
      <c r="M36" s="1738"/>
      <c r="N36" s="1738"/>
      <c r="O36" s="1738"/>
      <c r="P36" s="1738"/>
      <c r="Q36" s="1738"/>
      <c r="R36" s="1738"/>
      <c r="S36" s="1738"/>
      <c r="T36" s="1738"/>
      <c r="U36" s="1738"/>
      <c r="V36" s="1738"/>
      <c r="W36" s="1738"/>
      <c r="X36" s="1738"/>
      <c r="Y36" s="1738"/>
      <c r="Z36" s="1738"/>
      <c r="AA36" s="1739"/>
      <c r="AB36" s="345"/>
    </row>
    <row r="37" spans="2:48" s="735" customFormat="1" ht="67.5" customHeight="1" x14ac:dyDescent="0.35">
      <c r="B37" s="640"/>
      <c r="C37" s="1558" t="s">
        <v>72</v>
      </c>
      <c r="D37" s="1559"/>
      <c r="E37" s="1559"/>
      <c r="F37" s="1559"/>
      <c r="G37" s="1560"/>
      <c r="H37" s="605"/>
      <c r="I37" s="605">
        <v>5</v>
      </c>
      <c r="J37" s="604">
        <f t="shared" ref="J37:J40" si="0">+(H37/I37)</f>
        <v>0</v>
      </c>
      <c r="K37" s="1737"/>
      <c r="L37" s="1738"/>
      <c r="M37" s="1738"/>
      <c r="N37" s="1738"/>
      <c r="O37" s="1738"/>
      <c r="P37" s="1738"/>
      <c r="Q37" s="1738"/>
      <c r="R37" s="1738"/>
      <c r="S37" s="1738"/>
      <c r="T37" s="1738"/>
      <c r="U37" s="1738"/>
      <c r="V37" s="1738"/>
      <c r="W37" s="1738"/>
      <c r="X37" s="1738"/>
      <c r="Y37" s="1738"/>
      <c r="Z37" s="1738"/>
      <c r="AA37" s="1739"/>
      <c r="AB37" s="345"/>
    </row>
    <row r="38" spans="2:48" s="735" customFormat="1" ht="61.5" customHeight="1" x14ac:dyDescent="0.35">
      <c r="B38" s="640"/>
      <c r="C38" s="1558" t="s">
        <v>73</v>
      </c>
      <c r="D38" s="1559"/>
      <c r="E38" s="1559"/>
      <c r="F38" s="1559"/>
      <c r="G38" s="1560"/>
      <c r="H38" s="548"/>
      <c r="I38" s="548">
        <v>5</v>
      </c>
      <c r="J38" s="604">
        <f t="shared" si="0"/>
        <v>0</v>
      </c>
      <c r="K38" s="1737"/>
      <c r="L38" s="1738"/>
      <c r="M38" s="1738"/>
      <c r="N38" s="1738"/>
      <c r="O38" s="1738"/>
      <c r="P38" s="1738"/>
      <c r="Q38" s="1738"/>
      <c r="R38" s="1738"/>
      <c r="S38" s="1738"/>
      <c r="T38" s="1738"/>
      <c r="U38" s="1738"/>
      <c r="V38" s="1738"/>
      <c r="W38" s="1738"/>
      <c r="X38" s="1738"/>
      <c r="Y38" s="1738"/>
      <c r="Z38" s="1738"/>
      <c r="AA38" s="1739"/>
      <c r="AB38" s="345"/>
    </row>
    <row r="39" spans="2:48" s="735" customFormat="1" ht="63.75" customHeight="1" thickBot="1" x14ac:dyDescent="0.4">
      <c r="B39" s="640"/>
      <c r="C39" s="1558" t="s">
        <v>74</v>
      </c>
      <c r="D39" s="1559"/>
      <c r="E39" s="1559"/>
      <c r="F39" s="1559"/>
      <c r="G39" s="1560"/>
      <c r="H39" s="548"/>
      <c r="I39" s="548">
        <v>5</v>
      </c>
      <c r="J39" s="801">
        <f t="shared" si="0"/>
        <v>0</v>
      </c>
      <c r="K39" s="1737"/>
      <c r="L39" s="1738"/>
      <c r="M39" s="1738"/>
      <c r="N39" s="1738"/>
      <c r="O39" s="1738"/>
      <c r="P39" s="1738"/>
      <c r="Q39" s="1738"/>
      <c r="R39" s="1738"/>
      <c r="S39" s="1738"/>
      <c r="T39" s="1738"/>
      <c r="U39" s="1738"/>
      <c r="V39" s="1738"/>
      <c r="W39" s="1738"/>
      <c r="X39" s="1738"/>
      <c r="Y39" s="1738"/>
      <c r="Z39" s="1738"/>
      <c r="AA39" s="1739"/>
      <c r="AB39" s="345"/>
    </row>
    <row r="40" spans="2:48" s="735" customFormat="1" ht="15.75" customHeight="1" thickBot="1" x14ac:dyDescent="0.4">
      <c r="B40" s="640"/>
      <c r="C40" s="1540" t="s">
        <v>46</v>
      </c>
      <c r="D40" s="1541"/>
      <c r="E40" s="1541"/>
      <c r="F40" s="1541"/>
      <c r="G40" s="1542"/>
      <c r="H40" s="802">
        <f>SUM(H36:H39)</f>
        <v>5</v>
      </c>
      <c r="I40" s="803">
        <v>20</v>
      </c>
      <c r="J40" s="804">
        <f t="shared" si="0"/>
        <v>0.25</v>
      </c>
      <c r="K40" s="1544"/>
      <c r="L40" s="1544"/>
      <c r="M40" s="1544"/>
      <c r="N40" s="1544"/>
      <c r="O40" s="1544"/>
      <c r="P40" s="1544"/>
      <c r="Q40" s="1544"/>
      <c r="R40" s="1544"/>
      <c r="S40" s="1544"/>
      <c r="T40" s="1544"/>
      <c r="U40" s="1544"/>
      <c r="V40" s="1544"/>
      <c r="W40" s="1544"/>
      <c r="X40" s="1544"/>
      <c r="Y40" s="1544"/>
      <c r="Z40" s="1544"/>
      <c r="AA40" s="1545"/>
      <c r="AB40" s="345"/>
    </row>
    <row r="41" spans="2:48" s="735" customFormat="1" ht="5.25" customHeight="1" x14ac:dyDescent="0.35">
      <c r="B41" s="640"/>
      <c r="C41" s="732"/>
      <c r="D41" s="732"/>
      <c r="E41" s="732"/>
      <c r="F41" s="732"/>
      <c r="G41" s="732"/>
      <c r="H41" s="606"/>
      <c r="I41" s="606"/>
      <c r="J41" s="186"/>
      <c r="K41" s="732"/>
      <c r="L41" s="732"/>
      <c r="M41" s="732"/>
      <c r="N41" s="732"/>
      <c r="O41" s="732"/>
      <c r="P41" s="732"/>
      <c r="Q41" s="732"/>
      <c r="R41" s="732"/>
      <c r="S41" s="732"/>
      <c r="T41" s="732"/>
      <c r="U41" s="732"/>
      <c r="V41" s="732"/>
      <c r="W41" s="732"/>
      <c r="X41" s="732"/>
      <c r="Y41" s="732"/>
      <c r="Z41" s="732"/>
      <c r="AA41" s="732"/>
      <c r="AB41" s="345"/>
    </row>
    <row r="42" spans="2:48" s="735" customFormat="1" ht="15" thickBot="1" x14ac:dyDescent="0.4">
      <c r="B42" s="640"/>
      <c r="C42" s="732"/>
      <c r="D42" s="732"/>
      <c r="E42" s="732"/>
      <c r="F42" s="732"/>
      <c r="G42" s="732"/>
      <c r="H42" s="606"/>
      <c r="I42" s="606"/>
      <c r="J42" s="186"/>
      <c r="K42" s="732"/>
      <c r="L42" s="732"/>
      <c r="M42" s="732"/>
      <c r="N42" s="732"/>
      <c r="O42" s="732"/>
      <c r="P42" s="732"/>
      <c r="Q42" s="732"/>
      <c r="R42" s="732"/>
      <c r="S42" s="732"/>
      <c r="T42" s="732"/>
      <c r="U42" s="732"/>
      <c r="V42" s="732"/>
      <c r="W42" s="732"/>
      <c r="X42" s="732"/>
      <c r="Y42" s="732"/>
      <c r="Z42" s="732"/>
      <c r="AA42" s="732"/>
      <c r="AB42" s="345"/>
    </row>
    <row r="43" spans="2:48" s="735" customFormat="1" x14ac:dyDescent="0.35">
      <c r="B43" s="640"/>
      <c r="C43" s="1393" t="s">
        <v>47</v>
      </c>
      <c r="D43" s="1394"/>
      <c r="E43" s="1394"/>
      <c r="F43" s="1394"/>
      <c r="G43" s="1394"/>
      <c r="H43" s="1394"/>
      <c r="I43" s="1394"/>
      <c r="J43" s="1394"/>
      <c r="K43" s="1394"/>
      <c r="L43" s="1394"/>
      <c r="M43" s="1394"/>
      <c r="N43" s="1394"/>
      <c r="O43" s="1394"/>
      <c r="P43" s="1394"/>
      <c r="Q43" s="1394"/>
      <c r="R43" s="1394"/>
      <c r="S43" s="1394"/>
      <c r="T43" s="1394"/>
      <c r="U43" s="1394"/>
      <c r="V43" s="1394"/>
      <c r="W43" s="1394"/>
      <c r="X43" s="1394"/>
      <c r="Y43" s="1394"/>
      <c r="Z43" s="1394"/>
      <c r="AA43" s="1395"/>
      <c r="AB43" s="345"/>
    </row>
    <row r="44" spans="2:48" ht="15" thickBot="1" x14ac:dyDescent="0.4">
      <c r="B44" s="772"/>
      <c r="C44" s="1719"/>
      <c r="D44" s="1746"/>
      <c r="E44" s="1746"/>
      <c r="F44" s="1746"/>
      <c r="G44" s="1746"/>
      <c r="H44" s="1746"/>
      <c r="I44" s="1746"/>
      <c r="J44" s="1746"/>
      <c r="K44" s="1746"/>
      <c r="L44" s="1746"/>
      <c r="M44" s="1746"/>
      <c r="N44" s="1746"/>
      <c r="O44" s="1746"/>
      <c r="P44" s="1746"/>
      <c r="Q44" s="1746"/>
      <c r="R44" s="1746"/>
      <c r="S44" s="1746"/>
      <c r="T44" s="1746"/>
      <c r="U44" s="1746"/>
      <c r="V44" s="1746"/>
      <c r="W44" s="1746"/>
      <c r="X44" s="1746"/>
      <c r="Y44" s="1746"/>
      <c r="Z44" s="1746"/>
      <c r="AA44" s="1721"/>
      <c r="AB44" s="345"/>
    </row>
    <row r="45" spans="2:48" x14ac:dyDescent="0.35">
      <c r="B45" s="772"/>
      <c r="C45" s="1371" t="s">
        <v>75</v>
      </c>
      <c r="D45" s="1570"/>
      <c r="E45" s="1570"/>
      <c r="F45" s="1570"/>
      <c r="G45" s="1570"/>
      <c r="H45" s="1570"/>
      <c r="I45" s="1570"/>
      <c r="J45" s="1570"/>
      <c r="K45" s="1570"/>
      <c r="L45" s="1570"/>
      <c r="M45" s="1570"/>
      <c r="N45" s="1570"/>
      <c r="O45" s="1570"/>
      <c r="P45" s="1570"/>
      <c r="Q45" s="1570"/>
      <c r="R45" s="1570"/>
      <c r="S45" s="1570"/>
      <c r="T45" s="1570"/>
      <c r="U45" s="1570"/>
      <c r="V45" s="1570"/>
      <c r="W45" s="1570"/>
      <c r="X45" s="1570"/>
      <c r="Y45" s="1570"/>
      <c r="Z45" s="1570"/>
      <c r="AA45" s="1571"/>
      <c r="AB45" s="345"/>
    </row>
    <row r="46" spans="2:48" x14ac:dyDescent="0.35">
      <c r="B46" s="772"/>
      <c r="C46" s="1572"/>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4"/>
      <c r="AB46" s="345"/>
    </row>
    <row r="47" spans="2:48" x14ac:dyDescent="0.35">
      <c r="B47" s="772"/>
      <c r="C47" s="1572"/>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4"/>
      <c r="AB47" s="345"/>
      <c r="AR47" s="735" t="s">
        <v>172</v>
      </c>
      <c r="AS47" s="735" t="s">
        <v>173</v>
      </c>
      <c r="AT47" s="735" t="s">
        <v>174</v>
      </c>
      <c r="AU47" s="735" t="s">
        <v>175</v>
      </c>
      <c r="AV47" s="735"/>
    </row>
    <row r="48" spans="2:48" x14ac:dyDescent="0.35">
      <c r="B48" s="772"/>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4"/>
      <c r="AB48" s="345"/>
      <c r="AR48" s="735" t="s">
        <v>145</v>
      </c>
      <c r="AS48" s="735">
        <v>5</v>
      </c>
      <c r="AT48" s="735"/>
      <c r="AU48" s="735">
        <v>5</v>
      </c>
      <c r="AV48" s="735"/>
    </row>
    <row r="49" spans="2:48" x14ac:dyDescent="0.35">
      <c r="B49" s="772"/>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4"/>
      <c r="AB49" s="345"/>
      <c r="AR49" s="735" t="s">
        <v>146</v>
      </c>
      <c r="AS49" s="735"/>
      <c r="AT49" s="735"/>
      <c r="AU49" s="735">
        <v>5</v>
      </c>
      <c r="AV49" s="735"/>
    </row>
    <row r="50" spans="2:48" x14ac:dyDescent="0.35">
      <c r="B50" s="772"/>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4"/>
      <c r="AB50" s="345"/>
      <c r="AR50" s="735" t="s">
        <v>147</v>
      </c>
      <c r="AS50" s="735"/>
      <c r="AT50" s="735"/>
      <c r="AU50" s="735">
        <v>5</v>
      </c>
      <c r="AV50" s="735"/>
    </row>
    <row r="51" spans="2:48" x14ac:dyDescent="0.35">
      <c r="B51" s="772"/>
      <c r="C51" s="1572"/>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4"/>
      <c r="AB51" s="345"/>
      <c r="AR51" s="735" t="s">
        <v>148</v>
      </c>
      <c r="AS51" s="735"/>
      <c r="AT51" s="735"/>
      <c r="AU51" s="735">
        <v>5</v>
      </c>
      <c r="AV51" s="735"/>
    </row>
    <row r="52" spans="2:48" x14ac:dyDescent="0.35">
      <c r="B52" s="772"/>
      <c r="C52" s="1572"/>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4"/>
      <c r="AB52" s="345"/>
      <c r="AR52" s="735" t="s">
        <v>46</v>
      </c>
      <c r="AS52" s="735">
        <f>AS48+AS49+AS50+AS51</f>
        <v>5</v>
      </c>
      <c r="AT52" s="735"/>
      <c r="AU52" s="735">
        <f>+(AU48+AU49+AU50+AU51)</f>
        <v>20</v>
      </c>
      <c r="AV52" s="735"/>
    </row>
    <row r="53" spans="2:48" x14ac:dyDescent="0.35">
      <c r="B53" s="772"/>
      <c r="C53" s="1572"/>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4"/>
      <c r="AB53" s="345"/>
      <c r="AS53" s="805"/>
      <c r="AT53" s="805"/>
    </row>
    <row r="54" spans="2:48" x14ac:dyDescent="0.35">
      <c r="B54" s="772"/>
      <c r="C54" s="1572"/>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4"/>
      <c r="AB54" s="345"/>
    </row>
    <row r="55" spans="2:48" x14ac:dyDescent="0.35">
      <c r="B55" s="772"/>
      <c r="C55" s="1572"/>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4"/>
      <c r="AB55" s="345"/>
    </row>
    <row r="56" spans="2:48" x14ac:dyDescent="0.35">
      <c r="B56" s="772"/>
      <c r="C56" s="1572"/>
      <c r="D56" s="1573"/>
      <c r="E56" s="1573"/>
      <c r="F56" s="1573"/>
      <c r="G56" s="1573"/>
      <c r="H56" s="1573"/>
      <c r="I56" s="1573"/>
      <c r="J56" s="1573"/>
      <c r="K56" s="1573"/>
      <c r="L56" s="1573"/>
      <c r="M56" s="1573"/>
      <c r="N56" s="1573"/>
      <c r="O56" s="1573"/>
      <c r="P56" s="1573"/>
      <c r="Q56" s="1573"/>
      <c r="R56" s="1573"/>
      <c r="S56" s="1573"/>
      <c r="T56" s="1573"/>
      <c r="U56" s="1573"/>
      <c r="V56" s="1573"/>
      <c r="W56" s="1573"/>
      <c r="X56" s="1573"/>
      <c r="Y56" s="1573"/>
      <c r="Z56" s="1573"/>
      <c r="AA56" s="1574"/>
      <c r="AB56" s="345"/>
    </row>
    <row r="57" spans="2:48" ht="15" thickBot="1" x14ac:dyDescent="0.4">
      <c r="B57" s="772"/>
      <c r="C57" s="1575"/>
      <c r="D57" s="1576"/>
      <c r="E57" s="1576"/>
      <c r="F57" s="1576"/>
      <c r="G57" s="1576"/>
      <c r="H57" s="1576"/>
      <c r="I57" s="1576"/>
      <c r="J57" s="1576"/>
      <c r="K57" s="1576"/>
      <c r="L57" s="1576"/>
      <c r="M57" s="1576"/>
      <c r="N57" s="1576"/>
      <c r="O57" s="1576"/>
      <c r="P57" s="1576"/>
      <c r="Q57" s="1576"/>
      <c r="R57" s="1576"/>
      <c r="S57" s="1576"/>
      <c r="T57" s="1576"/>
      <c r="U57" s="1576"/>
      <c r="V57" s="1576"/>
      <c r="W57" s="1576"/>
      <c r="X57" s="1576"/>
      <c r="Y57" s="1576"/>
      <c r="Z57" s="1576"/>
      <c r="AA57" s="1577"/>
      <c r="AB57" s="345"/>
    </row>
    <row r="58" spans="2:48" x14ac:dyDescent="0.35">
      <c r="B58" s="772"/>
      <c r="AB58" s="345"/>
    </row>
    <row r="59" spans="2:48" ht="15" thickBot="1" x14ac:dyDescent="0.4">
      <c r="B59" s="772"/>
      <c r="AB59" s="345"/>
    </row>
    <row r="60" spans="2:48" ht="15.5" x14ac:dyDescent="0.35">
      <c r="B60" s="631"/>
      <c r="C60" s="1531" t="s">
        <v>41</v>
      </c>
      <c r="D60" s="1532"/>
      <c r="E60" s="1532"/>
      <c r="F60" s="1532"/>
      <c r="G60" s="1532"/>
      <c r="H60" s="1531" t="s">
        <v>57</v>
      </c>
      <c r="I60" s="1533"/>
      <c r="J60" s="1531" t="s">
        <v>58</v>
      </c>
      <c r="K60" s="1532"/>
      <c r="L60" s="1532"/>
      <c r="M60" s="1533"/>
      <c r="N60" s="1532" t="s">
        <v>49</v>
      </c>
      <c r="O60" s="1532"/>
      <c r="P60" s="1532"/>
      <c r="Q60" s="1532"/>
      <c r="R60" s="1532"/>
      <c r="S60" s="1532"/>
      <c r="T60" s="1532"/>
      <c r="U60" s="1533"/>
      <c r="V60" s="1706" t="s">
        <v>50</v>
      </c>
      <c r="W60" s="1706"/>
      <c r="X60" s="1706"/>
      <c r="Y60" s="1706"/>
      <c r="Z60" s="1706"/>
      <c r="AA60" s="1707"/>
      <c r="AB60" s="785"/>
    </row>
    <row r="61" spans="2:48" ht="15.5" x14ac:dyDescent="0.35">
      <c r="B61" s="786"/>
      <c r="C61" s="1534"/>
      <c r="D61" s="1535"/>
      <c r="E61" s="1535"/>
      <c r="F61" s="1535"/>
      <c r="G61" s="1535"/>
      <c r="H61" s="1534"/>
      <c r="I61" s="1536"/>
      <c r="J61" s="1534"/>
      <c r="K61" s="1535"/>
      <c r="L61" s="1535"/>
      <c r="M61" s="1536"/>
      <c r="N61" s="1535"/>
      <c r="O61" s="1535"/>
      <c r="P61" s="1535"/>
      <c r="Q61" s="1535"/>
      <c r="R61" s="1535"/>
      <c r="S61" s="1535"/>
      <c r="T61" s="1535"/>
      <c r="U61" s="1536"/>
      <c r="V61" s="1747"/>
      <c r="W61" s="1747"/>
      <c r="X61" s="1747"/>
      <c r="Y61" s="1747"/>
      <c r="Z61" s="1747"/>
      <c r="AA61" s="1709"/>
      <c r="AB61" s="785"/>
    </row>
    <row r="62" spans="2:48" ht="16" thickBot="1" x14ac:dyDescent="0.4">
      <c r="B62" s="786"/>
      <c r="C62" s="1537"/>
      <c r="D62" s="1538"/>
      <c r="E62" s="1538"/>
      <c r="F62" s="1538"/>
      <c r="G62" s="1538"/>
      <c r="H62" s="1537"/>
      <c r="I62" s="1539"/>
      <c r="J62" s="1537"/>
      <c r="K62" s="1538"/>
      <c r="L62" s="1538"/>
      <c r="M62" s="1539"/>
      <c r="N62" s="1538"/>
      <c r="O62" s="1538"/>
      <c r="P62" s="1538"/>
      <c r="Q62" s="1538"/>
      <c r="R62" s="1538"/>
      <c r="S62" s="1538"/>
      <c r="T62" s="1538"/>
      <c r="U62" s="1539"/>
      <c r="V62" s="1710"/>
      <c r="W62" s="1710"/>
      <c r="X62" s="1710"/>
      <c r="Y62" s="1710"/>
      <c r="Z62" s="1710"/>
      <c r="AA62" s="1711"/>
      <c r="AB62" s="785"/>
    </row>
    <row r="63" spans="2:48" ht="36.75" customHeight="1" thickBot="1" x14ac:dyDescent="0.4">
      <c r="B63" s="631"/>
      <c r="C63" s="1558" t="s">
        <v>149</v>
      </c>
      <c r="D63" s="1559"/>
      <c r="E63" s="1559"/>
      <c r="F63" s="1559"/>
      <c r="G63" s="1560"/>
      <c r="H63" s="1904">
        <v>7</v>
      </c>
      <c r="I63" s="1904"/>
      <c r="J63" s="1904">
        <v>5</v>
      </c>
      <c r="K63" s="1904"/>
      <c r="L63" s="1904"/>
      <c r="M63" s="1904"/>
      <c r="N63" s="1759" t="s">
        <v>891</v>
      </c>
      <c r="O63" s="1760"/>
      <c r="P63" s="1760"/>
      <c r="Q63" s="1760"/>
      <c r="R63" s="1760"/>
      <c r="S63" s="1760"/>
      <c r="T63" s="1760"/>
      <c r="U63" s="1761"/>
      <c r="V63" s="1759" t="s">
        <v>52</v>
      </c>
      <c r="W63" s="1760"/>
      <c r="X63" s="1760"/>
      <c r="Y63" s="1760"/>
      <c r="Z63" s="1760"/>
      <c r="AA63" s="1762"/>
      <c r="AB63" s="787"/>
    </row>
    <row r="64" spans="2:48" ht="31.5" customHeight="1" thickBot="1" x14ac:dyDescent="0.4">
      <c r="B64" s="631"/>
      <c r="C64" s="1558" t="s">
        <v>150</v>
      </c>
      <c r="D64" s="1559"/>
      <c r="E64" s="1559"/>
      <c r="F64" s="1559"/>
      <c r="G64" s="1560"/>
      <c r="H64" s="1475">
        <v>6</v>
      </c>
      <c r="I64" s="1475"/>
      <c r="J64" s="1475"/>
      <c r="K64" s="1475"/>
      <c r="L64" s="1475"/>
      <c r="M64" s="1475"/>
      <c r="N64" s="1759" t="s">
        <v>891</v>
      </c>
      <c r="O64" s="1760"/>
      <c r="P64" s="1760"/>
      <c r="Q64" s="1760"/>
      <c r="R64" s="1760"/>
      <c r="S64" s="1760"/>
      <c r="T64" s="1760"/>
      <c r="U64" s="1761"/>
      <c r="V64" s="1759" t="s">
        <v>52</v>
      </c>
      <c r="W64" s="1760"/>
      <c r="X64" s="1760"/>
      <c r="Y64" s="1760"/>
      <c r="Z64" s="1760"/>
      <c r="AA64" s="1762"/>
      <c r="AB64" s="787"/>
    </row>
    <row r="65" spans="2:28" ht="29.25" customHeight="1" thickBot="1" x14ac:dyDescent="0.4">
      <c r="B65" s="631"/>
      <c r="C65" s="1558" t="s">
        <v>151</v>
      </c>
      <c r="D65" s="1559"/>
      <c r="E65" s="1559"/>
      <c r="F65" s="1559"/>
      <c r="G65" s="1560"/>
      <c r="H65" s="1475">
        <v>6</v>
      </c>
      <c r="I65" s="1475"/>
      <c r="J65" s="1475"/>
      <c r="K65" s="1475"/>
      <c r="L65" s="1475"/>
      <c r="M65" s="1475"/>
      <c r="N65" s="1759" t="s">
        <v>891</v>
      </c>
      <c r="O65" s="1760"/>
      <c r="P65" s="1760"/>
      <c r="Q65" s="1760"/>
      <c r="R65" s="1760"/>
      <c r="S65" s="1760"/>
      <c r="T65" s="1760"/>
      <c r="U65" s="1761"/>
      <c r="V65" s="1759" t="s">
        <v>52</v>
      </c>
      <c r="W65" s="1760"/>
      <c r="X65" s="1760"/>
      <c r="Y65" s="1760"/>
      <c r="Z65" s="1760"/>
      <c r="AA65" s="1762"/>
      <c r="AB65" s="787"/>
    </row>
    <row r="66" spans="2:28" ht="46.5" customHeight="1" thickBot="1" x14ac:dyDescent="0.4">
      <c r="B66" s="631"/>
      <c r="C66" s="1558" t="s">
        <v>152</v>
      </c>
      <c r="D66" s="1559"/>
      <c r="E66" s="1559"/>
      <c r="F66" s="1559"/>
      <c r="G66" s="1560"/>
      <c r="H66" s="1475">
        <v>5</v>
      </c>
      <c r="I66" s="1475"/>
      <c r="J66" s="1475"/>
      <c r="K66" s="1475"/>
      <c r="L66" s="1475"/>
      <c r="M66" s="1475"/>
      <c r="N66" s="1759" t="s">
        <v>891</v>
      </c>
      <c r="O66" s="1760"/>
      <c r="P66" s="1760"/>
      <c r="Q66" s="1760"/>
      <c r="R66" s="1760"/>
      <c r="S66" s="1760"/>
      <c r="T66" s="1760"/>
      <c r="U66" s="1761"/>
      <c r="V66" s="1759" t="s">
        <v>52</v>
      </c>
      <c r="W66" s="1760"/>
      <c r="X66" s="1760"/>
      <c r="Y66" s="1760"/>
      <c r="Z66" s="1760"/>
      <c r="AA66" s="1762"/>
      <c r="AB66" s="787"/>
    </row>
    <row r="67" spans="2:28" ht="15" thickBot="1" x14ac:dyDescent="0.4">
      <c r="B67" s="631"/>
      <c r="C67" s="1905"/>
      <c r="D67" s="1906"/>
      <c r="E67" s="1906"/>
      <c r="F67" s="1906"/>
      <c r="G67" s="1907"/>
      <c r="H67" s="1863"/>
      <c r="I67" s="1865"/>
      <c r="J67" s="1863"/>
      <c r="K67" s="1864"/>
      <c r="L67" s="1864"/>
      <c r="M67" s="1865"/>
      <c r="N67" s="1908"/>
      <c r="O67" s="1909"/>
      <c r="P67" s="1909"/>
      <c r="Q67" s="1909"/>
      <c r="R67" s="1909"/>
      <c r="S67" s="1909"/>
      <c r="T67" s="1909"/>
      <c r="U67" s="1910"/>
      <c r="V67" s="1909"/>
      <c r="W67" s="1909"/>
      <c r="X67" s="1909"/>
      <c r="Y67" s="1909"/>
      <c r="Z67" s="1909"/>
      <c r="AA67" s="1910"/>
      <c r="AB67" s="787"/>
    </row>
    <row r="68" spans="2:28" ht="15.75" customHeight="1" thickBot="1" x14ac:dyDescent="0.4">
      <c r="B68" s="631"/>
      <c r="C68" s="1905"/>
      <c r="D68" s="1906"/>
      <c r="E68" s="1906"/>
      <c r="F68" s="1906"/>
      <c r="G68" s="1907"/>
      <c r="H68" s="1863"/>
      <c r="I68" s="1865"/>
      <c r="J68" s="1863"/>
      <c r="K68" s="1864"/>
      <c r="L68" s="1864"/>
      <c r="M68" s="1865"/>
      <c r="N68" s="1908"/>
      <c r="O68" s="1909"/>
      <c r="P68" s="1909"/>
      <c r="Q68" s="1909"/>
      <c r="R68" s="1909"/>
      <c r="S68" s="1909"/>
      <c r="T68" s="1909"/>
      <c r="U68" s="1910"/>
      <c r="V68" s="1909"/>
      <c r="W68" s="1909"/>
      <c r="X68" s="1909"/>
      <c r="Y68" s="1909"/>
      <c r="Z68" s="1909"/>
      <c r="AA68" s="1910"/>
      <c r="AB68" s="787"/>
    </row>
    <row r="69" spans="2:28" ht="15" thickBot="1" x14ac:dyDescent="0.4">
      <c r="B69" s="634"/>
      <c r="C69" s="635"/>
      <c r="D69" s="635"/>
      <c r="E69" s="635"/>
      <c r="F69" s="635"/>
      <c r="G69" s="635"/>
      <c r="H69" s="635"/>
      <c r="I69" s="635"/>
      <c r="J69" s="635"/>
      <c r="K69" s="635"/>
      <c r="L69" s="635"/>
      <c r="M69" s="635"/>
      <c r="N69" s="635"/>
      <c r="O69" s="635"/>
      <c r="P69" s="635"/>
      <c r="Q69" s="635"/>
      <c r="R69" s="635"/>
      <c r="S69" s="635"/>
      <c r="T69" s="635"/>
      <c r="U69" s="635"/>
      <c r="V69" s="635"/>
      <c r="W69" s="635"/>
      <c r="X69" s="635"/>
      <c r="Y69" s="635"/>
      <c r="Z69" s="635"/>
      <c r="AA69" s="635"/>
      <c r="AB69" s="788"/>
    </row>
    <row r="108" ht="6" customHeight="1" x14ac:dyDescent="0.35"/>
  </sheetData>
  <mergeCells count="107">
    <mergeCell ref="C34:AA34"/>
    <mergeCell ref="Z31:AA31"/>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N60:U62"/>
    <mergeCell ref="V60:AA62"/>
    <mergeCell ref="H60:I62"/>
    <mergeCell ref="J60:M62"/>
    <mergeCell ref="C35:G35"/>
    <mergeCell ref="K35:AA35"/>
    <mergeCell ref="C37:G37"/>
    <mergeCell ref="K37:AA37"/>
    <mergeCell ref="C36:G36"/>
    <mergeCell ref="K36:AA36"/>
    <mergeCell ref="C39:G39"/>
    <mergeCell ref="K39:AA39"/>
    <mergeCell ref="C38:G38"/>
    <mergeCell ref="K38:AA38"/>
    <mergeCell ref="C40:G40"/>
    <mergeCell ref="K40:AA40"/>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20:H21"/>
    <mergeCell ref="I20:L21"/>
    <mergeCell ref="M20:S20"/>
    <mergeCell ref="T20:AA20"/>
    <mergeCell ref="M21:S21"/>
    <mergeCell ref="T21:AA21"/>
    <mergeCell ref="C16:H16"/>
    <mergeCell ref="I16:AA16"/>
    <mergeCell ref="C13:H14"/>
    <mergeCell ref="I13:S14"/>
    <mergeCell ref="T13:AA13"/>
    <mergeCell ref="T14:AA14"/>
    <mergeCell ref="V10:AA10"/>
    <mergeCell ref="R11:U11"/>
    <mergeCell ref="V11:AA11"/>
    <mergeCell ref="B2:G4"/>
    <mergeCell ref="H2:AB2"/>
    <mergeCell ref="H3:O3"/>
    <mergeCell ref="P3:AB3"/>
    <mergeCell ref="H4:AB4"/>
    <mergeCell ref="C18:H18"/>
    <mergeCell ref="I18:AA18"/>
    <mergeCell ref="C7:H8"/>
    <mergeCell ref="I7:AA8"/>
    <mergeCell ref="C10:H11"/>
    <mergeCell ref="I10:Q11"/>
    <mergeCell ref="R10:U10"/>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N107"/>
  <sheetViews>
    <sheetView topLeftCell="A25" workbookViewId="0">
      <selection activeCell="K36" sqref="K36:AA36"/>
    </sheetView>
  </sheetViews>
  <sheetFormatPr baseColWidth="10" defaultColWidth="3.7265625" defaultRowHeight="14.5" x14ac:dyDescent="0.35"/>
  <cols>
    <col min="1" max="1" width="3.7265625" style="718"/>
    <col min="2" max="2" width="2.81640625" style="718" customWidth="1"/>
    <col min="3" max="6" width="2.7265625" style="718" customWidth="1"/>
    <col min="7" max="7" width="4.26953125" style="718" customWidth="1"/>
    <col min="8" max="8" width="15" style="718" customWidth="1"/>
    <col min="9" max="9" width="15.26953125" style="718" customWidth="1"/>
    <col min="10" max="10" width="15" style="718" customWidth="1"/>
    <col min="11" max="12" width="3.453125" style="718" customWidth="1"/>
    <col min="13" max="15" width="2.7265625" style="718" customWidth="1"/>
    <col min="16" max="16" width="3.453125" style="718" customWidth="1"/>
    <col min="17" max="17" width="3.54296875" style="718" customWidth="1"/>
    <col min="18" max="18" width="3.7265625" style="718"/>
    <col min="19" max="19" width="3.26953125" style="718" customWidth="1"/>
    <col min="20" max="20" width="7.453125" style="718" customWidth="1"/>
    <col min="21" max="21" width="3.54296875" style="718" customWidth="1"/>
    <col min="22" max="22" width="3.7265625" style="718"/>
    <col min="23" max="23" width="6" style="718" customWidth="1"/>
    <col min="24" max="25" width="5" style="718" customWidth="1"/>
    <col min="26" max="26" width="6.7265625" style="718" customWidth="1"/>
    <col min="27" max="27" width="5" style="718" customWidth="1"/>
    <col min="28" max="32" width="2" style="718" customWidth="1"/>
    <col min="33" max="33" width="1.7265625" style="718" customWidth="1"/>
    <col min="34" max="34" width="2" style="718" hidden="1" customWidth="1"/>
    <col min="35" max="35" width="38.54296875" style="718" customWidth="1"/>
    <col min="36" max="36" width="13.7265625" style="718" customWidth="1"/>
    <col min="37" max="37" width="14" style="718" customWidth="1"/>
    <col min="38" max="38" width="14.54296875" style="718" customWidth="1"/>
    <col min="39" max="39" width="17.26953125" style="718" customWidth="1"/>
    <col min="40" max="40" width="7.54296875" style="718" customWidth="1"/>
    <col min="41" max="16384" width="3.7265625" style="718"/>
  </cols>
  <sheetData>
    <row r="1" spans="2:35" ht="15" thickBot="1" x14ac:dyDescent="0.4">
      <c r="B1" s="719"/>
      <c r="C1" s="719"/>
      <c r="D1" s="719"/>
      <c r="E1" s="719"/>
      <c r="F1" s="719"/>
    </row>
    <row r="2" spans="2:35"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c r="AC2" s="806"/>
      <c r="AD2" s="806"/>
      <c r="AE2" s="806"/>
      <c r="AF2" s="806"/>
      <c r="AG2" s="806"/>
      <c r="AH2" s="806"/>
      <c r="AI2" s="806"/>
    </row>
    <row r="3" spans="2:35"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c r="AC3" s="720"/>
      <c r="AD3" s="720"/>
      <c r="AE3" s="720"/>
      <c r="AF3" s="720"/>
      <c r="AG3" s="720"/>
      <c r="AH3" s="720"/>
      <c r="AI3" s="720"/>
    </row>
    <row r="4" spans="2:35"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c r="AC4" s="720"/>
      <c r="AD4" s="720"/>
      <c r="AE4" s="720"/>
      <c r="AF4" s="720"/>
      <c r="AG4" s="720"/>
      <c r="AH4" s="720"/>
      <c r="AI4" s="720"/>
    </row>
    <row r="5" spans="2:35" ht="15" thickBot="1" x14ac:dyDescent="0.4">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row>
    <row r="6" spans="2:35" ht="15" thickBot="1" x14ac:dyDescent="0.4">
      <c r="B6" s="769"/>
      <c r="C6" s="689"/>
      <c r="D6" s="689"/>
      <c r="E6" s="689"/>
      <c r="F6" s="689"/>
      <c r="G6" s="689"/>
      <c r="H6" s="689"/>
      <c r="I6" s="770"/>
      <c r="J6" s="770"/>
      <c r="K6" s="770"/>
      <c r="L6" s="770"/>
      <c r="M6" s="770"/>
      <c r="N6" s="770"/>
      <c r="O6" s="770"/>
      <c r="P6" s="770"/>
      <c r="Q6" s="770"/>
      <c r="R6" s="630"/>
      <c r="S6" s="630"/>
      <c r="T6" s="630"/>
      <c r="U6" s="630"/>
      <c r="V6" s="630"/>
      <c r="W6" s="689"/>
      <c r="X6" s="689"/>
      <c r="Y6" s="689"/>
      <c r="Z6" s="689"/>
      <c r="AA6" s="689"/>
      <c r="AB6" s="690"/>
      <c r="AC6" s="728"/>
      <c r="AD6" s="728"/>
      <c r="AE6" s="728"/>
      <c r="AF6" s="728"/>
      <c r="AG6" s="728"/>
      <c r="AH6" s="728"/>
      <c r="AI6" s="728"/>
    </row>
    <row r="7" spans="2:35" ht="15" customHeight="1" x14ac:dyDescent="0.35">
      <c r="B7" s="771"/>
      <c r="C7" s="1114" t="s">
        <v>4</v>
      </c>
      <c r="D7" s="1115"/>
      <c r="E7" s="1115"/>
      <c r="F7" s="1115"/>
      <c r="G7" s="1115"/>
      <c r="H7" s="1116"/>
      <c r="I7" s="1365" t="s">
        <v>130</v>
      </c>
      <c r="J7" s="1366"/>
      <c r="K7" s="1366"/>
      <c r="L7" s="1366"/>
      <c r="M7" s="1366"/>
      <c r="N7" s="1366"/>
      <c r="O7" s="1366"/>
      <c r="P7" s="1366"/>
      <c r="Q7" s="1366"/>
      <c r="R7" s="1366"/>
      <c r="S7" s="1366"/>
      <c r="T7" s="1366"/>
      <c r="U7" s="1366"/>
      <c r="V7" s="1366"/>
      <c r="W7" s="1366"/>
      <c r="X7" s="1366"/>
      <c r="Y7" s="1366"/>
      <c r="Z7" s="1366"/>
      <c r="AA7" s="1367"/>
      <c r="AB7" s="344"/>
      <c r="AC7" s="728"/>
      <c r="AD7" s="728"/>
      <c r="AE7" s="728"/>
      <c r="AF7" s="728"/>
      <c r="AG7" s="728"/>
      <c r="AH7" s="728"/>
      <c r="AI7" s="728"/>
    </row>
    <row r="8" spans="2:35" ht="15" thickBot="1" x14ac:dyDescent="0.4">
      <c r="B8" s="771"/>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344"/>
      <c r="AC8" s="728"/>
      <c r="AD8" s="728"/>
      <c r="AE8" s="728"/>
      <c r="AF8" s="728"/>
      <c r="AG8" s="728"/>
      <c r="AH8" s="728"/>
      <c r="AI8" s="728"/>
    </row>
    <row r="9" spans="2:35" ht="15" thickBot="1" x14ac:dyDescent="0.4">
      <c r="B9" s="771"/>
      <c r="C9" s="728"/>
      <c r="D9" s="728"/>
      <c r="E9" s="728"/>
      <c r="F9" s="728"/>
      <c r="G9" s="728"/>
      <c r="H9" s="728"/>
      <c r="I9" s="729"/>
      <c r="J9" s="729"/>
      <c r="K9" s="729"/>
      <c r="L9" s="729"/>
      <c r="M9" s="729"/>
      <c r="N9" s="729"/>
      <c r="O9" s="729"/>
      <c r="P9" s="729"/>
      <c r="Q9" s="729"/>
      <c r="R9" s="730"/>
      <c r="S9" s="730"/>
      <c r="T9" s="730"/>
      <c r="U9" s="730"/>
      <c r="V9" s="730"/>
      <c r="W9" s="728"/>
      <c r="X9" s="728"/>
      <c r="Y9" s="728"/>
      <c r="Z9" s="728"/>
      <c r="AA9" s="728"/>
      <c r="AB9" s="344"/>
      <c r="AC9" s="728"/>
      <c r="AD9" s="728"/>
      <c r="AE9" s="728"/>
      <c r="AF9" s="728"/>
      <c r="AG9" s="728"/>
      <c r="AH9" s="728"/>
      <c r="AI9" s="728"/>
    </row>
    <row r="10" spans="2:35" ht="15" customHeight="1" thickBot="1" x14ac:dyDescent="0.4">
      <c r="B10" s="771"/>
      <c r="C10" s="1114" t="s">
        <v>5</v>
      </c>
      <c r="D10" s="1115"/>
      <c r="E10" s="1115"/>
      <c r="F10" s="1115"/>
      <c r="G10" s="1115"/>
      <c r="H10" s="1116"/>
      <c r="I10" s="1138" t="s">
        <v>184</v>
      </c>
      <c r="J10" s="1139"/>
      <c r="K10" s="1139"/>
      <c r="L10" s="1139"/>
      <c r="M10" s="1139"/>
      <c r="N10" s="1139"/>
      <c r="O10" s="1139"/>
      <c r="P10" s="1139"/>
      <c r="Q10" s="1140"/>
      <c r="R10" s="1144" t="s">
        <v>7</v>
      </c>
      <c r="S10" s="1145"/>
      <c r="T10" s="1145"/>
      <c r="U10" s="1146"/>
      <c r="V10" s="1433" t="s">
        <v>8</v>
      </c>
      <c r="W10" s="1434"/>
      <c r="X10" s="1434"/>
      <c r="Y10" s="1434"/>
      <c r="Z10" s="1434"/>
      <c r="AA10" s="1436"/>
      <c r="AB10" s="344"/>
      <c r="AC10" s="728"/>
      <c r="AD10" s="728"/>
      <c r="AE10" s="728"/>
      <c r="AF10" s="728"/>
      <c r="AG10" s="728"/>
      <c r="AH10" s="728"/>
      <c r="AI10" s="728"/>
    </row>
    <row r="11" spans="2:35" ht="28.5" customHeight="1" thickBot="1" x14ac:dyDescent="0.4">
      <c r="B11" s="771"/>
      <c r="C11" s="1117"/>
      <c r="D11" s="1118"/>
      <c r="E11" s="1118"/>
      <c r="F11" s="1118"/>
      <c r="G11" s="1118"/>
      <c r="H11" s="1119"/>
      <c r="I11" s="1141"/>
      <c r="J11" s="1142"/>
      <c r="K11" s="1142"/>
      <c r="L11" s="1142"/>
      <c r="M11" s="1142"/>
      <c r="N11" s="1142"/>
      <c r="O11" s="1142"/>
      <c r="P11" s="1142"/>
      <c r="Q11" s="1143"/>
      <c r="R11" s="1911" t="s">
        <v>185</v>
      </c>
      <c r="S11" s="1912"/>
      <c r="T11" s="1912"/>
      <c r="U11" s="1913"/>
      <c r="V11" s="1575" t="s">
        <v>61</v>
      </c>
      <c r="W11" s="1576"/>
      <c r="X11" s="1576"/>
      <c r="Y11" s="1576"/>
      <c r="Z11" s="1576"/>
      <c r="AA11" s="1577"/>
      <c r="AB11" s="344"/>
      <c r="AC11" s="728"/>
      <c r="AD11" s="728"/>
      <c r="AE11" s="728"/>
      <c r="AF11" s="728"/>
      <c r="AG11" s="728"/>
      <c r="AH11" s="728"/>
      <c r="AI11" s="728"/>
    </row>
    <row r="12" spans="2:35" ht="15" thickBot="1" x14ac:dyDescent="0.4">
      <c r="B12" s="772"/>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345"/>
      <c r="AC12" s="732"/>
      <c r="AD12" s="732"/>
      <c r="AE12" s="732"/>
      <c r="AF12" s="732"/>
      <c r="AG12" s="732"/>
      <c r="AH12" s="732"/>
      <c r="AI12" s="732"/>
    </row>
    <row r="13" spans="2:35" ht="15" customHeight="1" thickBot="1" x14ac:dyDescent="0.4">
      <c r="B13" s="772"/>
      <c r="C13" s="1114" t="s">
        <v>9</v>
      </c>
      <c r="D13" s="1115"/>
      <c r="E13" s="1115"/>
      <c r="F13" s="1115"/>
      <c r="G13" s="1115"/>
      <c r="H13" s="1116"/>
      <c r="I13" s="1156" t="s">
        <v>186</v>
      </c>
      <c r="J13" s="1157"/>
      <c r="K13" s="1157"/>
      <c r="L13" s="1157"/>
      <c r="M13" s="1157"/>
      <c r="N13" s="1157"/>
      <c r="O13" s="1157"/>
      <c r="P13" s="1157"/>
      <c r="Q13" s="1157"/>
      <c r="R13" s="1157"/>
      <c r="S13" s="1158"/>
      <c r="T13" s="1914" t="s">
        <v>11</v>
      </c>
      <c r="U13" s="1915"/>
      <c r="V13" s="1915"/>
      <c r="W13" s="1915"/>
      <c r="X13" s="1915"/>
      <c r="Y13" s="1915"/>
      <c r="Z13" s="1915"/>
      <c r="AA13" s="1916"/>
      <c r="AB13" s="345"/>
      <c r="AC13" s="732"/>
      <c r="AD13" s="732"/>
      <c r="AE13" s="732"/>
      <c r="AF13" s="732"/>
      <c r="AG13" s="732"/>
      <c r="AH13" s="732"/>
      <c r="AI13" s="732"/>
    </row>
    <row r="14" spans="2:35" ht="30" customHeight="1" thickBot="1" x14ac:dyDescent="0.4">
      <c r="B14" s="772"/>
      <c r="C14" s="1117"/>
      <c r="D14" s="1118"/>
      <c r="E14" s="1118"/>
      <c r="F14" s="1118"/>
      <c r="G14" s="1118"/>
      <c r="H14" s="1119"/>
      <c r="I14" s="1159"/>
      <c r="J14" s="1160"/>
      <c r="K14" s="1160"/>
      <c r="L14" s="1160"/>
      <c r="M14" s="1160"/>
      <c r="N14" s="1160"/>
      <c r="O14" s="1160"/>
      <c r="P14" s="1160"/>
      <c r="Q14" s="1160"/>
      <c r="R14" s="1160"/>
      <c r="S14" s="1161"/>
      <c r="T14" s="1886" t="s">
        <v>62</v>
      </c>
      <c r="U14" s="1887"/>
      <c r="V14" s="1887"/>
      <c r="W14" s="1887"/>
      <c r="X14" s="1887"/>
      <c r="Y14" s="1887"/>
      <c r="Z14" s="1887"/>
      <c r="AA14" s="1888"/>
      <c r="AB14" s="345"/>
      <c r="AC14" s="732"/>
      <c r="AD14" s="732"/>
      <c r="AE14" s="732"/>
      <c r="AF14" s="732"/>
      <c r="AG14" s="732"/>
      <c r="AH14" s="732"/>
      <c r="AI14" s="732"/>
    </row>
    <row r="15" spans="2:35" ht="15" thickBot="1" x14ac:dyDescent="0.4">
      <c r="B15" s="772"/>
      <c r="C15" s="732"/>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345"/>
      <c r="AC15" s="732"/>
      <c r="AD15" s="732"/>
      <c r="AE15" s="732"/>
      <c r="AF15" s="732"/>
      <c r="AG15" s="732"/>
      <c r="AH15" s="732"/>
      <c r="AI15" s="732"/>
    </row>
    <row r="16" spans="2:35" ht="57.75" customHeight="1" thickBot="1" x14ac:dyDescent="0.4">
      <c r="B16" s="772"/>
      <c r="C16" s="1165" t="s">
        <v>13</v>
      </c>
      <c r="D16" s="1166"/>
      <c r="E16" s="1166"/>
      <c r="F16" s="1166"/>
      <c r="G16" s="1166"/>
      <c r="H16" s="1167"/>
      <c r="I16" s="1840" t="s">
        <v>187</v>
      </c>
      <c r="J16" s="1841"/>
      <c r="K16" s="1841"/>
      <c r="L16" s="1841"/>
      <c r="M16" s="1841"/>
      <c r="N16" s="1841"/>
      <c r="O16" s="1841"/>
      <c r="P16" s="1841"/>
      <c r="Q16" s="1841"/>
      <c r="R16" s="1841"/>
      <c r="S16" s="1841"/>
      <c r="T16" s="1841"/>
      <c r="U16" s="1841"/>
      <c r="V16" s="1841"/>
      <c r="W16" s="1841"/>
      <c r="X16" s="1841"/>
      <c r="Y16" s="1841"/>
      <c r="Z16" s="1841"/>
      <c r="AA16" s="1842"/>
      <c r="AB16" s="345"/>
      <c r="AC16" s="732"/>
      <c r="AD16" s="732"/>
      <c r="AE16" s="732"/>
      <c r="AF16" s="732"/>
      <c r="AG16" s="732"/>
      <c r="AH16" s="732"/>
      <c r="AI16" s="732"/>
    </row>
    <row r="17" spans="2:35" ht="16.5" customHeight="1" thickBot="1" x14ac:dyDescent="0.4">
      <c r="B17" s="772"/>
      <c r="C17" s="730"/>
      <c r="D17" s="730"/>
      <c r="E17" s="730"/>
      <c r="F17" s="730"/>
      <c r="G17" s="730"/>
      <c r="H17" s="730"/>
      <c r="I17" s="734"/>
      <c r="J17" s="734"/>
      <c r="K17" s="734"/>
      <c r="L17" s="734"/>
      <c r="M17" s="734"/>
      <c r="N17" s="734"/>
      <c r="O17" s="734"/>
      <c r="P17" s="734"/>
      <c r="Q17" s="734"/>
      <c r="R17" s="734"/>
      <c r="S17" s="734"/>
      <c r="T17" s="734"/>
      <c r="U17" s="734"/>
      <c r="V17" s="734"/>
      <c r="W17" s="734"/>
      <c r="X17" s="734"/>
      <c r="Y17" s="734"/>
      <c r="Z17" s="734"/>
      <c r="AA17" s="734"/>
      <c r="AB17" s="345"/>
      <c r="AC17" s="732"/>
      <c r="AD17" s="732"/>
      <c r="AE17" s="732"/>
      <c r="AF17" s="732"/>
      <c r="AG17" s="732"/>
      <c r="AH17" s="732"/>
      <c r="AI17" s="732"/>
    </row>
    <row r="18" spans="2:35" ht="76.5" customHeight="1" thickBot="1" x14ac:dyDescent="0.4">
      <c r="B18" s="772"/>
      <c r="C18" s="1165" t="s">
        <v>79</v>
      </c>
      <c r="D18" s="1166"/>
      <c r="E18" s="1166"/>
      <c r="F18" s="1166"/>
      <c r="G18" s="1166"/>
      <c r="H18" s="1167"/>
      <c r="I18" s="1840" t="s">
        <v>188</v>
      </c>
      <c r="J18" s="1841"/>
      <c r="K18" s="1841"/>
      <c r="L18" s="1841"/>
      <c r="M18" s="1841"/>
      <c r="N18" s="1841"/>
      <c r="O18" s="1841"/>
      <c r="P18" s="1841"/>
      <c r="Q18" s="1841"/>
      <c r="R18" s="1841"/>
      <c r="S18" s="1841"/>
      <c r="T18" s="1841"/>
      <c r="U18" s="1841"/>
      <c r="V18" s="1841"/>
      <c r="W18" s="1841"/>
      <c r="X18" s="1841"/>
      <c r="Y18" s="1841"/>
      <c r="Z18" s="1841"/>
      <c r="AA18" s="1842"/>
      <c r="AB18" s="345"/>
      <c r="AC18" s="732"/>
      <c r="AD18" s="732"/>
      <c r="AE18" s="732"/>
      <c r="AF18" s="732"/>
      <c r="AG18" s="732"/>
      <c r="AH18" s="732"/>
      <c r="AI18" s="732"/>
    </row>
    <row r="19" spans="2:35" ht="16.5" customHeight="1" thickBot="1" x14ac:dyDescent="0.4">
      <c r="B19" s="772"/>
      <c r="C19" s="730"/>
      <c r="D19" s="730"/>
      <c r="E19" s="730"/>
      <c r="F19" s="730"/>
      <c r="G19" s="730"/>
      <c r="H19" s="730"/>
      <c r="I19" s="734"/>
      <c r="J19" s="734"/>
      <c r="K19" s="734"/>
      <c r="L19" s="734"/>
      <c r="M19" s="734"/>
      <c r="N19" s="734"/>
      <c r="O19" s="734"/>
      <c r="P19" s="734"/>
      <c r="Q19" s="734"/>
      <c r="R19" s="734"/>
      <c r="S19" s="734"/>
      <c r="T19" s="734"/>
      <c r="U19" s="734"/>
      <c r="V19" s="734"/>
      <c r="W19" s="734"/>
      <c r="X19" s="734"/>
      <c r="Y19" s="734"/>
      <c r="Z19" s="734"/>
      <c r="AA19" s="734"/>
      <c r="AB19" s="345"/>
      <c r="AC19" s="732"/>
      <c r="AD19" s="732"/>
      <c r="AE19" s="732"/>
      <c r="AF19" s="732"/>
      <c r="AG19" s="732"/>
      <c r="AH19" s="732"/>
      <c r="AI19" s="732"/>
    </row>
    <row r="20" spans="2:35" ht="22.5" customHeight="1" thickBot="1" x14ac:dyDescent="0.4">
      <c r="B20" s="772"/>
      <c r="C20" s="1171" t="s">
        <v>54</v>
      </c>
      <c r="D20" s="1172"/>
      <c r="E20" s="1172"/>
      <c r="F20" s="1172"/>
      <c r="G20" s="1172"/>
      <c r="H20" s="1173"/>
      <c r="I20" s="1177" t="s">
        <v>880</v>
      </c>
      <c r="J20" s="1178"/>
      <c r="K20" s="1178"/>
      <c r="L20" s="1179"/>
      <c r="M20" s="1433" t="s">
        <v>18</v>
      </c>
      <c r="N20" s="1434"/>
      <c r="O20" s="1434"/>
      <c r="P20" s="1434"/>
      <c r="Q20" s="1434"/>
      <c r="R20" s="1434"/>
      <c r="S20" s="1436"/>
      <c r="T20" s="1433" t="s">
        <v>19</v>
      </c>
      <c r="U20" s="1434"/>
      <c r="V20" s="1434"/>
      <c r="W20" s="1434"/>
      <c r="X20" s="1434"/>
      <c r="Y20" s="1434"/>
      <c r="Z20" s="1434"/>
      <c r="AA20" s="1436"/>
      <c r="AB20" s="345"/>
      <c r="AC20" s="732"/>
      <c r="AD20" s="732"/>
      <c r="AE20" s="732"/>
      <c r="AF20" s="732"/>
      <c r="AG20" s="732"/>
      <c r="AH20" s="732"/>
      <c r="AI20" s="732"/>
    </row>
    <row r="21" spans="2:35" ht="30.75" customHeight="1" thickBot="1" x14ac:dyDescent="0.4">
      <c r="B21" s="772"/>
      <c r="C21" s="1174"/>
      <c r="D21" s="1175"/>
      <c r="E21" s="1175"/>
      <c r="F21" s="1175"/>
      <c r="G21" s="1175"/>
      <c r="H21" s="1176"/>
      <c r="I21" s="1180"/>
      <c r="J21" s="1181"/>
      <c r="K21" s="1181"/>
      <c r="L21" s="1182"/>
      <c r="M21" s="1743" t="s">
        <v>132</v>
      </c>
      <c r="N21" s="1744"/>
      <c r="O21" s="1744"/>
      <c r="P21" s="1744"/>
      <c r="Q21" s="1744"/>
      <c r="R21" s="1744"/>
      <c r="S21" s="1745"/>
      <c r="T21" s="1396" t="s">
        <v>55</v>
      </c>
      <c r="U21" s="1397"/>
      <c r="V21" s="1397"/>
      <c r="W21" s="1397"/>
      <c r="X21" s="1397"/>
      <c r="Y21" s="1397"/>
      <c r="Z21" s="1397"/>
      <c r="AA21" s="1398"/>
      <c r="AB21" s="345"/>
      <c r="AC21" s="732"/>
      <c r="AD21" s="732"/>
      <c r="AE21" s="732"/>
      <c r="AF21" s="732"/>
      <c r="AG21" s="732"/>
      <c r="AH21" s="732"/>
      <c r="AI21" s="732"/>
    </row>
    <row r="22" spans="2:35" ht="15" thickBot="1" x14ac:dyDescent="0.4">
      <c r="B22" s="772"/>
      <c r="C22" s="732"/>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345"/>
      <c r="AC22" s="732"/>
      <c r="AD22" s="732"/>
      <c r="AE22" s="732"/>
      <c r="AF22" s="732"/>
      <c r="AG22" s="732"/>
      <c r="AH22" s="732"/>
      <c r="AI22" s="732"/>
    </row>
    <row r="23" spans="2:35" ht="31.5" customHeight="1" thickBot="1" x14ac:dyDescent="0.4">
      <c r="B23" s="772"/>
      <c r="C23" s="1433" t="s">
        <v>22</v>
      </c>
      <c r="D23" s="1434"/>
      <c r="E23" s="1434"/>
      <c r="F23" s="1434"/>
      <c r="G23" s="1434"/>
      <c r="H23" s="1434"/>
      <c r="I23" s="1436"/>
      <c r="J23" s="1433" t="s">
        <v>23</v>
      </c>
      <c r="K23" s="1434"/>
      <c r="L23" s="1434"/>
      <c r="M23" s="1434"/>
      <c r="N23" s="1434"/>
      <c r="O23" s="1434"/>
      <c r="P23" s="1436"/>
      <c r="Q23" s="1433" t="s">
        <v>24</v>
      </c>
      <c r="R23" s="1434"/>
      <c r="S23" s="1434"/>
      <c r="T23" s="1434"/>
      <c r="U23" s="1434"/>
      <c r="V23" s="1434"/>
      <c r="W23" s="1434"/>
      <c r="X23" s="1434"/>
      <c r="Y23" s="1434"/>
      <c r="Z23" s="1434"/>
      <c r="AA23" s="1436"/>
      <c r="AB23" s="345"/>
      <c r="AC23" s="732"/>
      <c r="AD23" s="732"/>
      <c r="AE23" s="732"/>
      <c r="AF23" s="732"/>
      <c r="AG23" s="732"/>
      <c r="AH23" s="732"/>
      <c r="AI23" s="732"/>
    </row>
    <row r="24" spans="2:35" ht="27.75" customHeight="1" thickBot="1" x14ac:dyDescent="0.4">
      <c r="B24" s="772"/>
      <c r="C24" s="1849" t="s">
        <v>189</v>
      </c>
      <c r="D24" s="1850"/>
      <c r="E24" s="1850"/>
      <c r="F24" s="1850"/>
      <c r="G24" s="1850"/>
      <c r="H24" s="1850"/>
      <c r="I24" s="1851"/>
      <c r="J24" s="1849" t="s">
        <v>134</v>
      </c>
      <c r="K24" s="1850"/>
      <c r="L24" s="1850"/>
      <c r="M24" s="1850"/>
      <c r="N24" s="1850"/>
      <c r="O24" s="1850"/>
      <c r="P24" s="1851"/>
      <c r="Q24" s="1852" t="s">
        <v>176</v>
      </c>
      <c r="R24" s="1853"/>
      <c r="S24" s="1853"/>
      <c r="T24" s="1853"/>
      <c r="U24" s="1853"/>
      <c r="V24" s="1853"/>
      <c r="W24" s="1853"/>
      <c r="X24" s="1853"/>
      <c r="Y24" s="1853"/>
      <c r="Z24" s="1853"/>
      <c r="AA24" s="1854"/>
      <c r="AB24" s="345"/>
      <c r="AC24" s="732"/>
      <c r="AD24" s="732"/>
      <c r="AE24" s="732"/>
      <c r="AF24" s="732"/>
      <c r="AG24" s="732"/>
      <c r="AH24" s="732"/>
      <c r="AI24" s="732"/>
    </row>
    <row r="25" spans="2:35" ht="15" thickBot="1" x14ac:dyDescent="0.4">
      <c r="B25" s="772"/>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345"/>
      <c r="AC25" s="732"/>
      <c r="AD25" s="732"/>
      <c r="AE25" s="732"/>
      <c r="AF25" s="732"/>
      <c r="AG25" s="732"/>
      <c r="AH25" s="732"/>
      <c r="AI25" s="732"/>
    </row>
    <row r="26" spans="2:35" ht="33" customHeight="1" thickBot="1" x14ac:dyDescent="0.4">
      <c r="B26" s="772"/>
      <c r="C26" s="1165" t="s">
        <v>27</v>
      </c>
      <c r="D26" s="1166"/>
      <c r="E26" s="1166"/>
      <c r="F26" s="1166"/>
      <c r="G26" s="1166"/>
      <c r="H26" s="1167"/>
      <c r="I26" s="1168" t="s">
        <v>190</v>
      </c>
      <c r="J26" s="1169"/>
      <c r="K26" s="1169"/>
      <c r="L26" s="1169"/>
      <c r="M26" s="1169"/>
      <c r="N26" s="1169"/>
      <c r="O26" s="1169"/>
      <c r="P26" s="1169"/>
      <c r="Q26" s="1169"/>
      <c r="R26" s="1169"/>
      <c r="S26" s="1169"/>
      <c r="T26" s="1169"/>
      <c r="U26" s="1169"/>
      <c r="V26" s="1169"/>
      <c r="W26" s="1169"/>
      <c r="X26" s="1169"/>
      <c r="Y26" s="1169"/>
      <c r="Z26" s="1169"/>
      <c r="AA26" s="1170"/>
      <c r="AB26" s="345"/>
      <c r="AC26" s="732"/>
      <c r="AD26" s="732"/>
      <c r="AE26" s="732"/>
      <c r="AF26" s="732"/>
      <c r="AG26" s="732"/>
      <c r="AH26" s="732"/>
      <c r="AI26" s="732"/>
    </row>
    <row r="27" spans="2:35" ht="15" thickBot="1" x14ac:dyDescent="0.4">
      <c r="B27" s="772"/>
      <c r="C27" s="730"/>
      <c r="D27" s="730"/>
      <c r="E27" s="730"/>
      <c r="F27" s="730"/>
      <c r="G27" s="730"/>
      <c r="H27" s="730"/>
      <c r="I27" s="734"/>
      <c r="J27" s="734"/>
      <c r="K27" s="734"/>
      <c r="L27" s="734"/>
      <c r="M27" s="734"/>
      <c r="N27" s="734"/>
      <c r="O27" s="734"/>
      <c r="P27" s="734"/>
      <c r="Q27" s="734"/>
      <c r="R27" s="734"/>
      <c r="S27" s="734"/>
      <c r="T27" s="734"/>
      <c r="U27" s="734"/>
      <c r="V27" s="734"/>
      <c r="W27" s="734"/>
      <c r="X27" s="734"/>
      <c r="Y27" s="734"/>
      <c r="Z27" s="734"/>
      <c r="AA27" s="734"/>
      <c r="AB27" s="345"/>
      <c r="AC27" s="732"/>
      <c r="AD27" s="732"/>
      <c r="AE27" s="732"/>
      <c r="AF27" s="732"/>
      <c r="AG27" s="732"/>
      <c r="AH27" s="732"/>
      <c r="AI27" s="732"/>
    </row>
    <row r="28" spans="2:35" ht="53.25" customHeight="1" thickBot="1" x14ac:dyDescent="0.4">
      <c r="B28" s="772"/>
      <c r="C28" s="1165" t="s">
        <v>135</v>
      </c>
      <c r="D28" s="1166"/>
      <c r="E28" s="1166"/>
      <c r="F28" s="1166"/>
      <c r="G28" s="1166"/>
      <c r="H28" s="1167"/>
      <c r="I28" s="1150">
        <v>1</v>
      </c>
      <c r="J28" s="1168"/>
      <c r="K28" s="1194" t="s">
        <v>29</v>
      </c>
      <c r="L28" s="1195"/>
      <c r="M28" s="1195"/>
      <c r="N28" s="1196"/>
      <c r="O28" s="1197" t="s">
        <v>30</v>
      </c>
      <c r="P28" s="1198"/>
      <c r="Q28" s="1198"/>
      <c r="R28" s="1199"/>
      <c r="S28" s="386" t="s">
        <v>32</v>
      </c>
      <c r="T28" s="1198" t="s">
        <v>31</v>
      </c>
      <c r="U28" s="1198"/>
      <c r="V28" s="1199"/>
      <c r="W28" s="749"/>
      <c r="X28" s="1200" t="s">
        <v>56</v>
      </c>
      <c r="Y28" s="1201"/>
      <c r="Z28" s="1202"/>
      <c r="AA28" s="748"/>
      <c r="AB28" s="345"/>
      <c r="AC28" s="732"/>
      <c r="AD28" s="732"/>
      <c r="AE28" s="732"/>
      <c r="AF28" s="732"/>
      <c r="AG28" s="732"/>
      <c r="AH28" s="732"/>
      <c r="AI28" s="732"/>
    </row>
    <row r="29" spans="2:35" ht="15" thickBot="1" x14ac:dyDescent="0.4">
      <c r="B29" s="772"/>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345"/>
      <c r="AC29" s="732"/>
      <c r="AD29" s="732"/>
      <c r="AE29" s="732"/>
      <c r="AF29" s="732"/>
      <c r="AG29" s="732"/>
      <c r="AH29" s="732"/>
      <c r="AI29" s="732"/>
    </row>
    <row r="30" spans="2:35" ht="15" customHeight="1" x14ac:dyDescent="0.35">
      <c r="B30" s="772"/>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345"/>
      <c r="AC30" s="732"/>
      <c r="AD30" s="732"/>
      <c r="AE30" s="732"/>
      <c r="AF30" s="732"/>
      <c r="AG30" s="732"/>
      <c r="AH30" s="732"/>
      <c r="AI30" s="732"/>
    </row>
    <row r="31" spans="2:35" ht="14.25" customHeight="1" x14ac:dyDescent="0.35">
      <c r="B31" s="772"/>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345"/>
      <c r="AC31" s="732"/>
      <c r="AD31" s="732"/>
      <c r="AE31" s="732"/>
      <c r="AF31" s="732"/>
      <c r="AG31" s="732"/>
      <c r="AH31" s="732"/>
      <c r="AI31" s="732"/>
    </row>
    <row r="32" spans="2:35" ht="15" customHeight="1" thickBot="1" x14ac:dyDescent="0.4">
      <c r="B32" s="772"/>
      <c r="C32" s="1219"/>
      <c r="D32" s="1220"/>
      <c r="E32" s="1220"/>
      <c r="F32" s="1220"/>
      <c r="G32" s="1220"/>
      <c r="H32" s="1220"/>
      <c r="I32" s="1220"/>
      <c r="J32" s="1221"/>
      <c r="K32" s="1893">
        <v>0</v>
      </c>
      <c r="L32" s="1894"/>
      <c r="M32" s="1894"/>
      <c r="N32" s="1894"/>
      <c r="O32" s="1894">
        <v>0.89</v>
      </c>
      <c r="P32" s="1894"/>
      <c r="Q32" s="1894"/>
      <c r="R32" s="1894"/>
      <c r="S32" s="1894">
        <v>0.9</v>
      </c>
      <c r="T32" s="1894"/>
      <c r="U32" s="1894">
        <v>0.99</v>
      </c>
      <c r="V32" s="1894"/>
      <c r="W32" s="1894"/>
      <c r="X32" s="1894">
        <v>1</v>
      </c>
      <c r="Y32" s="1894"/>
      <c r="Z32" s="1894">
        <v>1.1000000000000001</v>
      </c>
      <c r="AA32" s="1895"/>
      <c r="AB32" s="345"/>
      <c r="AC32" s="732"/>
      <c r="AD32" s="732"/>
      <c r="AE32" s="732"/>
      <c r="AF32" s="732"/>
      <c r="AG32" s="732"/>
      <c r="AH32" s="732"/>
      <c r="AI32" s="732"/>
    </row>
    <row r="33" spans="2:40" ht="15" thickBot="1" x14ac:dyDescent="0.4">
      <c r="B33" s="772"/>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345"/>
      <c r="AC33" s="732"/>
      <c r="AD33" s="732"/>
      <c r="AE33" s="732"/>
      <c r="AF33" s="732"/>
      <c r="AG33" s="732"/>
      <c r="AH33" s="732"/>
      <c r="AI33" s="732"/>
    </row>
    <row r="34" spans="2:40" s="735" customFormat="1" ht="15" thickBot="1" x14ac:dyDescent="0.4">
      <c r="B34" s="640"/>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8"/>
      <c r="AB34" s="345"/>
      <c r="AC34" s="732"/>
      <c r="AD34" s="732"/>
      <c r="AE34" s="732"/>
      <c r="AF34" s="732"/>
      <c r="AG34" s="732"/>
      <c r="AH34" s="732"/>
      <c r="AI34" s="732"/>
    </row>
    <row r="35" spans="2:40" s="735" customFormat="1" ht="54.65" customHeight="1" thickBot="1" x14ac:dyDescent="0.4">
      <c r="B35" s="640"/>
      <c r="C35" s="1874" t="s">
        <v>41</v>
      </c>
      <c r="D35" s="1875"/>
      <c r="E35" s="1875"/>
      <c r="F35" s="1875"/>
      <c r="G35" s="1876"/>
      <c r="H35" s="807" t="s">
        <v>191</v>
      </c>
      <c r="I35" s="807" t="s">
        <v>192</v>
      </c>
      <c r="J35" s="773" t="s">
        <v>44</v>
      </c>
      <c r="K35" s="1693" t="s">
        <v>45</v>
      </c>
      <c r="L35" s="1694"/>
      <c r="M35" s="1694"/>
      <c r="N35" s="1694"/>
      <c r="O35" s="1694"/>
      <c r="P35" s="1694"/>
      <c r="Q35" s="1694"/>
      <c r="R35" s="1694"/>
      <c r="S35" s="1694"/>
      <c r="T35" s="1694"/>
      <c r="U35" s="1694"/>
      <c r="V35" s="1694"/>
      <c r="W35" s="1694"/>
      <c r="X35" s="1694"/>
      <c r="Y35" s="1694"/>
      <c r="Z35" s="1694"/>
      <c r="AA35" s="1695"/>
      <c r="AB35" s="345"/>
      <c r="AC35" s="732"/>
      <c r="AD35" s="732"/>
      <c r="AE35" s="732"/>
      <c r="AF35" s="732"/>
      <c r="AG35" s="732"/>
      <c r="AH35" s="732"/>
      <c r="AI35" s="732"/>
    </row>
    <row r="36" spans="2:40" s="735" customFormat="1" ht="75" customHeight="1" x14ac:dyDescent="0.35">
      <c r="B36" s="640"/>
      <c r="C36" s="1558" t="s">
        <v>71</v>
      </c>
      <c r="D36" s="1559"/>
      <c r="E36" s="1559"/>
      <c r="F36" s="1559"/>
      <c r="G36" s="1560"/>
      <c r="H36" s="493">
        <v>8022</v>
      </c>
      <c r="I36" s="493">
        <v>7800</v>
      </c>
      <c r="J36" s="808">
        <f>ROUND((H36/I36),3)</f>
        <v>1.028</v>
      </c>
      <c r="K36" s="1925" t="s">
        <v>892</v>
      </c>
      <c r="L36" s="1926"/>
      <c r="M36" s="1926"/>
      <c r="N36" s="1926"/>
      <c r="O36" s="1926"/>
      <c r="P36" s="1926"/>
      <c r="Q36" s="1926"/>
      <c r="R36" s="1926"/>
      <c r="S36" s="1926"/>
      <c r="T36" s="1926"/>
      <c r="U36" s="1926"/>
      <c r="V36" s="1926"/>
      <c r="W36" s="1926"/>
      <c r="X36" s="1926"/>
      <c r="Y36" s="1926"/>
      <c r="Z36" s="1926"/>
      <c r="AA36" s="1927"/>
      <c r="AB36" s="345"/>
      <c r="AC36" s="732"/>
      <c r="AD36" s="732"/>
      <c r="AE36" s="732"/>
      <c r="AF36" s="732"/>
      <c r="AG36" s="732"/>
      <c r="AH36" s="732"/>
      <c r="AI36" s="732"/>
    </row>
    <row r="37" spans="2:40" s="735" customFormat="1" x14ac:dyDescent="0.35">
      <c r="B37" s="640"/>
      <c r="C37" s="1558" t="s">
        <v>72</v>
      </c>
      <c r="D37" s="1559"/>
      <c r="E37" s="1559"/>
      <c r="F37" s="1559"/>
      <c r="G37" s="1560"/>
      <c r="H37" s="586"/>
      <c r="I37" s="586">
        <v>7100</v>
      </c>
      <c r="J37" s="808">
        <f t="shared" ref="J37:J39" si="0">ROUND((H37/I37),3)</f>
        <v>0</v>
      </c>
      <c r="K37" s="1925"/>
      <c r="L37" s="1926"/>
      <c r="M37" s="1926"/>
      <c r="N37" s="1926"/>
      <c r="O37" s="1926"/>
      <c r="P37" s="1926"/>
      <c r="Q37" s="1926"/>
      <c r="R37" s="1926"/>
      <c r="S37" s="1926"/>
      <c r="T37" s="1926"/>
      <c r="U37" s="1926"/>
      <c r="V37" s="1926"/>
      <c r="W37" s="1926"/>
      <c r="X37" s="1926"/>
      <c r="Y37" s="1926"/>
      <c r="Z37" s="1926"/>
      <c r="AA37" s="1927"/>
      <c r="AB37" s="345"/>
      <c r="AC37" s="732"/>
      <c r="AD37" s="732"/>
      <c r="AE37" s="732"/>
      <c r="AF37" s="732"/>
      <c r="AG37" s="732"/>
      <c r="AH37" s="732"/>
      <c r="AI37" s="732"/>
    </row>
    <row r="38" spans="2:40" s="735" customFormat="1" x14ac:dyDescent="0.35">
      <c r="B38" s="640"/>
      <c r="C38" s="1558" t="s">
        <v>73</v>
      </c>
      <c r="D38" s="1559"/>
      <c r="E38" s="1559"/>
      <c r="F38" s="1559"/>
      <c r="G38" s="1560"/>
      <c r="H38" s="493"/>
      <c r="I38" s="586">
        <v>6000</v>
      </c>
      <c r="J38" s="808">
        <f t="shared" si="0"/>
        <v>0</v>
      </c>
      <c r="K38" s="1919"/>
      <c r="L38" s="1920"/>
      <c r="M38" s="1920"/>
      <c r="N38" s="1920"/>
      <c r="O38" s="1920"/>
      <c r="P38" s="1920"/>
      <c r="Q38" s="1920"/>
      <c r="R38" s="1920"/>
      <c r="S38" s="1920"/>
      <c r="T38" s="1920"/>
      <c r="U38" s="1920"/>
      <c r="V38" s="1920"/>
      <c r="W38" s="1920"/>
      <c r="X38" s="1920"/>
      <c r="Y38" s="1920"/>
      <c r="Z38" s="1920"/>
      <c r="AA38" s="1921"/>
      <c r="AB38" s="345"/>
      <c r="AC38" s="732"/>
      <c r="AD38" s="732"/>
      <c r="AE38" s="732"/>
      <c r="AF38" s="732"/>
      <c r="AG38" s="732"/>
      <c r="AH38" s="732"/>
      <c r="AI38" s="732"/>
    </row>
    <row r="39" spans="2:40" s="735" customFormat="1" ht="15" thickBot="1" x14ac:dyDescent="0.4">
      <c r="B39" s="640"/>
      <c r="C39" s="1558" t="s">
        <v>74</v>
      </c>
      <c r="D39" s="1559"/>
      <c r="E39" s="1559"/>
      <c r="F39" s="1559"/>
      <c r="G39" s="1560"/>
      <c r="H39" s="493"/>
      <c r="I39" s="586">
        <v>7100</v>
      </c>
      <c r="J39" s="808">
        <f t="shared" si="0"/>
        <v>0</v>
      </c>
      <c r="K39" s="1919"/>
      <c r="L39" s="1920"/>
      <c r="M39" s="1920"/>
      <c r="N39" s="1920"/>
      <c r="O39" s="1920"/>
      <c r="P39" s="1920"/>
      <c r="Q39" s="1920"/>
      <c r="R39" s="1920"/>
      <c r="S39" s="1920"/>
      <c r="T39" s="1920"/>
      <c r="U39" s="1920"/>
      <c r="V39" s="1920"/>
      <c r="W39" s="1920"/>
      <c r="X39" s="1920"/>
      <c r="Y39" s="1920"/>
      <c r="Z39" s="1920"/>
      <c r="AA39" s="1921"/>
      <c r="AB39" s="345"/>
      <c r="AC39" s="732"/>
      <c r="AD39" s="732"/>
      <c r="AE39" s="732"/>
      <c r="AF39" s="732"/>
      <c r="AG39" s="732"/>
      <c r="AH39" s="732"/>
      <c r="AI39" s="732"/>
    </row>
    <row r="40" spans="2:40" s="735" customFormat="1" ht="15.75" customHeight="1" thickBot="1" x14ac:dyDescent="0.4">
      <c r="B40" s="640"/>
      <c r="C40" s="1540" t="s">
        <v>46</v>
      </c>
      <c r="D40" s="1541"/>
      <c r="E40" s="1541"/>
      <c r="F40" s="1541"/>
      <c r="G40" s="1542"/>
      <c r="H40" s="809">
        <f>SUM(H36:H39)</f>
        <v>8022</v>
      </c>
      <c r="I40" s="810">
        <f>SUM(I36:I39)</f>
        <v>28000</v>
      </c>
      <c r="J40" s="811">
        <f>ROUND((H40/I40),3)</f>
        <v>0.28699999999999998</v>
      </c>
      <c r="K40" s="1543"/>
      <c r="L40" s="1544"/>
      <c r="M40" s="1544"/>
      <c r="N40" s="1544"/>
      <c r="O40" s="1544"/>
      <c r="P40" s="1544"/>
      <c r="Q40" s="1544"/>
      <c r="R40" s="1544"/>
      <c r="S40" s="1544"/>
      <c r="T40" s="1544"/>
      <c r="U40" s="1544"/>
      <c r="V40" s="1544"/>
      <c r="W40" s="1544"/>
      <c r="X40" s="1544"/>
      <c r="Y40" s="1544"/>
      <c r="Z40" s="1544"/>
      <c r="AA40" s="1545"/>
      <c r="AB40" s="345"/>
      <c r="AC40" s="732"/>
      <c r="AD40" s="732"/>
      <c r="AE40" s="732"/>
      <c r="AF40" s="732"/>
      <c r="AG40" s="732"/>
      <c r="AH40" s="732"/>
      <c r="AI40" s="732"/>
    </row>
    <row r="41" spans="2:40" s="735" customFormat="1" ht="5.25" customHeight="1" x14ac:dyDescent="0.35">
      <c r="B41" s="640"/>
      <c r="C41" s="732"/>
      <c r="D41" s="732"/>
      <c r="E41" s="732"/>
      <c r="F41" s="732"/>
      <c r="G41" s="732"/>
      <c r="H41" s="606"/>
      <c r="I41" s="606"/>
      <c r="J41" s="186"/>
      <c r="K41" s="732"/>
      <c r="L41" s="732"/>
      <c r="M41" s="732"/>
      <c r="N41" s="732"/>
      <c r="O41" s="732"/>
      <c r="P41" s="732"/>
      <c r="Q41" s="732"/>
      <c r="R41" s="732"/>
      <c r="S41" s="732"/>
      <c r="T41" s="732"/>
      <c r="U41" s="732"/>
      <c r="V41" s="732"/>
      <c r="W41" s="732"/>
      <c r="X41" s="732"/>
      <c r="Y41" s="732"/>
      <c r="Z41" s="732"/>
      <c r="AA41" s="732"/>
      <c r="AB41" s="345"/>
      <c r="AC41" s="732"/>
      <c r="AD41" s="732"/>
      <c r="AE41" s="732"/>
      <c r="AF41" s="732"/>
      <c r="AG41" s="732"/>
      <c r="AH41" s="732"/>
      <c r="AI41" s="732"/>
    </row>
    <row r="42" spans="2:40" s="735" customFormat="1" ht="15" thickBot="1" x14ac:dyDescent="0.4">
      <c r="B42" s="640"/>
      <c r="C42" s="732"/>
      <c r="D42" s="732"/>
      <c r="E42" s="732"/>
      <c r="F42" s="732"/>
      <c r="G42" s="732"/>
      <c r="H42" s="606"/>
      <c r="I42" s="606"/>
      <c r="J42" s="186"/>
      <c r="K42" s="732"/>
      <c r="L42" s="732"/>
      <c r="M42" s="732"/>
      <c r="N42" s="732"/>
      <c r="O42" s="732"/>
      <c r="P42" s="732"/>
      <c r="Q42" s="732"/>
      <c r="R42" s="732"/>
      <c r="S42" s="732"/>
      <c r="T42" s="732"/>
      <c r="U42" s="732"/>
      <c r="V42" s="732"/>
      <c r="W42" s="732"/>
      <c r="Y42" s="732"/>
      <c r="Z42" s="732"/>
      <c r="AA42" s="732"/>
      <c r="AB42" s="345"/>
      <c r="AC42" s="732"/>
      <c r="AD42" s="732"/>
      <c r="AE42" s="732"/>
      <c r="AF42" s="732"/>
      <c r="AG42" s="732"/>
      <c r="AH42" s="732"/>
      <c r="AI42" s="732"/>
    </row>
    <row r="43" spans="2:40" s="735" customFormat="1" x14ac:dyDescent="0.35">
      <c r="B43" s="640"/>
      <c r="C43" s="1393" t="s">
        <v>47</v>
      </c>
      <c r="D43" s="1394"/>
      <c r="E43" s="1394"/>
      <c r="F43" s="1394"/>
      <c r="G43" s="1394"/>
      <c r="H43" s="1394"/>
      <c r="I43" s="1394"/>
      <c r="J43" s="1394"/>
      <c r="K43" s="1394"/>
      <c r="L43" s="1394"/>
      <c r="M43" s="1394"/>
      <c r="N43" s="1394"/>
      <c r="O43" s="1394"/>
      <c r="P43" s="1394"/>
      <c r="Q43" s="1394"/>
      <c r="R43" s="1394"/>
      <c r="S43" s="1394"/>
      <c r="T43" s="1394"/>
      <c r="U43" s="1394"/>
      <c r="V43" s="1394"/>
      <c r="W43" s="1394"/>
      <c r="X43" s="1394"/>
      <c r="Y43" s="1394"/>
      <c r="Z43" s="1394"/>
      <c r="AA43" s="1395"/>
      <c r="AB43" s="345"/>
      <c r="AC43" s="732"/>
      <c r="AD43" s="732"/>
      <c r="AE43" s="732"/>
      <c r="AF43" s="732"/>
      <c r="AG43" s="732"/>
      <c r="AH43" s="732"/>
      <c r="AI43" s="732"/>
    </row>
    <row r="44" spans="2:40" ht="15" thickBot="1" x14ac:dyDescent="0.4">
      <c r="B44" s="772"/>
      <c r="C44" s="1719"/>
      <c r="D44" s="1746"/>
      <c r="E44" s="1746"/>
      <c r="F44" s="1746"/>
      <c r="G44" s="1746"/>
      <c r="H44" s="1746"/>
      <c r="I44" s="1746"/>
      <c r="J44" s="1746"/>
      <c r="K44" s="1746"/>
      <c r="L44" s="1746"/>
      <c r="M44" s="1746"/>
      <c r="N44" s="1746"/>
      <c r="O44" s="1746"/>
      <c r="P44" s="1746"/>
      <c r="Q44" s="1746"/>
      <c r="R44" s="1746"/>
      <c r="S44" s="1746"/>
      <c r="T44" s="1746"/>
      <c r="U44" s="1746"/>
      <c r="V44" s="1746"/>
      <c r="W44" s="1746"/>
      <c r="X44" s="1746"/>
      <c r="Y44" s="1746"/>
      <c r="Z44" s="1746"/>
      <c r="AA44" s="1721"/>
      <c r="AB44" s="345"/>
      <c r="AC44" s="732"/>
      <c r="AD44" s="732"/>
      <c r="AE44" s="732"/>
      <c r="AF44" s="732"/>
      <c r="AG44" s="732"/>
      <c r="AH44" s="732"/>
      <c r="AI44" s="732"/>
      <c r="AJ44" s="12" t="s">
        <v>141</v>
      </c>
      <c r="AK44" s="12" t="s">
        <v>193</v>
      </c>
      <c r="AL44" s="12" t="s">
        <v>194</v>
      </c>
      <c r="AM44" s="12" t="s">
        <v>195</v>
      </c>
      <c r="AN44" s="735"/>
    </row>
    <row r="45" spans="2:40" x14ac:dyDescent="0.35">
      <c r="B45" s="772"/>
      <c r="C45" s="1371"/>
      <c r="D45" s="1570"/>
      <c r="E45" s="1570"/>
      <c r="F45" s="1570"/>
      <c r="G45" s="1570"/>
      <c r="H45" s="1570"/>
      <c r="I45" s="1570"/>
      <c r="J45" s="1570"/>
      <c r="K45" s="1570"/>
      <c r="L45" s="1570"/>
      <c r="M45" s="1570"/>
      <c r="N45" s="1570"/>
      <c r="O45" s="1570"/>
      <c r="P45" s="1570"/>
      <c r="Q45" s="1570"/>
      <c r="R45" s="1570"/>
      <c r="S45" s="1570"/>
      <c r="T45" s="1570"/>
      <c r="U45" s="1570"/>
      <c r="V45" s="1570"/>
      <c r="W45" s="1570"/>
      <c r="X45" s="1570"/>
      <c r="Y45" s="1570"/>
      <c r="Z45" s="1570"/>
      <c r="AA45" s="1571"/>
      <c r="AB45" s="345"/>
      <c r="AC45" s="732"/>
      <c r="AD45" s="732"/>
      <c r="AE45" s="732"/>
      <c r="AF45" s="732"/>
      <c r="AG45" s="732"/>
      <c r="AH45" s="732"/>
      <c r="AI45" s="732"/>
      <c r="AJ45" s="12" t="s">
        <v>145</v>
      </c>
      <c r="AK45" s="812">
        <f>H36</f>
        <v>8022</v>
      </c>
      <c r="AL45" s="812">
        <f>AK45</f>
        <v>8022</v>
      </c>
      <c r="AM45" s="812">
        <f>I36</f>
        <v>7800</v>
      </c>
      <c r="AN45" s="735"/>
    </row>
    <row r="46" spans="2:40" x14ac:dyDescent="0.35">
      <c r="B46" s="772"/>
      <c r="C46" s="1572"/>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4"/>
      <c r="AB46" s="345"/>
      <c r="AC46" s="732"/>
      <c r="AD46" s="732"/>
      <c r="AE46" s="732"/>
      <c r="AF46" s="732"/>
      <c r="AG46" s="732"/>
      <c r="AH46" s="732"/>
      <c r="AI46" s="732"/>
      <c r="AJ46" s="12" t="s">
        <v>146</v>
      </c>
      <c r="AK46" s="812">
        <f t="shared" ref="AK46:AK48" si="1">H37</f>
        <v>0</v>
      </c>
      <c r="AL46" s="812">
        <f>AL45+AK46</f>
        <v>8022</v>
      </c>
      <c r="AM46" s="812">
        <f t="shared" ref="AM46:AM48" si="2">I37</f>
        <v>7100</v>
      </c>
      <c r="AN46" s="735"/>
    </row>
    <row r="47" spans="2:40" x14ac:dyDescent="0.35">
      <c r="B47" s="772"/>
      <c r="C47" s="1572"/>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4"/>
      <c r="AB47" s="345"/>
      <c r="AC47" s="732"/>
      <c r="AD47" s="732"/>
      <c r="AE47" s="732"/>
      <c r="AF47" s="732"/>
      <c r="AG47" s="732"/>
      <c r="AH47" s="732"/>
      <c r="AI47" s="732"/>
      <c r="AJ47" s="12" t="s">
        <v>147</v>
      </c>
      <c r="AK47" s="812">
        <f t="shared" si="1"/>
        <v>0</v>
      </c>
      <c r="AL47" s="812">
        <f t="shared" ref="AL47:AL48" si="3">AL46+AK47</f>
        <v>8022</v>
      </c>
      <c r="AM47" s="812">
        <f t="shared" si="2"/>
        <v>6000</v>
      </c>
      <c r="AN47" s="735"/>
    </row>
    <row r="48" spans="2:40" x14ac:dyDescent="0.35">
      <c r="B48" s="772"/>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4"/>
      <c r="AB48" s="345"/>
      <c r="AC48" s="732"/>
      <c r="AD48" s="732"/>
      <c r="AE48" s="732"/>
      <c r="AF48" s="732"/>
      <c r="AG48" s="732"/>
      <c r="AH48" s="732"/>
      <c r="AI48" s="732"/>
      <c r="AJ48" s="813" t="s">
        <v>140</v>
      </c>
      <c r="AK48" s="812">
        <f t="shared" si="1"/>
        <v>0</v>
      </c>
      <c r="AL48" s="812">
        <f t="shared" si="3"/>
        <v>8022</v>
      </c>
      <c r="AM48" s="812">
        <f t="shared" si="2"/>
        <v>7100</v>
      </c>
    </row>
    <row r="49" spans="2:39" x14ac:dyDescent="0.35">
      <c r="B49" s="772"/>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4"/>
      <c r="AB49" s="345"/>
      <c r="AC49" s="732"/>
      <c r="AD49" s="732"/>
      <c r="AE49" s="732"/>
      <c r="AF49" s="732"/>
      <c r="AG49" s="732"/>
      <c r="AH49" s="732"/>
      <c r="AI49" s="732"/>
      <c r="AJ49" s="768" t="s">
        <v>46</v>
      </c>
      <c r="AK49" s="814">
        <f>SUM(AK45:AK48)</f>
        <v>8022</v>
      </c>
      <c r="AL49" s="814">
        <f>AK49</f>
        <v>8022</v>
      </c>
      <c r="AM49" s="814">
        <f t="shared" ref="AM49" si="4">SUM(AM45:AM48)</f>
        <v>28000</v>
      </c>
    </row>
    <row r="50" spans="2:39" x14ac:dyDescent="0.35">
      <c r="B50" s="772"/>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4"/>
      <c r="AB50" s="345"/>
      <c r="AC50" s="732"/>
      <c r="AD50" s="732"/>
      <c r="AE50" s="732"/>
      <c r="AF50" s="732"/>
      <c r="AG50" s="732"/>
      <c r="AH50" s="732"/>
      <c r="AI50" s="732"/>
    </row>
    <row r="51" spans="2:39" x14ac:dyDescent="0.35">
      <c r="B51" s="772"/>
      <c r="C51" s="1572"/>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4"/>
      <c r="AB51" s="345"/>
      <c r="AC51" s="732"/>
      <c r="AD51" s="732"/>
      <c r="AE51" s="732"/>
      <c r="AF51" s="732"/>
      <c r="AG51" s="732"/>
      <c r="AH51" s="732"/>
      <c r="AI51" s="732"/>
    </row>
    <row r="52" spans="2:39" x14ac:dyDescent="0.35">
      <c r="B52" s="772"/>
      <c r="C52" s="1572"/>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4"/>
      <c r="AB52" s="345"/>
      <c r="AC52" s="732"/>
      <c r="AD52" s="732"/>
      <c r="AE52" s="732"/>
      <c r="AF52" s="732"/>
      <c r="AG52" s="732"/>
      <c r="AH52" s="732"/>
      <c r="AI52" s="732"/>
    </row>
    <row r="53" spans="2:39" x14ac:dyDescent="0.35">
      <c r="B53" s="772"/>
      <c r="C53" s="1572"/>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4"/>
      <c r="AB53" s="345"/>
      <c r="AC53" s="732"/>
      <c r="AD53" s="732"/>
      <c r="AE53" s="732"/>
      <c r="AF53" s="732"/>
      <c r="AG53" s="732"/>
      <c r="AH53" s="732"/>
      <c r="AI53" s="732"/>
    </row>
    <row r="54" spans="2:39" x14ac:dyDescent="0.35">
      <c r="B54" s="772"/>
      <c r="C54" s="1572"/>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4"/>
      <c r="AB54" s="345"/>
      <c r="AC54" s="732"/>
      <c r="AD54" s="732"/>
      <c r="AE54" s="732"/>
      <c r="AF54" s="732"/>
      <c r="AG54" s="732"/>
      <c r="AH54" s="732"/>
      <c r="AI54" s="732"/>
    </row>
    <row r="55" spans="2:39" x14ac:dyDescent="0.35">
      <c r="B55" s="772"/>
      <c r="C55" s="1572"/>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4"/>
      <c r="AB55" s="345"/>
      <c r="AC55" s="732"/>
      <c r="AD55" s="732"/>
      <c r="AE55" s="732"/>
      <c r="AF55" s="732"/>
      <c r="AG55" s="732"/>
      <c r="AH55" s="732"/>
      <c r="AI55" s="732"/>
    </row>
    <row r="56" spans="2:39" x14ac:dyDescent="0.35">
      <c r="B56" s="772"/>
      <c r="C56" s="1572"/>
      <c r="D56" s="1573"/>
      <c r="E56" s="1573"/>
      <c r="F56" s="1573"/>
      <c r="G56" s="1573"/>
      <c r="H56" s="1573"/>
      <c r="I56" s="1573"/>
      <c r="J56" s="1573"/>
      <c r="K56" s="1573"/>
      <c r="L56" s="1573"/>
      <c r="M56" s="1573"/>
      <c r="N56" s="1573"/>
      <c r="O56" s="1573"/>
      <c r="P56" s="1573"/>
      <c r="Q56" s="1573"/>
      <c r="R56" s="1573"/>
      <c r="S56" s="1573"/>
      <c r="T56" s="1573"/>
      <c r="U56" s="1573"/>
      <c r="V56" s="1573"/>
      <c r="W56" s="1573"/>
      <c r="X56" s="1573"/>
      <c r="Y56" s="1573"/>
      <c r="Z56" s="1573"/>
      <c r="AA56" s="1574"/>
      <c r="AB56" s="345"/>
      <c r="AC56" s="732"/>
      <c r="AD56" s="732"/>
      <c r="AE56" s="732"/>
      <c r="AF56" s="732"/>
      <c r="AG56" s="732"/>
      <c r="AH56" s="732"/>
      <c r="AI56" s="732"/>
    </row>
    <row r="57" spans="2:39" ht="15" thickBot="1" x14ac:dyDescent="0.4">
      <c r="B57" s="772"/>
      <c r="C57" s="1575"/>
      <c r="D57" s="1576"/>
      <c r="E57" s="1576"/>
      <c r="F57" s="1576"/>
      <c r="G57" s="1576"/>
      <c r="H57" s="1576"/>
      <c r="I57" s="1576"/>
      <c r="J57" s="1576"/>
      <c r="K57" s="1576"/>
      <c r="L57" s="1576"/>
      <c r="M57" s="1576"/>
      <c r="N57" s="1576"/>
      <c r="O57" s="1576"/>
      <c r="P57" s="1576"/>
      <c r="Q57" s="1576"/>
      <c r="R57" s="1576"/>
      <c r="S57" s="1576"/>
      <c r="T57" s="1576"/>
      <c r="U57" s="1576"/>
      <c r="V57" s="1576"/>
      <c r="W57" s="1576"/>
      <c r="X57" s="1576"/>
      <c r="Y57" s="1576"/>
      <c r="Z57" s="1576"/>
      <c r="AA57" s="1577"/>
      <c r="AB57" s="345"/>
      <c r="AC57" s="732"/>
      <c r="AD57" s="732"/>
      <c r="AE57" s="732"/>
      <c r="AF57" s="732"/>
      <c r="AG57" s="732"/>
      <c r="AH57" s="732"/>
      <c r="AI57" s="732"/>
    </row>
    <row r="58" spans="2:39" ht="15" thickBot="1" x14ac:dyDescent="0.4">
      <c r="B58" s="772"/>
      <c r="AB58" s="345"/>
      <c r="AC58" s="732"/>
      <c r="AD58" s="732"/>
      <c r="AE58" s="732"/>
      <c r="AF58" s="732"/>
      <c r="AG58" s="732"/>
      <c r="AH58" s="732"/>
      <c r="AI58" s="732"/>
    </row>
    <row r="59" spans="2:39" ht="16" thickBot="1" x14ac:dyDescent="0.4">
      <c r="B59" s="631"/>
      <c r="C59" s="1861" t="s">
        <v>41</v>
      </c>
      <c r="D59" s="1861"/>
      <c r="E59" s="1861"/>
      <c r="F59" s="1861"/>
      <c r="G59" s="1861"/>
      <c r="H59" s="1861" t="s">
        <v>57</v>
      </c>
      <c r="I59" s="1861"/>
      <c r="J59" s="1861" t="s">
        <v>58</v>
      </c>
      <c r="K59" s="1861"/>
      <c r="L59" s="1861"/>
      <c r="M59" s="1861"/>
      <c r="N59" s="1861" t="s">
        <v>49</v>
      </c>
      <c r="O59" s="1861"/>
      <c r="P59" s="1861"/>
      <c r="Q59" s="1861"/>
      <c r="R59" s="1861"/>
      <c r="S59" s="1861"/>
      <c r="T59" s="1861"/>
      <c r="U59" s="1861"/>
      <c r="V59" s="1862" t="s">
        <v>50</v>
      </c>
      <c r="W59" s="1862"/>
      <c r="X59" s="1862"/>
      <c r="Y59" s="1862"/>
      <c r="Z59" s="1862"/>
      <c r="AA59" s="1862"/>
      <c r="AB59" s="785"/>
      <c r="AC59" s="815"/>
      <c r="AD59" s="815"/>
      <c r="AE59" s="815"/>
      <c r="AF59" s="815"/>
      <c r="AG59" s="815"/>
      <c r="AH59" s="815"/>
      <c r="AI59" s="815"/>
    </row>
    <row r="60" spans="2:39" ht="16" thickBot="1" x14ac:dyDescent="0.4">
      <c r="B60" s="786"/>
      <c r="C60" s="1861"/>
      <c r="D60" s="1861"/>
      <c r="E60" s="1861"/>
      <c r="F60" s="1861"/>
      <c r="G60" s="1861"/>
      <c r="H60" s="1861"/>
      <c r="I60" s="1861"/>
      <c r="J60" s="1861"/>
      <c r="K60" s="1861"/>
      <c r="L60" s="1861"/>
      <c r="M60" s="1861"/>
      <c r="N60" s="1861"/>
      <c r="O60" s="1861"/>
      <c r="P60" s="1861"/>
      <c r="Q60" s="1861"/>
      <c r="R60" s="1861"/>
      <c r="S60" s="1861"/>
      <c r="T60" s="1861"/>
      <c r="U60" s="1861"/>
      <c r="V60" s="1862"/>
      <c r="W60" s="1862"/>
      <c r="X60" s="1862"/>
      <c r="Y60" s="1862"/>
      <c r="Z60" s="1862"/>
      <c r="AA60" s="1862"/>
      <c r="AB60" s="785"/>
      <c r="AC60" s="815"/>
      <c r="AD60" s="815"/>
      <c r="AE60" s="815"/>
      <c r="AF60" s="815"/>
      <c r="AG60" s="815"/>
      <c r="AH60" s="815"/>
      <c r="AI60" s="815"/>
    </row>
    <row r="61" spans="2:39" ht="16" thickBot="1" x14ac:dyDescent="0.4">
      <c r="B61" s="786"/>
      <c r="C61" s="1861"/>
      <c r="D61" s="1861"/>
      <c r="E61" s="1861"/>
      <c r="F61" s="1861"/>
      <c r="G61" s="1861"/>
      <c r="H61" s="1861"/>
      <c r="I61" s="1861"/>
      <c r="J61" s="1861"/>
      <c r="K61" s="1861"/>
      <c r="L61" s="1861"/>
      <c r="M61" s="1861"/>
      <c r="N61" s="1861"/>
      <c r="O61" s="1861"/>
      <c r="P61" s="1861"/>
      <c r="Q61" s="1861"/>
      <c r="R61" s="1861"/>
      <c r="S61" s="1861"/>
      <c r="T61" s="1861"/>
      <c r="U61" s="1861"/>
      <c r="V61" s="1862"/>
      <c r="W61" s="1862"/>
      <c r="X61" s="1862"/>
      <c r="Y61" s="1862"/>
      <c r="Z61" s="1862"/>
      <c r="AA61" s="1862"/>
      <c r="AB61" s="785"/>
      <c r="AC61" s="815"/>
      <c r="AD61" s="815"/>
      <c r="AE61" s="815"/>
      <c r="AF61" s="815"/>
      <c r="AG61" s="815"/>
      <c r="AH61" s="815"/>
      <c r="AI61" s="815"/>
    </row>
    <row r="62" spans="2:39" ht="30.75" customHeight="1" thickBot="1" x14ac:dyDescent="0.4">
      <c r="B62" s="631"/>
      <c r="C62" s="1855" t="s">
        <v>149</v>
      </c>
      <c r="D62" s="1855"/>
      <c r="E62" s="1855"/>
      <c r="F62" s="1855"/>
      <c r="G62" s="1855"/>
      <c r="H62" s="1918">
        <v>7770</v>
      </c>
      <c r="I62" s="1918"/>
      <c r="J62" s="1918">
        <f>H36</f>
        <v>8022</v>
      </c>
      <c r="K62" s="1918"/>
      <c r="L62" s="1918"/>
      <c r="M62" s="1918"/>
      <c r="N62" s="1917" t="s">
        <v>893</v>
      </c>
      <c r="O62" s="1917"/>
      <c r="P62" s="1917"/>
      <c r="Q62" s="1917"/>
      <c r="R62" s="1917"/>
      <c r="S62" s="1917"/>
      <c r="T62" s="1917"/>
      <c r="U62" s="1917"/>
      <c r="V62" s="1857" t="s">
        <v>894</v>
      </c>
      <c r="W62" s="1857"/>
      <c r="X62" s="1857"/>
      <c r="Y62" s="1857"/>
      <c r="Z62" s="1857"/>
      <c r="AA62" s="1857"/>
      <c r="AB62" s="787"/>
    </row>
    <row r="63" spans="2:39" ht="27.75" customHeight="1" thickBot="1" x14ac:dyDescent="0.4">
      <c r="B63" s="631"/>
      <c r="C63" s="1855" t="s">
        <v>150</v>
      </c>
      <c r="D63" s="1855"/>
      <c r="E63" s="1855"/>
      <c r="F63" s="1855"/>
      <c r="G63" s="1855"/>
      <c r="H63" s="1918">
        <v>9142</v>
      </c>
      <c r="I63" s="1918"/>
      <c r="J63" s="1918">
        <f t="shared" ref="J63:J65" si="5">H37</f>
        <v>0</v>
      </c>
      <c r="K63" s="1918"/>
      <c r="L63" s="1918"/>
      <c r="M63" s="1918"/>
      <c r="N63" s="1917"/>
      <c r="O63" s="1917"/>
      <c r="P63" s="1917"/>
      <c r="Q63" s="1917"/>
      <c r="R63" s="1917"/>
      <c r="S63" s="1917"/>
      <c r="T63" s="1917"/>
      <c r="U63" s="1917"/>
      <c r="V63" s="1857"/>
      <c r="W63" s="1857"/>
      <c r="X63" s="1857"/>
      <c r="Y63" s="1857"/>
      <c r="Z63" s="1857"/>
      <c r="AA63" s="1857"/>
      <c r="AB63" s="787"/>
    </row>
    <row r="64" spans="2:39" ht="28.5" customHeight="1" thickBot="1" x14ac:dyDescent="0.4">
      <c r="B64" s="631"/>
      <c r="C64" s="1855" t="s">
        <v>151</v>
      </c>
      <c r="D64" s="1855"/>
      <c r="E64" s="1855"/>
      <c r="F64" s="1855"/>
      <c r="G64" s="1855"/>
      <c r="H64" s="1918">
        <v>9776</v>
      </c>
      <c r="I64" s="1918"/>
      <c r="J64" s="1918">
        <f t="shared" si="5"/>
        <v>0</v>
      </c>
      <c r="K64" s="1918"/>
      <c r="L64" s="1918"/>
      <c r="M64" s="1918"/>
      <c r="N64" s="1917"/>
      <c r="O64" s="1917"/>
      <c r="P64" s="1917"/>
      <c r="Q64" s="1917"/>
      <c r="R64" s="1917"/>
      <c r="S64" s="1917"/>
      <c r="T64" s="1917"/>
      <c r="U64" s="1917"/>
      <c r="V64" s="1857"/>
      <c r="W64" s="1857"/>
      <c r="X64" s="1857"/>
      <c r="Y64" s="1857"/>
      <c r="Z64" s="1857"/>
      <c r="AA64" s="1857"/>
      <c r="AB64" s="787"/>
    </row>
    <row r="65" spans="2:28" ht="28.5" customHeight="1" thickBot="1" x14ac:dyDescent="0.4">
      <c r="B65" s="631"/>
      <c r="C65" s="1855" t="s">
        <v>152</v>
      </c>
      <c r="D65" s="1855"/>
      <c r="E65" s="1855"/>
      <c r="F65" s="1855"/>
      <c r="G65" s="1855"/>
      <c r="H65" s="1918">
        <v>11987</v>
      </c>
      <c r="I65" s="1918"/>
      <c r="J65" s="1918">
        <f t="shared" si="5"/>
        <v>0</v>
      </c>
      <c r="K65" s="1918"/>
      <c r="L65" s="1918"/>
      <c r="M65" s="1918"/>
      <c r="N65" s="1917"/>
      <c r="O65" s="1917"/>
      <c r="P65" s="1917"/>
      <c r="Q65" s="1917"/>
      <c r="R65" s="1917"/>
      <c r="S65" s="1917"/>
      <c r="T65" s="1917"/>
      <c r="U65" s="1917"/>
      <c r="V65" s="1857"/>
      <c r="W65" s="1857"/>
      <c r="X65" s="1857"/>
      <c r="Y65" s="1857"/>
      <c r="Z65" s="1857"/>
      <c r="AA65" s="1857"/>
      <c r="AB65" s="787"/>
    </row>
    <row r="66" spans="2:28" ht="15" thickBot="1" x14ac:dyDescent="0.4">
      <c r="B66" s="631"/>
      <c r="C66" s="1863"/>
      <c r="D66" s="1864"/>
      <c r="E66" s="1864"/>
      <c r="F66" s="1864"/>
      <c r="G66" s="1865"/>
      <c r="H66" s="1922"/>
      <c r="I66" s="1923"/>
      <c r="J66" s="1922"/>
      <c r="K66" s="1924"/>
      <c r="L66" s="1924"/>
      <c r="M66" s="1923"/>
      <c r="N66" s="1908"/>
      <c r="O66" s="1909"/>
      <c r="P66" s="1909"/>
      <c r="Q66" s="1909"/>
      <c r="R66" s="1909"/>
      <c r="S66" s="1909"/>
      <c r="T66" s="1909"/>
      <c r="U66" s="1910"/>
      <c r="V66" s="1867"/>
      <c r="W66" s="1868"/>
      <c r="X66" s="1868"/>
      <c r="Y66" s="1868"/>
      <c r="Z66" s="1868"/>
      <c r="AA66" s="1869"/>
      <c r="AB66" s="787"/>
    </row>
    <row r="67" spans="2:28" ht="15.75" customHeight="1" thickBot="1" x14ac:dyDescent="0.4">
      <c r="B67" s="631"/>
      <c r="C67" s="1863"/>
      <c r="D67" s="1864"/>
      <c r="E67" s="1864"/>
      <c r="F67" s="1864"/>
      <c r="G67" s="1865"/>
      <c r="H67" s="1922"/>
      <c r="I67" s="1923"/>
      <c r="J67" s="1922"/>
      <c r="K67" s="1924"/>
      <c r="L67" s="1924"/>
      <c r="M67" s="1923"/>
      <c r="N67" s="1908"/>
      <c r="O67" s="1909"/>
      <c r="P67" s="1909"/>
      <c r="Q67" s="1909"/>
      <c r="R67" s="1909"/>
      <c r="S67" s="1909"/>
      <c r="T67" s="1909"/>
      <c r="U67" s="1910"/>
      <c r="V67" s="1867"/>
      <c r="W67" s="1868"/>
      <c r="X67" s="1868"/>
      <c r="Y67" s="1868"/>
      <c r="Z67" s="1868"/>
      <c r="AA67" s="1869"/>
      <c r="AB67" s="787"/>
    </row>
    <row r="68" spans="2:28" ht="15" thickBot="1" x14ac:dyDescent="0.4">
      <c r="B68" s="634"/>
      <c r="C68" s="635"/>
      <c r="D68" s="635"/>
      <c r="E68" s="635"/>
      <c r="F68" s="635"/>
      <c r="G68" s="635"/>
      <c r="H68" s="635"/>
      <c r="I68" s="635"/>
      <c r="J68" s="635"/>
      <c r="K68" s="635"/>
      <c r="L68" s="635"/>
      <c r="M68" s="635"/>
      <c r="N68" s="635"/>
      <c r="O68" s="635"/>
      <c r="P68" s="635"/>
      <c r="Q68" s="635"/>
      <c r="R68" s="635"/>
      <c r="S68" s="635"/>
      <c r="T68" s="635"/>
      <c r="U68" s="635"/>
      <c r="V68" s="635"/>
      <c r="W68" s="635"/>
      <c r="X68" s="635"/>
      <c r="Y68" s="635"/>
      <c r="Z68" s="635"/>
      <c r="AA68" s="635"/>
      <c r="AB68" s="788"/>
    </row>
    <row r="107" ht="6" customHeight="1" x14ac:dyDescent="0.35"/>
  </sheetData>
  <mergeCells count="107">
    <mergeCell ref="C45:AA57"/>
    <mergeCell ref="C59:G61"/>
    <mergeCell ref="N59:U61"/>
    <mergeCell ref="V59:AA61"/>
    <mergeCell ref="C34:AA34"/>
    <mergeCell ref="C35:G35"/>
    <mergeCell ref="K35:AA35"/>
    <mergeCell ref="C36:G36"/>
    <mergeCell ref="K36:AA36"/>
    <mergeCell ref="C37:G37"/>
    <mergeCell ref="K37:AA37"/>
    <mergeCell ref="C67:G67"/>
    <mergeCell ref="H67:I67"/>
    <mergeCell ref="J67:M67"/>
    <mergeCell ref="N67:U67"/>
    <mergeCell ref="V67:AA67"/>
    <mergeCell ref="C65:G65"/>
    <mergeCell ref="H65:I65"/>
    <mergeCell ref="J65:M65"/>
    <mergeCell ref="N65:U65"/>
    <mergeCell ref="V65:AA65"/>
    <mergeCell ref="C66:G66"/>
    <mergeCell ref="H66:I66"/>
    <mergeCell ref="J66:M66"/>
    <mergeCell ref="N66:U66"/>
    <mergeCell ref="V66:AA66"/>
    <mergeCell ref="N64:U64"/>
    <mergeCell ref="V64:AA64"/>
    <mergeCell ref="C62:G62"/>
    <mergeCell ref="H62:I62"/>
    <mergeCell ref="J62:M62"/>
    <mergeCell ref="N62:U62"/>
    <mergeCell ref="V62:AA62"/>
    <mergeCell ref="C38:G38"/>
    <mergeCell ref="K38:AA38"/>
    <mergeCell ref="C39:G39"/>
    <mergeCell ref="K39:AA39"/>
    <mergeCell ref="C40:G40"/>
    <mergeCell ref="K40:AA40"/>
    <mergeCell ref="H59:I61"/>
    <mergeCell ref="J59:M61"/>
    <mergeCell ref="C63:G63"/>
    <mergeCell ref="H63:I63"/>
    <mergeCell ref="J63:M63"/>
    <mergeCell ref="N63:U63"/>
    <mergeCell ref="V63:AA63"/>
    <mergeCell ref="C64:G64"/>
    <mergeCell ref="H64:I64"/>
    <mergeCell ref="J64:M64"/>
    <mergeCell ref="C43:AA44"/>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K32:N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M124"/>
  <sheetViews>
    <sheetView topLeftCell="A25" zoomScaleNormal="100" workbookViewId="0">
      <selection activeCell="K32" sqref="K32:N32"/>
    </sheetView>
  </sheetViews>
  <sheetFormatPr baseColWidth="10" defaultColWidth="3.7265625" defaultRowHeight="12" x14ac:dyDescent="0.3"/>
  <cols>
    <col min="1" max="1" width="3.7265625" style="374"/>
    <col min="2" max="2" width="1.453125" style="374" customWidth="1"/>
    <col min="3" max="6" width="2.7265625" style="374" customWidth="1"/>
    <col min="7" max="7" width="6.1796875" style="374" customWidth="1"/>
    <col min="8" max="10" width="15.7265625" style="374" customWidth="1"/>
    <col min="11" max="19" width="3.26953125" style="374" customWidth="1"/>
    <col min="20" max="20" width="4.7265625" style="374" customWidth="1"/>
    <col min="21" max="22" width="6.7265625" style="374" customWidth="1"/>
    <col min="23" max="23" width="4.7265625" style="374" customWidth="1"/>
    <col min="24" max="27" width="5" style="374" customWidth="1"/>
    <col min="28" max="28" width="1.453125" style="374" customWidth="1"/>
    <col min="29" max="16384" width="3.7265625" style="374"/>
  </cols>
  <sheetData>
    <row r="1" spans="2:28" ht="12.5" thickBot="1" x14ac:dyDescent="0.35">
      <c r="B1" s="336"/>
      <c r="C1" s="336"/>
      <c r="D1" s="336"/>
      <c r="E1" s="336"/>
      <c r="F1" s="336"/>
    </row>
    <row r="2" spans="2:28" ht="45.75" customHeight="1" x14ac:dyDescent="0.3">
      <c r="B2" s="1317"/>
      <c r="C2" s="1318"/>
      <c r="D2" s="1318"/>
      <c r="E2" s="1318"/>
      <c r="F2" s="1318"/>
      <c r="G2" s="1318"/>
      <c r="H2" s="1997" t="s">
        <v>0</v>
      </c>
      <c r="I2" s="1997"/>
      <c r="J2" s="1997"/>
      <c r="K2" s="1997"/>
      <c r="L2" s="1997"/>
      <c r="M2" s="1997"/>
      <c r="N2" s="1997"/>
      <c r="O2" s="1997"/>
      <c r="P2" s="1997"/>
      <c r="Q2" s="1997"/>
      <c r="R2" s="1997"/>
      <c r="S2" s="1997"/>
      <c r="T2" s="1997"/>
      <c r="U2" s="1997"/>
      <c r="V2" s="1997"/>
      <c r="W2" s="1997"/>
      <c r="X2" s="1997"/>
      <c r="Y2" s="1997"/>
      <c r="Z2" s="1997"/>
      <c r="AA2" s="1997"/>
      <c r="AB2" s="1998"/>
    </row>
    <row r="3" spans="2:28" ht="15" customHeight="1" x14ac:dyDescent="0.3">
      <c r="B3" s="1290"/>
      <c r="C3" s="1291"/>
      <c r="D3" s="1291"/>
      <c r="E3" s="1291"/>
      <c r="F3" s="1291"/>
      <c r="G3" s="1291"/>
      <c r="H3" s="1999" t="s">
        <v>1</v>
      </c>
      <c r="I3" s="1999"/>
      <c r="J3" s="1999"/>
      <c r="K3" s="1999"/>
      <c r="L3" s="1999"/>
      <c r="M3" s="1999"/>
      <c r="N3" s="1999"/>
      <c r="O3" s="1999"/>
      <c r="P3" s="1999" t="s">
        <v>2</v>
      </c>
      <c r="Q3" s="1999"/>
      <c r="R3" s="1999" t="s">
        <v>2</v>
      </c>
      <c r="S3" s="1999"/>
      <c r="T3" s="1999"/>
      <c r="U3" s="1999"/>
      <c r="V3" s="1999"/>
      <c r="W3" s="1999"/>
      <c r="X3" s="1999"/>
      <c r="Y3" s="1999"/>
      <c r="Z3" s="1999"/>
      <c r="AA3" s="1999"/>
      <c r="AB3" s="2000"/>
    </row>
    <row r="4" spans="2:28" ht="15.75" customHeight="1" thickBot="1" x14ac:dyDescent="0.35">
      <c r="B4" s="1296"/>
      <c r="C4" s="1297"/>
      <c r="D4" s="1297"/>
      <c r="E4" s="1297"/>
      <c r="F4" s="1297"/>
      <c r="G4" s="1297"/>
      <c r="H4" s="2001" t="s">
        <v>3</v>
      </c>
      <c r="I4" s="2001"/>
      <c r="J4" s="2001"/>
      <c r="K4" s="2001"/>
      <c r="L4" s="2001"/>
      <c r="M4" s="2001"/>
      <c r="N4" s="2001"/>
      <c r="O4" s="2001"/>
      <c r="P4" s="2001"/>
      <c r="Q4" s="2001"/>
      <c r="R4" s="2001"/>
      <c r="S4" s="2001"/>
      <c r="T4" s="2001"/>
      <c r="U4" s="2001"/>
      <c r="V4" s="2001"/>
      <c r="W4" s="2001"/>
      <c r="X4" s="2001"/>
      <c r="Y4" s="2001"/>
      <c r="Z4" s="2001"/>
      <c r="AA4" s="2001"/>
      <c r="AB4" s="2002"/>
    </row>
    <row r="5" spans="2:28" x14ac:dyDescent="0.3">
      <c r="H5" s="335"/>
      <c r="I5" s="335"/>
      <c r="J5" s="335"/>
      <c r="K5" s="335"/>
      <c r="L5" s="335"/>
      <c r="M5" s="335"/>
      <c r="N5" s="335"/>
      <c r="O5" s="335"/>
      <c r="P5" s="335"/>
      <c r="Q5" s="335"/>
      <c r="R5" s="335"/>
      <c r="S5" s="335"/>
      <c r="T5" s="335"/>
      <c r="U5" s="335"/>
      <c r="V5" s="335"/>
      <c r="W5" s="335"/>
      <c r="X5" s="335"/>
      <c r="Y5" s="335"/>
      <c r="Z5" s="335"/>
      <c r="AA5" s="335"/>
      <c r="AB5" s="335"/>
    </row>
    <row r="6" spans="2:28" ht="10" customHeight="1" thickBot="1" x14ac:dyDescent="0.35">
      <c r="B6" s="334"/>
      <c r="C6" s="331"/>
      <c r="D6" s="331"/>
      <c r="E6" s="331"/>
      <c r="F6" s="331"/>
      <c r="G6" s="331"/>
      <c r="H6" s="331"/>
      <c r="I6" s="333"/>
      <c r="J6" s="333"/>
      <c r="K6" s="333"/>
      <c r="L6" s="333"/>
      <c r="M6" s="333"/>
      <c r="N6" s="333"/>
      <c r="O6" s="333"/>
      <c r="P6" s="333"/>
      <c r="Q6" s="333"/>
      <c r="R6" s="332"/>
      <c r="S6" s="332"/>
      <c r="T6" s="332"/>
      <c r="U6" s="332"/>
      <c r="V6" s="332"/>
      <c r="W6" s="331"/>
      <c r="X6" s="331"/>
      <c r="Y6" s="331"/>
      <c r="Z6" s="331"/>
      <c r="AA6" s="331"/>
      <c r="AB6" s="330"/>
    </row>
    <row r="7" spans="2:28" ht="15" customHeight="1" x14ac:dyDescent="0.3">
      <c r="B7" s="327"/>
      <c r="C7" s="2003" t="s">
        <v>4</v>
      </c>
      <c r="D7" s="2004"/>
      <c r="E7" s="2004"/>
      <c r="F7" s="2004"/>
      <c r="G7" s="2004"/>
      <c r="H7" s="2005"/>
      <c r="I7" s="2009" t="s">
        <v>196</v>
      </c>
      <c r="J7" s="2010"/>
      <c r="K7" s="2010"/>
      <c r="L7" s="2010"/>
      <c r="M7" s="2010"/>
      <c r="N7" s="2010"/>
      <c r="O7" s="2010"/>
      <c r="P7" s="2010"/>
      <c r="Q7" s="2010"/>
      <c r="R7" s="2010"/>
      <c r="S7" s="2010"/>
      <c r="T7" s="2010"/>
      <c r="U7" s="2010"/>
      <c r="V7" s="2010"/>
      <c r="W7" s="2010"/>
      <c r="X7" s="2010"/>
      <c r="Y7" s="2010"/>
      <c r="Z7" s="2010"/>
      <c r="AA7" s="2011"/>
      <c r="AB7" s="326"/>
    </row>
    <row r="8" spans="2:28" ht="12.5" thickBot="1" x14ac:dyDescent="0.35">
      <c r="B8" s="327"/>
      <c r="C8" s="2006"/>
      <c r="D8" s="2007"/>
      <c r="E8" s="2007"/>
      <c r="F8" s="2007"/>
      <c r="G8" s="2007"/>
      <c r="H8" s="2008"/>
      <c r="I8" s="2012"/>
      <c r="J8" s="2013"/>
      <c r="K8" s="2013"/>
      <c r="L8" s="2013"/>
      <c r="M8" s="2013"/>
      <c r="N8" s="2013"/>
      <c r="O8" s="2013"/>
      <c r="P8" s="2013"/>
      <c r="Q8" s="2013"/>
      <c r="R8" s="2013"/>
      <c r="S8" s="2013"/>
      <c r="T8" s="2013"/>
      <c r="U8" s="2013"/>
      <c r="V8" s="2013"/>
      <c r="W8" s="2013"/>
      <c r="X8" s="2013"/>
      <c r="Y8" s="2013"/>
      <c r="Z8" s="2013"/>
      <c r="AA8" s="2014"/>
      <c r="AB8" s="326"/>
    </row>
    <row r="9" spans="2:28" ht="10" customHeight="1" thickBot="1" x14ac:dyDescent="0.35">
      <c r="B9" s="327"/>
      <c r="C9" s="328"/>
      <c r="D9" s="328"/>
      <c r="E9" s="328"/>
      <c r="F9" s="328"/>
      <c r="G9" s="328"/>
      <c r="H9" s="328"/>
      <c r="I9" s="329"/>
      <c r="J9" s="329"/>
      <c r="K9" s="329"/>
      <c r="L9" s="329"/>
      <c r="M9" s="329"/>
      <c r="N9" s="329"/>
      <c r="O9" s="329"/>
      <c r="P9" s="329"/>
      <c r="Q9" s="329"/>
      <c r="R9" s="325"/>
      <c r="S9" s="325"/>
      <c r="T9" s="325"/>
      <c r="U9" s="325"/>
      <c r="V9" s="325"/>
      <c r="W9" s="328"/>
      <c r="X9" s="328"/>
      <c r="Y9" s="328"/>
      <c r="Z9" s="328"/>
      <c r="AA9" s="328"/>
      <c r="AB9" s="326"/>
    </row>
    <row r="10" spans="2:28" ht="15" customHeight="1" thickBot="1" x14ac:dyDescent="0.35">
      <c r="B10" s="327"/>
      <c r="C10" s="2003" t="s">
        <v>5</v>
      </c>
      <c r="D10" s="2004"/>
      <c r="E10" s="2004"/>
      <c r="F10" s="2004"/>
      <c r="G10" s="2004"/>
      <c r="H10" s="2005"/>
      <c r="I10" s="2027" t="s">
        <v>197</v>
      </c>
      <c r="J10" s="2028"/>
      <c r="K10" s="2028"/>
      <c r="L10" s="2028"/>
      <c r="M10" s="2028"/>
      <c r="N10" s="2028"/>
      <c r="O10" s="2028"/>
      <c r="P10" s="2028"/>
      <c r="Q10" s="2029"/>
      <c r="R10" s="2033" t="s">
        <v>7</v>
      </c>
      <c r="S10" s="2034"/>
      <c r="T10" s="2034"/>
      <c r="U10" s="2035"/>
      <c r="V10" s="1941" t="s">
        <v>8</v>
      </c>
      <c r="W10" s="1942"/>
      <c r="X10" s="1942"/>
      <c r="Y10" s="1942"/>
      <c r="Z10" s="1942"/>
      <c r="AA10" s="1943"/>
      <c r="AB10" s="326"/>
    </row>
    <row r="11" spans="2:28" ht="28.5" customHeight="1" thickBot="1" x14ac:dyDescent="0.35">
      <c r="B11" s="327"/>
      <c r="C11" s="2006"/>
      <c r="D11" s="2007"/>
      <c r="E11" s="2007"/>
      <c r="F11" s="2007"/>
      <c r="G11" s="2007"/>
      <c r="H11" s="2008"/>
      <c r="I11" s="2030"/>
      <c r="J11" s="2031"/>
      <c r="K11" s="2031"/>
      <c r="L11" s="2031"/>
      <c r="M11" s="2031"/>
      <c r="N11" s="2031"/>
      <c r="O11" s="2031"/>
      <c r="P11" s="2031"/>
      <c r="Q11" s="2032"/>
      <c r="R11" s="1995" t="s">
        <v>198</v>
      </c>
      <c r="S11" s="2036"/>
      <c r="T11" s="2036"/>
      <c r="U11" s="1996"/>
      <c r="V11" s="2037">
        <v>5</v>
      </c>
      <c r="W11" s="2038"/>
      <c r="X11" s="2038"/>
      <c r="Y11" s="2038"/>
      <c r="Z11" s="2038"/>
      <c r="AA11" s="2039"/>
      <c r="AB11" s="326"/>
    </row>
    <row r="12" spans="2:28" ht="10" customHeight="1" thickBot="1" x14ac:dyDescent="0.35">
      <c r="B12" s="375"/>
      <c r="C12" s="754"/>
      <c r="D12" s="754"/>
      <c r="E12" s="754"/>
      <c r="F12" s="754"/>
      <c r="G12" s="754"/>
      <c r="H12" s="754"/>
      <c r="I12" s="754"/>
      <c r="J12" s="754"/>
      <c r="K12" s="754"/>
      <c r="L12" s="754"/>
      <c r="M12" s="754"/>
      <c r="N12" s="754"/>
      <c r="O12" s="754"/>
      <c r="P12" s="754"/>
      <c r="Q12" s="754"/>
      <c r="R12" s="754"/>
      <c r="S12" s="754"/>
      <c r="T12" s="754"/>
      <c r="U12" s="754"/>
      <c r="V12" s="754"/>
      <c r="W12" s="754"/>
      <c r="X12" s="754"/>
      <c r="Y12" s="754"/>
      <c r="Z12" s="754"/>
      <c r="AA12" s="754"/>
      <c r="AB12" s="700"/>
    </row>
    <row r="13" spans="2:28" ht="15" customHeight="1" x14ac:dyDescent="0.3">
      <c r="B13" s="375"/>
      <c r="C13" s="2003" t="s">
        <v>9</v>
      </c>
      <c r="D13" s="2004"/>
      <c r="E13" s="2004"/>
      <c r="F13" s="2004"/>
      <c r="G13" s="2004"/>
      <c r="H13" s="2005"/>
      <c r="I13" s="2015" t="s">
        <v>199</v>
      </c>
      <c r="J13" s="2016"/>
      <c r="K13" s="2016"/>
      <c r="L13" s="2016"/>
      <c r="M13" s="2016"/>
      <c r="N13" s="2016"/>
      <c r="O13" s="2016"/>
      <c r="P13" s="2016"/>
      <c r="Q13" s="2016"/>
      <c r="R13" s="2016"/>
      <c r="S13" s="2017"/>
      <c r="T13" s="2003" t="s">
        <v>11</v>
      </c>
      <c r="U13" s="2004"/>
      <c r="V13" s="2004"/>
      <c r="W13" s="2004"/>
      <c r="X13" s="2004"/>
      <c r="Y13" s="2004"/>
      <c r="Z13" s="2004"/>
      <c r="AA13" s="2005"/>
      <c r="AB13" s="700"/>
    </row>
    <row r="14" spans="2:28" ht="30" customHeight="1" thickBot="1" x14ac:dyDescent="0.35">
      <c r="B14" s="375"/>
      <c r="C14" s="2006"/>
      <c r="D14" s="2007"/>
      <c r="E14" s="2007"/>
      <c r="F14" s="2007"/>
      <c r="G14" s="2007"/>
      <c r="H14" s="2008"/>
      <c r="I14" s="2018"/>
      <c r="J14" s="2019"/>
      <c r="K14" s="2019"/>
      <c r="L14" s="2019"/>
      <c r="M14" s="2019"/>
      <c r="N14" s="2019"/>
      <c r="O14" s="2019"/>
      <c r="P14" s="2019"/>
      <c r="Q14" s="2019"/>
      <c r="R14" s="2019"/>
      <c r="S14" s="2020"/>
      <c r="T14" s="2021" t="s">
        <v>12</v>
      </c>
      <c r="U14" s="2022"/>
      <c r="V14" s="2022"/>
      <c r="W14" s="2022"/>
      <c r="X14" s="2022"/>
      <c r="Y14" s="2022"/>
      <c r="Z14" s="2022"/>
      <c r="AA14" s="2023"/>
      <c r="AB14" s="700"/>
    </row>
    <row r="15" spans="2:28" ht="10" customHeight="1" thickBot="1" x14ac:dyDescent="0.35">
      <c r="B15" s="375"/>
      <c r="C15" s="754"/>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00"/>
    </row>
    <row r="16" spans="2:28" ht="100.5" customHeight="1" thickBot="1" x14ac:dyDescent="0.35">
      <c r="B16" s="375"/>
      <c r="C16" s="2040" t="s">
        <v>13</v>
      </c>
      <c r="D16" s="2041"/>
      <c r="E16" s="2041"/>
      <c r="F16" s="2041"/>
      <c r="G16" s="2041"/>
      <c r="H16" s="2042"/>
      <c r="I16" s="2024" t="s">
        <v>930</v>
      </c>
      <c r="J16" s="2025"/>
      <c r="K16" s="2025"/>
      <c r="L16" s="2025"/>
      <c r="M16" s="2025"/>
      <c r="N16" s="2025"/>
      <c r="O16" s="2025"/>
      <c r="P16" s="2025"/>
      <c r="Q16" s="2025"/>
      <c r="R16" s="2025"/>
      <c r="S16" s="2025"/>
      <c r="T16" s="2025"/>
      <c r="U16" s="2025"/>
      <c r="V16" s="2025"/>
      <c r="W16" s="2025"/>
      <c r="X16" s="2025"/>
      <c r="Y16" s="2025"/>
      <c r="Z16" s="2025"/>
      <c r="AA16" s="2026"/>
      <c r="AB16" s="700"/>
    </row>
    <row r="17" spans="2:39" ht="10" customHeight="1" thickBot="1" x14ac:dyDescent="0.35">
      <c r="B17" s="375"/>
      <c r="C17" s="325"/>
      <c r="D17" s="325"/>
      <c r="E17" s="325"/>
      <c r="F17" s="325"/>
      <c r="G17" s="325"/>
      <c r="H17" s="325"/>
      <c r="I17" s="324"/>
      <c r="J17" s="324"/>
      <c r="K17" s="324"/>
      <c r="L17" s="324"/>
      <c r="M17" s="324"/>
      <c r="N17" s="324"/>
      <c r="O17" s="324"/>
      <c r="P17" s="324"/>
      <c r="Q17" s="324"/>
      <c r="R17" s="324"/>
      <c r="S17" s="324"/>
      <c r="T17" s="324"/>
      <c r="U17" s="324"/>
      <c r="V17" s="324"/>
      <c r="W17" s="324"/>
      <c r="X17" s="324"/>
      <c r="Y17" s="324"/>
      <c r="Z17" s="324"/>
      <c r="AA17" s="324"/>
      <c r="AB17" s="700"/>
    </row>
    <row r="18" spans="2:39" ht="63.75" customHeight="1" thickBot="1" x14ac:dyDescent="0.35">
      <c r="B18" s="375"/>
      <c r="C18" s="2040" t="s">
        <v>79</v>
      </c>
      <c r="D18" s="2041"/>
      <c r="E18" s="2041"/>
      <c r="F18" s="2041"/>
      <c r="G18" s="2041"/>
      <c r="H18" s="2042"/>
      <c r="I18" s="2024" t="s">
        <v>733</v>
      </c>
      <c r="J18" s="2025"/>
      <c r="K18" s="2025"/>
      <c r="L18" s="2025"/>
      <c r="M18" s="2025"/>
      <c r="N18" s="2025"/>
      <c r="O18" s="2025"/>
      <c r="P18" s="2025"/>
      <c r="Q18" s="2025"/>
      <c r="R18" s="2025"/>
      <c r="S18" s="2025"/>
      <c r="T18" s="2025"/>
      <c r="U18" s="2025"/>
      <c r="V18" s="2025"/>
      <c r="W18" s="2025"/>
      <c r="X18" s="2025"/>
      <c r="Y18" s="2025"/>
      <c r="Z18" s="2025"/>
      <c r="AA18" s="2026"/>
      <c r="AB18" s="700"/>
      <c r="AD18" s="1928"/>
      <c r="AE18" s="1928"/>
      <c r="AF18" s="1928"/>
      <c r="AG18" s="1928"/>
      <c r="AH18" s="1928"/>
      <c r="AI18" s="1928"/>
      <c r="AJ18" s="1928"/>
      <c r="AK18" s="1928"/>
      <c r="AL18" s="1928"/>
      <c r="AM18" s="1928"/>
    </row>
    <row r="19" spans="2:39" ht="10" customHeight="1" thickBot="1" x14ac:dyDescent="0.35">
      <c r="B19" s="375"/>
      <c r="C19" s="325"/>
      <c r="D19" s="325"/>
      <c r="E19" s="325"/>
      <c r="F19" s="325"/>
      <c r="G19" s="325"/>
      <c r="H19" s="325"/>
      <c r="I19" s="324"/>
      <c r="J19" s="324"/>
      <c r="K19" s="324"/>
      <c r="L19" s="324"/>
      <c r="M19" s="324"/>
      <c r="N19" s="324"/>
      <c r="O19" s="324"/>
      <c r="P19" s="324"/>
      <c r="Q19" s="324"/>
      <c r="R19" s="324"/>
      <c r="S19" s="324"/>
      <c r="T19" s="324"/>
      <c r="U19" s="324"/>
      <c r="V19" s="324"/>
      <c r="W19" s="324"/>
      <c r="X19" s="324"/>
      <c r="Y19" s="324"/>
      <c r="Z19" s="324"/>
      <c r="AA19" s="324"/>
      <c r="AB19" s="700"/>
    </row>
    <row r="20" spans="2:39" ht="22.5" customHeight="1" x14ac:dyDescent="0.3">
      <c r="B20" s="375"/>
      <c r="C20" s="1929" t="s">
        <v>626</v>
      </c>
      <c r="D20" s="1930"/>
      <c r="E20" s="1930"/>
      <c r="F20" s="1930"/>
      <c r="G20" s="1930"/>
      <c r="H20" s="1931"/>
      <c r="I20" s="1935" t="s">
        <v>734</v>
      </c>
      <c r="J20" s="1936"/>
      <c r="K20" s="1936"/>
      <c r="L20" s="1937"/>
      <c r="M20" s="1941" t="s">
        <v>18</v>
      </c>
      <c r="N20" s="1942"/>
      <c r="O20" s="1942"/>
      <c r="P20" s="1942"/>
      <c r="Q20" s="1942"/>
      <c r="R20" s="1942"/>
      <c r="S20" s="1943"/>
      <c r="T20" s="1941" t="s">
        <v>19</v>
      </c>
      <c r="U20" s="1942"/>
      <c r="V20" s="1942"/>
      <c r="W20" s="1942"/>
      <c r="X20" s="1942"/>
      <c r="Y20" s="1942"/>
      <c r="Z20" s="1942"/>
      <c r="AA20" s="1943"/>
      <c r="AB20" s="700"/>
    </row>
    <row r="21" spans="2:39" ht="17.25" customHeight="1" thickBot="1" x14ac:dyDescent="0.35">
      <c r="B21" s="375"/>
      <c r="C21" s="1932"/>
      <c r="D21" s="1933"/>
      <c r="E21" s="1933"/>
      <c r="F21" s="1933"/>
      <c r="G21" s="1933"/>
      <c r="H21" s="1934"/>
      <c r="I21" s="1938"/>
      <c r="J21" s="1939"/>
      <c r="K21" s="1939"/>
      <c r="L21" s="1940"/>
      <c r="M21" s="1944" t="s">
        <v>200</v>
      </c>
      <c r="N21" s="1945"/>
      <c r="O21" s="1945"/>
      <c r="P21" s="1945"/>
      <c r="Q21" s="1945"/>
      <c r="R21" s="1945"/>
      <c r="S21" s="1946"/>
      <c r="T21" s="1947" t="s">
        <v>55</v>
      </c>
      <c r="U21" s="1945"/>
      <c r="V21" s="1945"/>
      <c r="W21" s="1945"/>
      <c r="X21" s="1945"/>
      <c r="Y21" s="1945"/>
      <c r="Z21" s="1945"/>
      <c r="AA21" s="1946"/>
      <c r="AB21" s="700"/>
    </row>
    <row r="22" spans="2:39" ht="10" customHeight="1" thickBot="1" x14ac:dyDescent="0.35">
      <c r="B22" s="375"/>
      <c r="C22" s="754"/>
      <c r="D22" s="754"/>
      <c r="E22" s="754"/>
      <c r="F22" s="754"/>
      <c r="G22" s="754"/>
      <c r="H22" s="754"/>
      <c r="I22" s="754"/>
      <c r="J22" s="754"/>
      <c r="K22" s="754"/>
      <c r="L22" s="754"/>
      <c r="M22" s="754"/>
      <c r="N22" s="754"/>
      <c r="O22" s="754"/>
      <c r="P22" s="754"/>
      <c r="Q22" s="754"/>
      <c r="R22" s="754"/>
      <c r="S22" s="754"/>
      <c r="T22" s="754"/>
      <c r="U22" s="754"/>
      <c r="V22" s="754"/>
      <c r="W22" s="754"/>
      <c r="X22" s="754"/>
      <c r="Y22" s="754"/>
      <c r="Z22" s="754"/>
      <c r="AA22" s="754"/>
      <c r="AB22" s="700"/>
    </row>
    <row r="23" spans="2:39" ht="31.5" customHeight="1" thickBot="1" x14ac:dyDescent="0.35">
      <c r="B23" s="375"/>
      <c r="C23" s="1941" t="s">
        <v>22</v>
      </c>
      <c r="D23" s="1942"/>
      <c r="E23" s="1942"/>
      <c r="F23" s="1942"/>
      <c r="G23" s="1942"/>
      <c r="H23" s="1942"/>
      <c r="I23" s="1943"/>
      <c r="J23" s="1948" t="s">
        <v>23</v>
      </c>
      <c r="K23" s="1949"/>
      <c r="L23" s="1949"/>
      <c r="M23" s="1949"/>
      <c r="N23" s="1949"/>
      <c r="O23" s="1949"/>
      <c r="P23" s="1950"/>
      <c r="Q23" s="1948" t="s">
        <v>24</v>
      </c>
      <c r="R23" s="1949"/>
      <c r="S23" s="1949"/>
      <c r="T23" s="1949"/>
      <c r="U23" s="1949"/>
      <c r="V23" s="1949"/>
      <c r="W23" s="1949"/>
      <c r="X23" s="1949"/>
      <c r="Y23" s="1949"/>
      <c r="Z23" s="1949"/>
      <c r="AA23" s="1950"/>
      <c r="AB23" s="700"/>
    </row>
    <row r="24" spans="2:39" ht="32.25" customHeight="1" thickBot="1" x14ac:dyDescent="0.35">
      <c r="B24" s="375"/>
      <c r="C24" s="2066" t="s">
        <v>735</v>
      </c>
      <c r="D24" s="2067"/>
      <c r="E24" s="2067"/>
      <c r="F24" s="2067"/>
      <c r="G24" s="2067"/>
      <c r="H24" s="2067"/>
      <c r="I24" s="2068"/>
      <c r="J24" s="1359" t="s">
        <v>201</v>
      </c>
      <c r="K24" s="1360"/>
      <c r="L24" s="1360"/>
      <c r="M24" s="1360"/>
      <c r="N24" s="1360"/>
      <c r="O24" s="1360"/>
      <c r="P24" s="1361"/>
      <c r="Q24" s="1994" t="s">
        <v>543</v>
      </c>
      <c r="R24" s="1612"/>
      <c r="S24" s="1612"/>
      <c r="T24" s="1612"/>
      <c r="U24" s="1612"/>
      <c r="V24" s="1612"/>
      <c r="W24" s="1612"/>
      <c r="X24" s="1612"/>
      <c r="Y24" s="1612"/>
      <c r="Z24" s="1612"/>
      <c r="AA24" s="1613"/>
      <c r="AB24" s="700"/>
    </row>
    <row r="25" spans="2:39" ht="10" customHeight="1" thickBot="1" x14ac:dyDescent="0.35">
      <c r="B25" s="375"/>
      <c r="C25" s="754"/>
      <c r="D25" s="754"/>
      <c r="E25" s="754"/>
      <c r="F25" s="754"/>
      <c r="G25" s="754"/>
      <c r="H25" s="754"/>
      <c r="I25" s="754"/>
      <c r="J25" s="754"/>
      <c r="K25" s="754"/>
      <c r="L25" s="754"/>
      <c r="M25" s="754"/>
      <c r="N25" s="754"/>
      <c r="O25" s="754"/>
      <c r="P25" s="754"/>
      <c r="Q25" s="754"/>
      <c r="R25" s="754"/>
      <c r="S25" s="754"/>
      <c r="T25" s="754"/>
      <c r="U25" s="754"/>
      <c r="V25" s="754"/>
      <c r="W25" s="754"/>
      <c r="X25" s="754"/>
      <c r="Y25" s="754"/>
      <c r="Z25" s="754"/>
      <c r="AA25" s="754"/>
      <c r="AB25" s="700"/>
    </row>
    <row r="26" spans="2:39" ht="60" customHeight="1" thickBot="1" x14ac:dyDescent="0.35">
      <c r="B26" s="375"/>
      <c r="C26" s="1948" t="s">
        <v>27</v>
      </c>
      <c r="D26" s="1949"/>
      <c r="E26" s="1949"/>
      <c r="F26" s="1949"/>
      <c r="G26" s="1949"/>
      <c r="H26" s="1950"/>
      <c r="I26" s="1359"/>
      <c r="J26" s="1360"/>
      <c r="K26" s="1360"/>
      <c r="L26" s="1360"/>
      <c r="M26" s="1360"/>
      <c r="N26" s="1360"/>
      <c r="O26" s="1360"/>
      <c r="P26" s="1360"/>
      <c r="Q26" s="1360"/>
      <c r="R26" s="1360"/>
      <c r="S26" s="1360"/>
      <c r="T26" s="1360"/>
      <c r="U26" s="1360"/>
      <c r="V26" s="1360"/>
      <c r="W26" s="1360"/>
      <c r="X26" s="1360"/>
      <c r="Y26" s="1360"/>
      <c r="Z26" s="1360"/>
      <c r="AA26" s="1361"/>
      <c r="AB26" s="700"/>
    </row>
    <row r="27" spans="2:39" ht="10" customHeight="1" thickBot="1" x14ac:dyDescent="0.35">
      <c r="B27" s="375"/>
      <c r="C27" s="325"/>
      <c r="D27" s="325"/>
      <c r="E27" s="325"/>
      <c r="F27" s="325"/>
      <c r="G27" s="325"/>
      <c r="H27" s="325"/>
      <c r="I27" s="324"/>
      <c r="J27" s="324"/>
      <c r="K27" s="324"/>
      <c r="L27" s="324"/>
      <c r="M27" s="324"/>
      <c r="N27" s="324"/>
      <c r="O27" s="324"/>
      <c r="P27" s="324"/>
      <c r="Q27" s="324"/>
      <c r="R27" s="324"/>
      <c r="S27" s="324"/>
      <c r="T27" s="324"/>
      <c r="U27" s="324"/>
      <c r="V27" s="324"/>
      <c r="W27" s="324"/>
      <c r="X27" s="324"/>
      <c r="Y27" s="324"/>
      <c r="Z27" s="324"/>
      <c r="AA27" s="324"/>
      <c r="AB27" s="700"/>
    </row>
    <row r="28" spans="2:39" ht="37.5" customHeight="1" thickBot="1" x14ac:dyDescent="0.35">
      <c r="B28" s="375"/>
      <c r="C28" s="1948" t="s">
        <v>28</v>
      </c>
      <c r="D28" s="1949"/>
      <c r="E28" s="1949"/>
      <c r="F28" s="1949"/>
      <c r="G28" s="1949"/>
      <c r="H28" s="1950"/>
      <c r="I28" s="1995">
        <v>0.95</v>
      </c>
      <c r="J28" s="1996"/>
      <c r="K28" s="1948" t="s">
        <v>29</v>
      </c>
      <c r="L28" s="1949"/>
      <c r="M28" s="1949"/>
      <c r="N28" s="1950"/>
      <c r="O28" s="1359" t="s">
        <v>30</v>
      </c>
      <c r="P28" s="1360"/>
      <c r="Q28" s="1360"/>
      <c r="R28" s="1361"/>
      <c r="S28" s="290"/>
      <c r="T28" s="1359" t="s">
        <v>31</v>
      </c>
      <c r="U28" s="1360"/>
      <c r="V28" s="1361"/>
      <c r="W28" s="322" t="s">
        <v>102</v>
      </c>
      <c r="X28" s="1359" t="s">
        <v>56</v>
      </c>
      <c r="Y28" s="1360"/>
      <c r="Z28" s="1361"/>
      <c r="AA28" s="322"/>
      <c r="AB28" s="700"/>
    </row>
    <row r="29" spans="2:39" ht="10" customHeight="1" thickBot="1" x14ac:dyDescent="0.35">
      <c r="B29" s="375"/>
      <c r="C29" s="754"/>
      <c r="D29" s="754"/>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00"/>
    </row>
    <row r="30" spans="2:39" ht="15" customHeight="1" x14ac:dyDescent="0.3">
      <c r="B30" s="375"/>
      <c r="C30" s="2043" t="s">
        <v>34</v>
      </c>
      <c r="D30" s="2044"/>
      <c r="E30" s="2044"/>
      <c r="F30" s="2044"/>
      <c r="G30" s="2044"/>
      <c r="H30" s="2044"/>
      <c r="I30" s="2044"/>
      <c r="J30" s="2045"/>
      <c r="K30" s="2052" t="s">
        <v>35</v>
      </c>
      <c r="L30" s="2053"/>
      <c r="M30" s="2053"/>
      <c r="N30" s="2053"/>
      <c r="O30" s="2053"/>
      <c r="P30" s="2053"/>
      <c r="Q30" s="2053"/>
      <c r="R30" s="2054"/>
      <c r="S30" s="2055" t="s">
        <v>36</v>
      </c>
      <c r="T30" s="2056"/>
      <c r="U30" s="2056"/>
      <c r="V30" s="2056"/>
      <c r="W30" s="2057"/>
      <c r="X30" s="2058" t="s">
        <v>37</v>
      </c>
      <c r="Y30" s="2059"/>
      <c r="Z30" s="2059"/>
      <c r="AA30" s="2060"/>
      <c r="AB30" s="700"/>
    </row>
    <row r="31" spans="2:39" ht="14.25" customHeight="1" x14ac:dyDescent="0.3">
      <c r="B31" s="375"/>
      <c r="C31" s="2046"/>
      <c r="D31" s="2047"/>
      <c r="E31" s="2047"/>
      <c r="F31" s="2047"/>
      <c r="G31" s="2047"/>
      <c r="H31" s="2047"/>
      <c r="I31" s="2047"/>
      <c r="J31" s="2048"/>
      <c r="K31" s="2061" t="s">
        <v>38</v>
      </c>
      <c r="L31" s="2062"/>
      <c r="M31" s="2062"/>
      <c r="N31" s="2063"/>
      <c r="O31" s="2064" t="s">
        <v>39</v>
      </c>
      <c r="P31" s="2062"/>
      <c r="Q31" s="2062"/>
      <c r="R31" s="2063"/>
      <c r="S31" s="2064" t="s">
        <v>38</v>
      </c>
      <c r="T31" s="2063"/>
      <c r="U31" s="2064" t="s">
        <v>39</v>
      </c>
      <c r="V31" s="2062"/>
      <c r="W31" s="2063"/>
      <c r="X31" s="2064" t="s">
        <v>38</v>
      </c>
      <c r="Y31" s="2063"/>
      <c r="Z31" s="2064" t="s">
        <v>39</v>
      </c>
      <c r="AA31" s="2065"/>
      <c r="AB31" s="700"/>
    </row>
    <row r="32" spans="2:39" ht="15" customHeight="1" thickBot="1" x14ac:dyDescent="0.35">
      <c r="B32" s="375"/>
      <c r="C32" s="2049"/>
      <c r="D32" s="2050"/>
      <c r="E32" s="2050"/>
      <c r="F32" s="2050"/>
      <c r="G32" s="2050"/>
      <c r="H32" s="2050"/>
      <c r="I32" s="2050"/>
      <c r="J32" s="2051"/>
      <c r="K32" s="1944">
        <v>0</v>
      </c>
      <c r="L32" s="1945"/>
      <c r="M32" s="1945"/>
      <c r="N32" s="1981"/>
      <c r="O32" s="1982">
        <v>79</v>
      </c>
      <c r="P32" s="1945"/>
      <c r="Q32" s="1945"/>
      <c r="R32" s="1981"/>
      <c r="S32" s="1982">
        <v>80</v>
      </c>
      <c r="T32" s="1981"/>
      <c r="U32" s="1982">
        <v>94</v>
      </c>
      <c r="V32" s="1945"/>
      <c r="W32" s="1981"/>
      <c r="X32" s="1982">
        <v>95</v>
      </c>
      <c r="Y32" s="1981"/>
      <c r="Z32" s="1982">
        <v>100</v>
      </c>
      <c r="AA32" s="1946"/>
      <c r="AB32" s="700"/>
    </row>
    <row r="33" spans="2:28" ht="10" customHeight="1" thickBot="1" x14ac:dyDescent="0.35">
      <c r="B33" s="375"/>
      <c r="C33" s="754"/>
      <c r="D33" s="754"/>
      <c r="E33" s="754"/>
      <c r="F33" s="754"/>
      <c r="G33" s="754"/>
      <c r="H33" s="754"/>
      <c r="I33" s="754"/>
      <c r="J33" s="754"/>
      <c r="K33" s="754"/>
      <c r="L33" s="754"/>
      <c r="M33" s="754"/>
      <c r="N33" s="754"/>
      <c r="O33" s="754"/>
      <c r="P33" s="754"/>
      <c r="Q33" s="754"/>
      <c r="R33" s="754"/>
      <c r="S33" s="754"/>
      <c r="T33" s="754"/>
      <c r="U33" s="754"/>
      <c r="V33" s="754"/>
      <c r="W33" s="754"/>
      <c r="X33" s="754"/>
      <c r="Y33" s="754"/>
      <c r="Z33" s="754"/>
      <c r="AA33" s="754"/>
      <c r="AB33" s="700"/>
    </row>
    <row r="34" spans="2:28" s="703" customFormat="1" ht="14.25" customHeight="1" x14ac:dyDescent="0.3">
      <c r="B34" s="704"/>
      <c r="C34" s="1983" t="s">
        <v>40</v>
      </c>
      <c r="D34" s="1984"/>
      <c r="E34" s="1984"/>
      <c r="F34" s="1984"/>
      <c r="G34" s="1984"/>
      <c r="H34" s="1984"/>
      <c r="I34" s="1984"/>
      <c r="J34" s="1984"/>
      <c r="K34" s="1984"/>
      <c r="L34" s="1984"/>
      <c r="M34" s="1984"/>
      <c r="N34" s="1984"/>
      <c r="O34" s="1984"/>
      <c r="P34" s="1984"/>
      <c r="Q34" s="1984"/>
      <c r="R34" s="1984"/>
      <c r="S34" s="1984"/>
      <c r="T34" s="1984"/>
      <c r="U34" s="1984"/>
      <c r="V34" s="1984"/>
      <c r="W34" s="1984"/>
      <c r="X34" s="1984"/>
      <c r="Y34" s="1984"/>
      <c r="Z34" s="1984"/>
      <c r="AA34" s="1985"/>
      <c r="AB34" s="700"/>
    </row>
    <row r="35" spans="2:28" s="703" customFormat="1" ht="12" customHeight="1" thickBot="1" x14ac:dyDescent="0.35">
      <c r="B35" s="704"/>
      <c r="C35" s="1986"/>
      <c r="D35" s="1987"/>
      <c r="E35" s="1987"/>
      <c r="F35" s="1987"/>
      <c r="G35" s="1987"/>
      <c r="H35" s="1987"/>
      <c r="I35" s="1987"/>
      <c r="J35" s="1987"/>
      <c r="K35" s="1987"/>
      <c r="L35" s="1987"/>
      <c r="M35" s="1987"/>
      <c r="N35" s="1987"/>
      <c r="O35" s="1987"/>
      <c r="P35" s="1987"/>
      <c r="Q35" s="1987"/>
      <c r="R35" s="1987"/>
      <c r="S35" s="1987"/>
      <c r="T35" s="1987"/>
      <c r="U35" s="1987"/>
      <c r="V35" s="1987"/>
      <c r="W35" s="1987"/>
      <c r="X35" s="1987"/>
      <c r="Y35" s="1987"/>
      <c r="Z35" s="1987"/>
      <c r="AA35" s="1988"/>
      <c r="AB35" s="700"/>
    </row>
    <row r="36" spans="2:28" s="703" customFormat="1" ht="15" customHeight="1" x14ac:dyDescent="0.3">
      <c r="B36" s="704"/>
      <c r="C36" s="1983" t="s">
        <v>41</v>
      </c>
      <c r="D36" s="1984"/>
      <c r="E36" s="1984"/>
      <c r="F36" s="1984"/>
      <c r="G36" s="1985"/>
      <c r="H36" s="1992" t="s">
        <v>202</v>
      </c>
      <c r="I36" s="1992" t="s">
        <v>203</v>
      </c>
      <c r="J36" s="1992" t="s">
        <v>204</v>
      </c>
      <c r="K36" s="1983" t="s">
        <v>45</v>
      </c>
      <c r="L36" s="1984"/>
      <c r="M36" s="1984"/>
      <c r="N36" s="1984"/>
      <c r="O36" s="1984"/>
      <c r="P36" s="1984"/>
      <c r="Q36" s="1984"/>
      <c r="R36" s="1984"/>
      <c r="S36" s="1984"/>
      <c r="T36" s="1984"/>
      <c r="U36" s="1984"/>
      <c r="V36" s="1984"/>
      <c r="W36" s="1984"/>
      <c r="X36" s="1984"/>
      <c r="Y36" s="1984"/>
      <c r="Z36" s="1984"/>
      <c r="AA36" s="1985"/>
      <c r="AB36" s="700"/>
    </row>
    <row r="37" spans="2:28" s="703" customFormat="1" ht="108.75" customHeight="1" x14ac:dyDescent="0.3">
      <c r="B37" s="704"/>
      <c r="C37" s="1989"/>
      <c r="D37" s="1990"/>
      <c r="E37" s="1990"/>
      <c r="F37" s="1990"/>
      <c r="G37" s="1991"/>
      <c r="H37" s="1993"/>
      <c r="I37" s="1993"/>
      <c r="J37" s="1993"/>
      <c r="K37" s="1989"/>
      <c r="L37" s="1990"/>
      <c r="M37" s="1990"/>
      <c r="N37" s="1990"/>
      <c r="O37" s="1990"/>
      <c r="P37" s="1990"/>
      <c r="Q37" s="1990"/>
      <c r="R37" s="1990"/>
      <c r="S37" s="1990"/>
      <c r="T37" s="1990"/>
      <c r="U37" s="1990"/>
      <c r="V37" s="1990"/>
      <c r="W37" s="1990"/>
      <c r="X37" s="1990"/>
      <c r="Y37" s="1990"/>
      <c r="Z37" s="1990"/>
      <c r="AA37" s="1991"/>
      <c r="AB37" s="1980"/>
    </row>
    <row r="38" spans="2:28" s="703" customFormat="1" ht="280" customHeight="1" x14ac:dyDescent="0.3">
      <c r="B38" s="704"/>
      <c r="C38" s="1963" t="s">
        <v>205</v>
      </c>
      <c r="D38" s="1964"/>
      <c r="E38" s="1964"/>
      <c r="F38" s="1964"/>
      <c r="G38" s="1964"/>
      <c r="H38" s="320">
        <v>1602</v>
      </c>
      <c r="I38" s="320">
        <f>+H38</f>
        <v>1602</v>
      </c>
      <c r="J38" s="319">
        <f>IF(OR(H38="",I38=""),"",H38/I38)</f>
        <v>1</v>
      </c>
      <c r="K38" s="1403" t="s">
        <v>931</v>
      </c>
      <c r="L38" s="1403"/>
      <c r="M38" s="1403"/>
      <c r="N38" s="1403"/>
      <c r="O38" s="1403"/>
      <c r="P38" s="1403"/>
      <c r="Q38" s="1403"/>
      <c r="R38" s="1403"/>
      <c r="S38" s="1403"/>
      <c r="T38" s="1403"/>
      <c r="U38" s="1403"/>
      <c r="V38" s="1403"/>
      <c r="W38" s="1403"/>
      <c r="X38" s="1403"/>
      <c r="Y38" s="1403"/>
      <c r="Z38" s="1403"/>
      <c r="AA38" s="1426"/>
      <c r="AB38" s="1980"/>
    </row>
    <row r="39" spans="2:28" s="703" customFormat="1" ht="280" customHeight="1" x14ac:dyDescent="0.3">
      <c r="B39" s="704"/>
      <c r="C39" s="1963" t="s">
        <v>206</v>
      </c>
      <c r="D39" s="1964"/>
      <c r="E39" s="1964"/>
      <c r="F39" s="1964"/>
      <c r="G39" s="1964"/>
      <c r="H39" s="320">
        <v>1489</v>
      </c>
      <c r="I39" s="320">
        <f>+H39</f>
        <v>1489</v>
      </c>
      <c r="J39" s="319">
        <f t="shared" ref="J39:J50" si="0">IF(OR(H39="",I39=""),"",H39/I39)</f>
        <v>1</v>
      </c>
      <c r="K39" s="1403" t="s">
        <v>932</v>
      </c>
      <c r="L39" s="1965"/>
      <c r="M39" s="1965"/>
      <c r="N39" s="1965"/>
      <c r="O39" s="1965"/>
      <c r="P39" s="1965"/>
      <c r="Q39" s="1965"/>
      <c r="R39" s="1965"/>
      <c r="S39" s="1965"/>
      <c r="T39" s="1965"/>
      <c r="U39" s="1965"/>
      <c r="V39" s="1965"/>
      <c r="W39" s="1965"/>
      <c r="X39" s="1965"/>
      <c r="Y39" s="1965"/>
      <c r="Z39" s="1965"/>
      <c r="AA39" s="1966"/>
      <c r="AB39" s="700"/>
    </row>
    <row r="40" spans="2:28" s="703" customFormat="1" ht="280" customHeight="1" x14ac:dyDescent="0.3">
      <c r="B40" s="704"/>
      <c r="C40" s="1963" t="s">
        <v>207</v>
      </c>
      <c r="D40" s="1964"/>
      <c r="E40" s="1964"/>
      <c r="F40" s="1964"/>
      <c r="G40" s="1964"/>
      <c r="H40" s="321">
        <v>1917</v>
      </c>
      <c r="I40" s="320">
        <f>+H40</f>
        <v>1917</v>
      </c>
      <c r="J40" s="319">
        <f t="shared" si="0"/>
        <v>1</v>
      </c>
      <c r="K40" s="1965" t="s">
        <v>933</v>
      </c>
      <c r="L40" s="1965"/>
      <c r="M40" s="1965"/>
      <c r="N40" s="1965"/>
      <c r="O40" s="1965"/>
      <c r="P40" s="1965"/>
      <c r="Q40" s="1965"/>
      <c r="R40" s="1965"/>
      <c r="S40" s="1965"/>
      <c r="T40" s="1965"/>
      <c r="U40" s="1965"/>
      <c r="V40" s="1965"/>
      <c r="W40" s="1965"/>
      <c r="X40" s="1965"/>
      <c r="Y40" s="1965"/>
      <c r="Z40" s="1965"/>
      <c r="AA40" s="1966"/>
      <c r="AB40" s="700"/>
    </row>
    <row r="41" spans="2:28" s="703" customFormat="1" ht="30" customHeight="1" x14ac:dyDescent="0.3">
      <c r="B41" s="704"/>
      <c r="C41" s="1963" t="s">
        <v>208</v>
      </c>
      <c r="D41" s="1964"/>
      <c r="E41" s="1964"/>
      <c r="F41" s="1964"/>
      <c r="G41" s="1964"/>
      <c r="H41" s="320"/>
      <c r="I41" s="320"/>
      <c r="J41" s="319" t="str">
        <f t="shared" si="0"/>
        <v/>
      </c>
      <c r="K41" s="1965"/>
      <c r="L41" s="1965"/>
      <c r="M41" s="1965"/>
      <c r="N41" s="1965"/>
      <c r="O41" s="1965"/>
      <c r="P41" s="1965"/>
      <c r="Q41" s="1965"/>
      <c r="R41" s="1965"/>
      <c r="S41" s="1965"/>
      <c r="T41" s="1965"/>
      <c r="U41" s="1965"/>
      <c r="V41" s="1965"/>
      <c r="W41" s="1965"/>
      <c r="X41" s="1965"/>
      <c r="Y41" s="1965"/>
      <c r="Z41" s="1965"/>
      <c r="AA41" s="1966"/>
      <c r="AB41" s="700"/>
    </row>
    <row r="42" spans="2:28" s="703" customFormat="1" ht="30" customHeight="1" x14ac:dyDescent="0.3">
      <c r="B42" s="704"/>
      <c r="C42" s="1963" t="s">
        <v>209</v>
      </c>
      <c r="D42" s="1964"/>
      <c r="E42" s="1964"/>
      <c r="F42" s="1964"/>
      <c r="G42" s="1964"/>
      <c r="H42" s="320"/>
      <c r="I42" s="320"/>
      <c r="J42" s="319" t="str">
        <f t="shared" si="0"/>
        <v/>
      </c>
      <c r="K42" s="1965"/>
      <c r="L42" s="1965"/>
      <c r="M42" s="1965"/>
      <c r="N42" s="1965"/>
      <c r="O42" s="1965"/>
      <c r="P42" s="1965"/>
      <c r="Q42" s="1965"/>
      <c r="R42" s="1965"/>
      <c r="S42" s="1965"/>
      <c r="T42" s="1965"/>
      <c r="U42" s="1965"/>
      <c r="V42" s="1965"/>
      <c r="W42" s="1965"/>
      <c r="X42" s="1965"/>
      <c r="Y42" s="1965"/>
      <c r="Z42" s="1965"/>
      <c r="AA42" s="1966"/>
      <c r="AB42" s="700"/>
    </row>
    <row r="43" spans="2:28" s="703" customFormat="1" ht="30" customHeight="1" x14ac:dyDescent="0.3">
      <c r="B43" s="704"/>
      <c r="C43" s="1963" t="s">
        <v>210</v>
      </c>
      <c r="D43" s="1964"/>
      <c r="E43" s="1964"/>
      <c r="F43" s="1964"/>
      <c r="G43" s="1964"/>
      <c r="H43" s="320"/>
      <c r="I43" s="320"/>
      <c r="J43" s="319" t="str">
        <f t="shared" si="0"/>
        <v/>
      </c>
      <c r="K43" s="1965"/>
      <c r="L43" s="1965"/>
      <c r="M43" s="1965"/>
      <c r="N43" s="1965"/>
      <c r="O43" s="1965"/>
      <c r="P43" s="1965"/>
      <c r="Q43" s="1965"/>
      <c r="R43" s="1965"/>
      <c r="S43" s="1965"/>
      <c r="T43" s="1965"/>
      <c r="U43" s="1965"/>
      <c r="V43" s="1965"/>
      <c r="W43" s="1965"/>
      <c r="X43" s="1965"/>
      <c r="Y43" s="1965"/>
      <c r="Z43" s="1965"/>
      <c r="AA43" s="1966"/>
      <c r="AB43" s="700"/>
    </row>
    <row r="44" spans="2:28" s="703" customFormat="1" ht="30" customHeight="1" x14ac:dyDescent="0.3">
      <c r="B44" s="704"/>
      <c r="C44" s="1963" t="s">
        <v>211</v>
      </c>
      <c r="D44" s="1964"/>
      <c r="E44" s="1964"/>
      <c r="F44" s="1964"/>
      <c r="G44" s="1964"/>
      <c r="H44" s="320"/>
      <c r="I44" s="320"/>
      <c r="J44" s="319" t="str">
        <f t="shared" si="0"/>
        <v/>
      </c>
      <c r="K44" s="1965"/>
      <c r="L44" s="1965"/>
      <c r="M44" s="1965"/>
      <c r="N44" s="1965"/>
      <c r="O44" s="1965"/>
      <c r="P44" s="1965"/>
      <c r="Q44" s="1965"/>
      <c r="R44" s="1965"/>
      <c r="S44" s="1965"/>
      <c r="T44" s="1965"/>
      <c r="U44" s="1965"/>
      <c r="V44" s="1965"/>
      <c r="W44" s="1965"/>
      <c r="X44" s="1965"/>
      <c r="Y44" s="1965"/>
      <c r="Z44" s="1965"/>
      <c r="AA44" s="1966"/>
      <c r="AB44" s="700"/>
    </row>
    <row r="45" spans="2:28" s="703" customFormat="1" ht="30" customHeight="1" x14ac:dyDescent="0.3">
      <c r="B45" s="704"/>
      <c r="C45" s="1963" t="s">
        <v>212</v>
      </c>
      <c r="D45" s="1964"/>
      <c r="E45" s="1964"/>
      <c r="F45" s="1964"/>
      <c r="G45" s="1964"/>
      <c r="H45" s="320"/>
      <c r="I45" s="320"/>
      <c r="J45" s="319" t="str">
        <f t="shared" si="0"/>
        <v/>
      </c>
      <c r="K45" s="1965"/>
      <c r="L45" s="1965"/>
      <c r="M45" s="1965"/>
      <c r="N45" s="1965"/>
      <c r="O45" s="1965"/>
      <c r="P45" s="1965"/>
      <c r="Q45" s="1965"/>
      <c r="R45" s="1965"/>
      <c r="S45" s="1965"/>
      <c r="T45" s="1965"/>
      <c r="U45" s="1965"/>
      <c r="V45" s="1965"/>
      <c r="W45" s="1965"/>
      <c r="X45" s="1965"/>
      <c r="Y45" s="1965"/>
      <c r="Z45" s="1965"/>
      <c r="AA45" s="1966"/>
      <c r="AB45" s="700"/>
    </row>
    <row r="46" spans="2:28" s="703" customFormat="1" ht="30" customHeight="1" x14ac:dyDescent="0.3">
      <c r="B46" s="704"/>
      <c r="C46" s="1963" t="s">
        <v>213</v>
      </c>
      <c r="D46" s="1964"/>
      <c r="E46" s="1964"/>
      <c r="F46" s="1964"/>
      <c r="G46" s="1964"/>
      <c r="H46" s="50"/>
      <c r="I46" s="320"/>
      <c r="J46" s="319" t="str">
        <f t="shared" si="0"/>
        <v/>
      </c>
      <c r="K46" s="1965"/>
      <c r="L46" s="1965"/>
      <c r="M46" s="1965"/>
      <c r="N46" s="1965"/>
      <c r="O46" s="1965"/>
      <c r="P46" s="1965"/>
      <c r="Q46" s="1965"/>
      <c r="R46" s="1965"/>
      <c r="S46" s="1965"/>
      <c r="T46" s="1965"/>
      <c r="U46" s="1965"/>
      <c r="V46" s="1965"/>
      <c r="W46" s="1965"/>
      <c r="X46" s="1965"/>
      <c r="Y46" s="1965"/>
      <c r="Z46" s="1965"/>
      <c r="AA46" s="1966"/>
      <c r="AB46" s="700"/>
    </row>
    <row r="47" spans="2:28" s="703" customFormat="1" ht="30" customHeight="1" x14ac:dyDescent="0.3">
      <c r="B47" s="704"/>
      <c r="C47" s="1963" t="s">
        <v>214</v>
      </c>
      <c r="D47" s="1964"/>
      <c r="E47" s="1964"/>
      <c r="F47" s="1964"/>
      <c r="G47" s="1964"/>
      <c r="H47" s="320"/>
      <c r="I47" s="320"/>
      <c r="J47" s="319" t="str">
        <f t="shared" si="0"/>
        <v/>
      </c>
      <c r="K47" s="1965"/>
      <c r="L47" s="1965"/>
      <c r="M47" s="1965"/>
      <c r="N47" s="1965"/>
      <c r="O47" s="1965"/>
      <c r="P47" s="1965"/>
      <c r="Q47" s="1965"/>
      <c r="R47" s="1965"/>
      <c r="S47" s="1965"/>
      <c r="T47" s="1965"/>
      <c r="U47" s="1965"/>
      <c r="V47" s="1965"/>
      <c r="W47" s="1965"/>
      <c r="X47" s="1965"/>
      <c r="Y47" s="1965"/>
      <c r="Z47" s="1965"/>
      <c r="AA47" s="1966"/>
      <c r="AB47" s="700"/>
    </row>
    <row r="48" spans="2:28" s="703" customFormat="1" ht="30" customHeight="1" x14ac:dyDescent="0.3">
      <c r="B48" s="704"/>
      <c r="C48" s="1963" t="s">
        <v>215</v>
      </c>
      <c r="D48" s="1964"/>
      <c r="E48" s="1964"/>
      <c r="F48" s="1964"/>
      <c r="G48" s="1964"/>
      <c r="H48" s="320"/>
      <c r="I48" s="320"/>
      <c r="J48" s="319" t="str">
        <f t="shared" si="0"/>
        <v/>
      </c>
      <c r="K48" s="1965"/>
      <c r="L48" s="1965"/>
      <c r="M48" s="1965"/>
      <c r="N48" s="1965"/>
      <c r="O48" s="1965"/>
      <c r="P48" s="1965"/>
      <c r="Q48" s="1965"/>
      <c r="R48" s="1965"/>
      <c r="S48" s="1965"/>
      <c r="T48" s="1965"/>
      <c r="U48" s="1965"/>
      <c r="V48" s="1965"/>
      <c r="W48" s="1965"/>
      <c r="X48" s="1965"/>
      <c r="Y48" s="1965"/>
      <c r="Z48" s="1965"/>
      <c r="AA48" s="1966"/>
      <c r="AB48" s="700"/>
    </row>
    <row r="49" spans="2:28" s="703" customFormat="1" ht="30" customHeight="1" x14ac:dyDescent="0.3">
      <c r="B49" s="704"/>
      <c r="C49" s="1963" t="s">
        <v>216</v>
      </c>
      <c r="D49" s="1964"/>
      <c r="E49" s="1964"/>
      <c r="F49" s="1964"/>
      <c r="G49" s="1964"/>
      <c r="H49" s="320"/>
      <c r="I49" s="320"/>
      <c r="J49" s="319" t="str">
        <f t="shared" si="0"/>
        <v/>
      </c>
      <c r="K49" s="1965"/>
      <c r="L49" s="1965"/>
      <c r="M49" s="1965"/>
      <c r="N49" s="1965"/>
      <c r="O49" s="1965"/>
      <c r="P49" s="1965"/>
      <c r="Q49" s="1965"/>
      <c r="R49" s="1965"/>
      <c r="S49" s="1965"/>
      <c r="T49" s="1965"/>
      <c r="U49" s="1965"/>
      <c r="V49" s="1965"/>
      <c r="W49" s="1965"/>
      <c r="X49" s="1965"/>
      <c r="Y49" s="1965"/>
      <c r="Z49" s="1965"/>
      <c r="AA49" s="1966"/>
      <c r="AB49" s="700"/>
    </row>
    <row r="50" spans="2:28" s="705" customFormat="1" ht="18.75" customHeight="1" thickBot="1" x14ac:dyDescent="0.4">
      <c r="B50" s="318"/>
      <c r="C50" s="1975" t="s">
        <v>46</v>
      </c>
      <c r="D50" s="1976"/>
      <c r="E50" s="1976"/>
      <c r="F50" s="1976"/>
      <c r="G50" s="1977"/>
      <c r="H50" s="316">
        <f>IF(H38="","",SUM(H38:H43))</f>
        <v>5008</v>
      </c>
      <c r="I50" s="317">
        <f>IF(I38="","",SUM(I38:I43))</f>
        <v>5008</v>
      </c>
      <c r="J50" s="291">
        <f t="shared" si="0"/>
        <v>1</v>
      </c>
      <c r="K50" s="1978"/>
      <c r="L50" s="1978"/>
      <c r="M50" s="1978"/>
      <c r="N50" s="1978"/>
      <c r="O50" s="1978"/>
      <c r="P50" s="1978"/>
      <c r="Q50" s="1978"/>
      <c r="R50" s="1978"/>
      <c r="S50" s="1978"/>
      <c r="T50" s="1978"/>
      <c r="U50" s="1978"/>
      <c r="V50" s="1978"/>
      <c r="W50" s="1978"/>
      <c r="X50" s="1978"/>
      <c r="Y50" s="1978"/>
      <c r="Z50" s="1978"/>
      <c r="AA50" s="1979"/>
      <c r="AB50" s="315"/>
    </row>
    <row r="51" spans="2:28" s="703" customFormat="1" ht="5.25" customHeight="1" x14ac:dyDescent="0.3">
      <c r="B51" s="704"/>
      <c r="C51" s="754"/>
      <c r="D51" s="754"/>
      <c r="E51" s="754"/>
      <c r="F51" s="754"/>
      <c r="G51" s="754"/>
      <c r="H51" s="755"/>
      <c r="I51" s="755"/>
      <c r="J51" s="755"/>
      <c r="K51" s="755"/>
      <c r="L51" s="78"/>
      <c r="M51" s="754"/>
      <c r="N51" s="754"/>
      <c r="O51" s="754"/>
      <c r="P51" s="754"/>
      <c r="Q51" s="754"/>
      <c r="R51" s="754"/>
      <c r="S51" s="754"/>
      <c r="T51" s="754"/>
      <c r="U51" s="754"/>
      <c r="V51" s="754"/>
      <c r="W51" s="754"/>
      <c r="X51" s="754"/>
      <c r="Y51" s="754"/>
      <c r="Z51" s="754"/>
      <c r="AA51" s="754"/>
      <c r="AB51" s="700"/>
    </row>
    <row r="52" spans="2:28" s="703" customFormat="1" ht="5.15" customHeight="1" thickBot="1" x14ac:dyDescent="0.35">
      <c r="B52" s="704"/>
      <c r="C52" s="754"/>
      <c r="D52" s="754"/>
      <c r="E52" s="754"/>
      <c r="F52" s="754"/>
      <c r="G52" s="754"/>
      <c r="H52" s="755"/>
      <c r="I52" s="755"/>
      <c r="J52" s="755"/>
      <c r="K52" s="755"/>
      <c r="L52" s="78"/>
      <c r="M52" s="754"/>
      <c r="N52" s="754"/>
      <c r="O52" s="754"/>
      <c r="P52" s="754"/>
      <c r="Q52" s="754"/>
      <c r="R52" s="754"/>
      <c r="S52" s="754"/>
      <c r="T52" s="754"/>
      <c r="U52" s="754"/>
      <c r="V52" s="754"/>
      <c r="W52" s="754"/>
      <c r="X52" s="754"/>
      <c r="Y52" s="754"/>
      <c r="Z52" s="754"/>
      <c r="AA52" s="754"/>
      <c r="AB52" s="700"/>
    </row>
    <row r="53" spans="2:28" s="703" customFormat="1" ht="14.25" customHeight="1" x14ac:dyDescent="0.3">
      <c r="B53" s="704"/>
      <c r="C53" s="1323" t="s">
        <v>47</v>
      </c>
      <c r="D53" s="1324"/>
      <c r="E53" s="1324"/>
      <c r="F53" s="1324"/>
      <c r="G53" s="1324"/>
      <c r="H53" s="1324"/>
      <c r="I53" s="1324"/>
      <c r="J53" s="1324"/>
      <c r="K53" s="1324"/>
      <c r="L53" s="1324"/>
      <c r="M53" s="1324"/>
      <c r="N53" s="1324"/>
      <c r="O53" s="1324"/>
      <c r="P53" s="1324"/>
      <c r="Q53" s="1324"/>
      <c r="R53" s="1324"/>
      <c r="S53" s="1324"/>
      <c r="T53" s="1324"/>
      <c r="U53" s="1324"/>
      <c r="V53" s="1324"/>
      <c r="W53" s="1324"/>
      <c r="X53" s="1324"/>
      <c r="Y53" s="1324"/>
      <c r="Z53" s="1324"/>
      <c r="AA53" s="1325"/>
      <c r="AB53" s="700"/>
    </row>
    <row r="54" spans="2:28" ht="15" customHeight="1" thickBot="1" x14ac:dyDescent="0.35">
      <c r="B54" s="375"/>
      <c r="C54" s="1967"/>
      <c r="D54" s="1968"/>
      <c r="E54" s="1968"/>
      <c r="F54" s="1968"/>
      <c r="G54" s="1968"/>
      <c r="H54" s="1968"/>
      <c r="I54" s="1968"/>
      <c r="J54" s="1968"/>
      <c r="K54" s="1968"/>
      <c r="L54" s="1968"/>
      <c r="M54" s="1968"/>
      <c r="N54" s="1968"/>
      <c r="O54" s="1968"/>
      <c r="P54" s="1968"/>
      <c r="Q54" s="1968"/>
      <c r="R54" s="1968"/>
      <c r="S54" s="1968"/>
      <c r="T54" s="1968"/>
      <c r="U54" s="1968"/>
      <c r="V54" s="1968"/>
      <c r="W54" s="1968"/>
      <c r="X54" s="1968"/>
      <c r="Y54" s="1968"/>
      <c r="Z54" s="1968"/>
      <c r="AA54" s="1969"/>
      <c r="AB54" s="700"/>
    </row>
    <row r="55" spans="2:28" ht="14.25" customHeight="1" x14ac:dyDescent="0.3">
      <c r="B55" s="375"/>
      <c r="C55" s="1329" t="s">
        <v>105</v>
      </c>
      <c r="D55" s="1330"/>
      <c r="E55" s="1330"/>
      <c r="F55" s="1330"/>
      <c r="G55" s="1330"/>
      <c r="H55" s="1330"/>
      <c r="I55" s="1330"/>
      <c r="J55" s="1330"/>
      <c r="K55" s="1330"/>
      <c r="L55" s="1330"/>
      <c r="M55" s="1330"/>
      <c r="N55" s="1330"/>
      <c r="O55" s="1330"/>
      <c r="P55" s="1330"/>
      <c r="Q55" s="1330"/>
      <c r="R55" s="1330"/>
      <c r="S55" s="1330"/>
      <c r="T55" s="1330"/>
      <c r="U55" s="1330"/>
      <c r="V55" s="1330"/>
      <c r="W55" s="1330"/>
      <c r="X55" s="1330"/>
      <c r="Y55" s="1330"/>
      <c r="Z55" s="1330"/>
      <c r="AA55" s="1331"/>
      <c r="AB55" s="700"/>
    </row>
    <row r="56" spans="2:28" x14ac:dyDescent="0.3">
      <c r="B56" s="375"/>
      <c r="C56" s="1332"/>
      <c r="D56" s="1333"/>
      <c r="E56" s="1333"/>
      <c r="F56" s="1333"/>
      <c r="G56" s="1333"/>
      <c r="H56" s="1333"/>
      <c r="I56" s="1333"/>
      <c r="J56" s="1333"/>
      <c r="K56" s="1333"/>
      <c r="L56" s="1333"/>
      <c r="M56" s="1333"/>
      <c r="N56" s="1333"/>
      <c r="O56" s="1333"/>
      <c r="P56" s="1333"/>
      <c r="Q56" s="1333"/>
      <c r="R56" s="1333"/>
      <c r="S56" s="1333"/>
      <c r="T56" s="1333"/>
      <c r="U56" s="1333"/>
      <c r="V56" s="1333"/>
      <c r="W56" s="1333"/>
      <c r="X56" s="1333"/>
      <c r="Y56" s="1333"/>
      <c r="Z56" s="1333"/>
      <c r="AA56" s="1334"/>
      <c r="AB56" s="700"/>
    </row>
    <row r="57" spans="2:28" ht="14.25" customHeight="1" x14ac:dyDescent="0.3">
      <c r="B57" s="375"/>
      <c r="C57" s="1332"/>
      <c r="D57" s="1333"/>
      <c r="E57" s="1333"/>
      <c r="F57" s="1333"/>
      <c r="G57" s="1333"/>
      <c r="H57" s="1333"/>
      <c r="I57" s="1333"/>
      <c r="J57" s="1333"/>
      <c r="K57" s="1333"/>
      <c r="L57" s="1333"/>
      <c r="M57" s="1333"/>
      <c r="N57" s="1333"/>
      <c r="O57" s="1333"/>
      <c r="P57" s="1333"/>
      <c r="Q57" s="1333"/>
      <c r="R57" s="1333"/>
      <c r="S57" s="1333"/>
      <c r="T57" s="1333"/>
      <c r="U57" s="1333"/>
      <c r="V57" s="1333"/>
      <c r="W57" s="1333"/>
      <c r="X57" s="1333"/>
      <c r="Y57" s="1333"/>
      <c r="Z57" s="1333"/>
      <c r="AA57" s="1334"/>
      <c r="AB57" s="700"/>
    </row>
    <row r="58" spans="2:28" ht="15" customHeight="1" x14ac:dyDescent="0.3">
      <c r="B58" s="375"/>
      <c r="C58" s="1332"/>
      <c r="D58" s="1333"/>
      <c r="E58" s="1333"/>
      <c r="F58" s="1333"/>
      <c r="G58" s="1333"/>
      <c r="H58" s="1333"/>
      <c r="I58" s="1333"/>
      <c r="J58" s="1333"/>
      <c r="K58" s="1333"/>
      <c r="L58" s="1333"/>
      <c r="M58" s="1333"/>
      <c r="N58" s="1333"/>
      <c r="O58" s="1333"/>
      <c r="P58" s="1333"/>
      <c r="Q58" s="1333"/>
      <c r="R58" s="1333"/>
      <c r="S58" s="1333"/>
      <c r="T58" s="1333"/>
      <c r="U58" s="1333"/>
      <c r="V58" s="1333"/>
      <c r="W58" s="1333"/>
      <c r="X58" s="1333"/>
      <c r="Y58" s="1333"/>
      <c r="Z58" s="1333"/>
      <c r="AA58" s="1334"/>
      <c r="AB58" s="700"/>
    </row>
    <row r="59" spans="2:28" x14ac:dyDescent="0.3">
      <c r="B59" s="375"/>
      <c r="C59" s="1332"/>
      <c r="D59" s="1333"/>
      <c r="E59" s="1333"/>
      <c r="F59" s="1333"/>
      <c r="G59" s="1333"/>
      <c r="H59" s="1333"/>
      <c r="I59" s="1333"/>
      <c r="J59" s="1333"/>
      <c r="K59" s="1333"/>
      <c r="L59" s="1333"/>
      <c r="M59" s="1333"/>
      <c r="N59" s="1333"/>
      <c r="O59" s="1333"/>
      <c r="P59" s="1333"/>
      <c r="Q59" s="1333"/>
      <c r="R59" s="1333"/>
      <c r="S59" s="1333"/>
      <c r="T59" s="1333"/>
      <c r="U59" s="1333"/>
      <c r="V59" s="1333"/>
      <c r="W59" s="1333"/>
      <c r="X59" s="1333"/>
      <c r="Y59" s="1333"/>
      <c r="Z59" s="1333"/>
      <c r="AA59" s="1334"/>
      <c r="AB59" s="700"/>
    </row>
    <row r="60" spans="2:28" x14ac:dyDescent="0.3">
      <c r="B60" s="375"/>
      <c r="C60" s="1332"/>
      <c r="D60" s="1333"/>
      <c r="E60" s="1333"/>
      <c r="F60" s="1333"/>
      <c r="G60" s="1333"/>
      <c r="H60" s="1333"/>
      <c r="I60" s="1333"/>
      <c r="J60" s="1333"/>
      <c r="K60" s="1333"/>
      <c r="L60" s="1333"/>
      <c r="M60" s="1333"/>
      <c r="N60" s="1333"/>
      <c r="O60" s="1333"/>
      <c r="P60" s="1333"/>
      <c r="Q60" s="1333"/>
      <c r="R60" s="1333"/>
      <c r="S60" s="1333"/>
      <c r="T60" s="1333"/>
      <c r="U60" s="1333"/>
      <c r="V60" s="1333"/>
      <c r="W60" s="1333"/>
      <c r="X60" s="1333"/>
      <c r="Y60" s="1333"/>
      <c r="Z60" s="1333"/>
      <c r="AA60" s="1334"/>
      <c r="AB60" s="700"/>
    </row>
    <row r="61" spans="2:28" x14ac:dyDescent="0.3">
      <c r="B61" s="375"/>
      <c r="C61" s="1332"/>
      <c r="D61" s="1333"/>
      <c r="E61" s="1333"/>
      <c r="F61" s="1333"/>
      <c r="G61" s="1333"/>
      <c r="H61" s="1333"/>
      <c r="I61" s="1333"/>
      <c r="J61" s="1333"/>
      <c r="K61" s="1333"/>
      <c r="L61" s="1333"/>
      <c r="M61" s="1333"/>
      <c r="N61" s="1333"/>
      <c r="O61" s="1333"/>
      <c r="P61" s="1333"/>
      <c r="Q61" s="1333"/>
      <c r="R61" s="1333"/>
      <c r="S61" s="1333"/>
      <c r="T61" s="1333"/>
      <c r="U61" s="1333"/>
      <c r="V61" s="1333"/>
      <c r="W61" s="1333"/>
      <c r="X61" s="1333"/>
      <c r="Y61" s="1333"/>
      <c r="Z61" s="1333"/>
      <c r="AA61" s="1334"/>
      <c r="AB61" s="700"/>
    </row>
    <row r="62" spans="2:28" x14ac:dyDescent="0.3">
      <c r="B62" s="375"/>
      <c r="C62" s="1332"/>
      <c r="D62" s="1333"/>
      <c r="E62" s="1333"/>
      <c r="F62" s="1333"/>
      <c r="G62" s="1333"/>
      <c r="H62" s="1333"/>
      <c r="I62" s="1333"/>
      <c r="J62" s="1333"/>
      <c r="K62" s="1333"/>
      <c r="L62" s="1333"/>
      <c r="M62" s="1333"/>
      <c r="N62" s="1333"/>
      <c r="O62" s="1333"/>
      <c r="P62" s="1333"/>
      <c r="Q62" s="1333"/>
      <c r="R62" s="1333"/>
      <c r="S62" s="1333"/>
      <c r="T62" s="1333"/>
      <c r="U62" s="1333"/>
      <c r="V62" s="1333"/>
      <c r="W62" s="1333"/>
      <c r="X62" s="1333"/>
      <c r="Y62" s="1333"/>
      <c r="Z62" s="1333"/>
      <c r="AA62" s="1334"/>
      <c r="AB62" s="700"/>
    </row>
    <row r="63" spans="2:28" x14ac:dyDescent="0.3">
      <c r="B63" s="375"/>
      <c r="C63" s="1332"/>
      <c r="D63" s="1333"/>
      <c r="E63" s="1333"/>
      <c r="F63" s="1333"/>
      <c r="G63" s="1333"/>
      <c r="H63" s="1333"/>
      <c r="I63" s="1333"/>
      <c r="J63" s="1333"/>
      <c r="K63" s="1333"/>
      <c r="L63" s="1333"/>
      <c r="M63" s="1333"/>
      <c r="N63" s="1333"/>
      <c r="O63" s="1333"/>
      <c r="P63" s="1333"/>
      <c r="Q63" s="1333"/>
      <c r="R63" s="1333"/>
      <c r="S63" s="1333"/>
      <c r="T63" s="1333"/>
      <c r="U63" s="1333"/>
      <c r="V63" s="1333"/>
      <c r="W63" s="1333"/>
      <c r="X63" s="1333"/>
      <c r="Y63" s="1333"/>
      <c r="Z63" s="1333"/>
      <c r="AA63" s="1334"/>
      <c r="AB63" s="700"/>
    </row>
    <row r="64" spans="2:28" x14ac:dyDescent="0.3">
      <c r="B64" s="375"/>
      <c r="C64" s="1332"/>
      <c r="D64" s="1333"/>
      <c r="E64" s="1333"/>
      <c r="F64" s="1333"/>
      <c r="G64" s="1333"/>
      <c r="H64" s="1333"/>
      <c r="I64" s="1333"/>
      <c r="J64" s="1333"/>
      <c r="K64" s="1333"/>
      <c r="L64" s="1333"/>
      <c r="M64" s="1333"/>
      <c r="N64" s="1333"/>
      <c r="O64" s="1333"/>
      <c r="P64" s="1333"/>
      <c r="Q64" s="1333"/>
      <c r="R64" s="1333"/>
      <c r="S64" s="1333"/>
      <c r="T64" s="1333"/>
      <c r="U64" s="1333"/>
      <c r="V64" s="1333"/>
      <c r="W64" s="1333"/>
      <c r="X64" s="1333"/>
      <c r="Y64" s="1333"/>
      <c r="Z64" s="1333"/>
      <c r="AA64" s="1334"/>
      <c r="AB64" s="700"/>
    </row>
    <row r="65" spans="2:28" x14ac:dyDescent="0.3">
      <c r="B65" s="375"/>
      <c r="C65" s="1332"/>
      <c r="D65" s="1333"/>
      <c r="E65" s="1333"/>
      <c r="F65" s="1333"/>
      <c r="G65" s="1333"/>
      <c r="H65" s="1333"/>
      <c r="I65" s="1333"/>
      <c r="J65" s="1333"/>
      <c r="K65" s="1333"/>
      <c r="L65" s="1333"/>
      <c r="M65" s="1333"/>
      <c r="N65" s="1333"/>
      <c r="O65" s="1333"/>
      <c r="P65" s="1333"/>
      <c r="Q65" s="1333"/>
      <c r="R65" s="1333"/>
      <c r="S65" s="1333"/>
      <c r="T65" s="1333"/>
      <c r="U65" s="1333"/>
      <c r="V65" s="1333"/>
      <c r="W65" s="1333"/>
      <c r="X65" s="1333"/>
      <c r="Y65" s="1333"/>
      <c r="Z65" s="1333"/>
      <c r="AA65" s="1334"/>
      <c r="AB65" s="700"/>
    </row>
    <row r="66" spans="2:28" x14ac:dyDescent="0.3">
      <c r="B66" s="375"/>
      <c r="C66" s="1332"/>
      <c r="D66" s="1333"/>
      <c r="E66" s="1333"/>
      <c r="F66" s="1333"/>
      <c r="G66" s="1333"/>
      <c r="H66" s="1333"/>
      <c r="I66" s="1333"/>
      <c r="J66" s="1333"/>
      <c r="K66" s="1333"/>
      <c r="L66" s="1333"/>
      <c r="M66" s="1333"/>
      <c r="N66" s="1333"/>
      <c r="O66" s="1333"/>
      <c r="P66" s="1333"/>
      <c r="Q66" s="1333"/>
      <c r="R66" s="1333"/>
      <c r="S66" s="1333"/>
      <c r="T66" s="1333"/>
      <c r="U66" s="1333"/>
      <c r="V66" s="1333"/>
      <c r="W66" s="1333"/>
      <c r="X66" s="1333"/>
      <c r="Y66" s="1333"/>
      <c r="Z66" s="1333"/>
      <c r="AA66" s="1334"/>
      <c r="AB66" s="700"/>
    </row>
    <row r="67" spans="2:28" ht="12.5" thickBot="1" x14ac:dyDescent="0.35">
      <c r="B67" s="375"/>
      <c r="C67" s="1335"/>
      <c r="D67" s="1336"/>
      <c r="E67" s="1336"/>
      <c r="F67" s="1336"/>
      <c r="G67" s="1336"/>
      <c r="H67" s="1336"/>
      <c r="I67" s="1336"/>
      <c r="J67" s="1336"/>
      <c r="K67" s="1336"/>
      <c r="L67" s="1336"/>
      <c r="M67" s="1336"/>
      <c r="N67" s="1336"/>
      <c r="O67" s="1336"/>
      <c r="P67" s="1336"/>
      <c r="Q67" s="1336"/>
      <c r="R67" s="1336"/>
      <c r="S67" s="1336"/>
      <c r="T67" s="1336"/>
      <c r="U67" s="1336"/>
      <c r="V67" s="1336"/>
      <c r="W67" s="1336"/>
      <c r="X67" s="1336"/>
      <c r="Y67" s="1336"/>
      <c r="Z67" s="1336"/>
      <c r="AA67" s="1337"/>
      <c r="AB67" s="700"/>
    </row>
    <row r="68" spans="2:28" ht="7.5" customHeight="1" x14ac:dyDescent="0.3">
      <c r="B68" s="376"/>
      <c r="C68" s="757"/>
      <c r="D68" s="757"/>
      <c r="E68" s="757"/>
      <c r="F68" s="757"/>
      <c r="G68" s="757"/>
      <c r="H68" s="757"/>
      <c r="I68" s="757"/>
      <c r="J68" s="757"/>
      <c r="K68" s="757"/>
      <c r="L68" s="757"/>
      <c r="M68" s="757"/>
      <c r="N68" s="757"/>
      <c r="O68" s="757"/>
      <c r="P68" s="757"/>
      <c r="Q68" s="757"/>
      <c r="R68" s="757"/>
      <c r="S68" s="757"/>
      <c r="T68" s="757"/>
      <c r="U68" s="757"/>
      <c r="V68" s="757"/>
      <c r="W68" s="757"/>
      <c r="X68" s="757"/>
      <c r="Y68" s="757"/>
      <c r="Z68" s="757"/>
      <c r="AA68" s="757"/>
      <c r="AB68" s="314"/>
    </row>
    <row r="69" spans="2:28" ht="6.75" customHeight="1" thickBot="1" x14ac:dyDescent="0.35">
      <c r="B69" s="377"/>
      <c r="C69" s="758"/>
      <c r="D69" s="758"/>
      <c r="E69" s="758"/>
      <c r="F69" s="758"/>
      <c r="G69" s="758"/>
      <c r="H69" s="758"/>
      <c r="I69" s="758"/>
      <c r="J69" s="758"/>
      <c r="K69" s="758"/>
      <c r="L69" s="758"/>
      <c r="M69" s="758"/>
      <c r="N69" s="758"/>
      <c r="O69" s="758"/>
      <c r="P69" s="758"/>
      <c r="Q69" s="758"/>
      <c r="R69" s="758"/>
      <c r="S69" s="758"/>
      <c r="T69" s="758"/>
      <c r="U69" s="758"/>
      <c r="V69" s="758"/>
      <c r="W69" s="758"/>
      <c r="X69" s="758"/>
      <c r="Y69" s="758"/>
      <c r="Z69" s="758"/>
      <c r="AA69" s="758"/>
      <c r="AB69" s="313"/>
    </row>
    <row r="70" spans="2:28" ht="14.25" customHeight="1" x14ac:dyDescent="0.3">
      <c r="B70" s="379"/>
      <c r="C70" s="1970" t="s">
        <v>41</v>
      </c>
      <c r="D70" s="1971"/>
      <c r="E70" s="1971"/>
      <c r="F70" s="1971"/>
      <c r="G70" s="1971"/>
      <c r="H70" s="1971" t="s">
        <v>57</v>
      </c>
      <c r="I70" s="1971"/>
      <c r="J70" s="1971" t="s">
        <v>58</v>
      </c>
      <c r="K70" s="1971"/>
      <c r="L70" s="1971"/>
      <c r="M70" s="1971"/>
      <c r="N70" s="1971" t="s">
        <v>217</v>
      </c>
      <c r="O70" s="1971"/>
      <c r="P70" s="1971"/>
      <c r="Q70" s="1971"/>
      <c r="R70" s="1971"/>
      <c r="S70" s="1971"/>
      <c r="T70" s="1971"/>
      <c r="U70" s="1971"/>
      <c r="V70" s="1971" t="s">
        <v>50</v>
      </c>
      <c r="W70" s="1971"/>
      <c r="X70" s="1971"/>
      <c r="Y70" s="1971"/>
      <c r="Z70" s="1971"/>
      <c r="AA70" s="1973"/>
      <c r="AB70" s="312"/>
    </row>
    <row r="71" spans="2:28" ht="14.25" customHeight="1" x14ac:dyDescent="0.3">
      <c r="B71" s="380"/>
      <c r="C71" s="1972"/>
      <c r="D71" s="1414"/>
      <c r="E71" s="1414"/>
      <c r="F71" s="1414"/>
      <c r="G71" s="1414"/>
      <c r="H71" s="1414"/>
      <c r="I71" s="1414"/>
      <c r="J71" s="1414"/>
      <c r="K71" s="1414"/>
      <c r="L71" s="1414"/>
      <c r="M71" s="1414"/>
      <c r="N71" s="1414"/>
      <c r="O71" s="1414"/>
      <c r="P71" s="1414"/>
      <c r="Q71" s="1414"/>
      <c r="R71" s="1414"/>
      <c r="S71" s="1414"/>
      <c r="T71" s="1414"/>
      <c r="U71" s="1414"/>
      <c r="V71" s="1414"/>
      <c r="W71" s="1414"/>
      <c r="X71" s="1414"/>
      <c r="Y71" s="1414"/>
      <c r="Z71" s="1414"/>
      <c r="AA71" s="1974"/>
      <c r="AB71" s="312"/>
    </row>
    <row r="72" spans="2:28" ht="15" customHeight="1" x14ac:dyDescent="0.3">
      <c r="B72" s="380"/>
      <c r="C72" s="1972"/>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974"/>
      <c r="AB72" s="312"/>
    </row>
    <row r="73" spans="2:28" ht="75" customHeight="1" x14ac:dyDescent="0.3">
      <c r="B73" s="379"/>
      <c r="C73" s="1951" t="str">
        <f>+C38</f>
        <v>MES 1</v>
      </c>
      <c r="D73" s="1952"/>
      <c r="E73" s="1952"/>
      <c r="F73" s="1952"/>
      <c r="G73" s="1952"/>
      <c r="H73" s="1962">
        <v>1</v>
      </c>
      <c r="I73" s="1962"/>
      <c r="J73" s="1956">
        <f>+J38</f>
        <v>1</v>
      </c>
      <c r="K73" s="1956"/>
      <c r="L73" s="1956"/>
      <c r="M73" s="1956"/>
      <c r="N73" s="1957" t="s">
        <v>934</v>
      </c>
      <c r="O73" s="1957"/>
      <c r="P73" s="1957"/>
      <c r="Q73" s="1957"/>
      <c r="R73" s="1957"/>
      <c r="S73" s="1957"/>
      <c r="T73" s="1957"/>
      <c r="U73" s="1958"/>
      <c r="V73" s="1959" t="s">
        <v>935</v>
      </c>
      <c r="W73" s="1960"/>
      <c r="X73" s="1960"/>
      <c r="Y73" s="1960"/>
      <c r="Z73" s="1960"/>
      <c r="AA73" s="1961"/>
      <c r="AB73" s="311"/>
    </row>
    <row r="74" spans="2:28" ht="75" customHeight="1" x14ac:dyDescent="0.3">
      <c r="B74" s="379"/>
      <c r="C74" s="1951" t="str">
        <f t="shared" ref="C74:C84" si="1">+C39</f>
        <v>MES 2</v>
      </c>
      <c r="D74" s="1952"/>
      <c r="E74" s="1952"/>
      <c r="F74" s="1952"/>
      <c r="G74" s="1952"/>
      <c r="H74" s="1962">
        <v>1</v>
      </c>
      <c r="I74" s="1962"/>
      <c r="J74" s="1956">
        <f t="shared" ref="J74:J84" si="2">+J39</f>
        <v>1</v>
      </c>
      <c r="K74" s="1956"/>
      <c r="L74" s="1956"/>
      <c r="M74" s="1956"/>
      <c r="N74" s="1957" t="s">
        <v>934</v>
      </c>
      <c r="O74" s="1957"/>
      <c r="P74" s="1957"/>
      <c r="Q74" s="1957"/>
      <c r="R74" s="1957"/>
      <c r="S74" s="1957"/>
      <c r="T74" s="1957"/>
      <c r="U74" s="1958"/>
      <c r="V74" s="1959" t="s">
        <v>935</v>
      </c>
      <c r="W74" s="1960"/>
      <c r="X74" s="1960"/>
      <c r="Y74" s="1960"/>
      <c r="Z74" s="1960"/>
      <c r="AA74" s="1961"/>
      <c r="AB74" s="311"/>
    </row>
    <row r="75" spans="2:28" ht="75" customHeight="1" x14ac:dyDescent="0.3">
      <c r="B75" s="379"/>
      <c r="C75" s="1951" t="str">
        <f t="shared" si="1"/>
        <v>MES 3</v>
      </c>
      <c r="D75" s="1952"/>
      <c r="E75" s="1952"/>
      <c r="F75" s="1952"/>
      <c r="G75" s="1952"/>
      <c r="H75" s="1962">
        <v>1</v>
      </c>
      <c r="I75" s="1962"/>
      <c r="J75" s="1956">
        <f t="shared" si="2"/>
        <v>1</v>
      </c>
      <c r="K75" s="1956"/>
      <c r="L75" s="1956"/>
      <c r="M75" s="1956"/>
      <c r="N75" s="1957" t="s">
        <v>934</v>
      </c>
      <c r="O75" s="1957"/>
      <c r="P75" s="1957"/>
      <c r="Q75" s="1957"/>
      <c r="R75" s="1957"/>
      <c r="S75" s="1957"/>
      <c r="T75" s="1957"/>
      <c r="U75" s="1958"/>
      <c r="V75" s="1959" t="s">
        <v>935</v>
      </c>
      <c r="W75" s="1960"/>
      <c r="X75" s="1960"/>
      <c r="Y75" s="1960"/>
      <c r="Z75" s="1960"/>
      <c r="AA75" s="1961"/>
      <c r="AB75" s="311"/>
    </row>
    <row r="76" spans="2:28" ht="20.149999999999999" customHeight="1" x14ac:dyDescent="0.3">
      <c r="B76" s="379"/>
      <c r="C76" s="1951" t="str">
        <f t="shared" si="1"/>
        <v>MES 4</v>
      </c>
      <c r="D76" s="1952"/>
      <c r="E76" s="1952"/>
      <c r="F76" s="1952"/>
      <c r="G76" s="1952"/>
      <c r="H76" s="1962">
        <v>1</v>
      </c>
      <c r="I76" s="1962"/>
      <c r="J76" s="1956" t="str">
        <f t="shared" si="2"/>
        <v/>
      </c>
      <c r="K76" s="1956"/>
      <c r="L76" s="1956"/>
      <c r="M76" s="1956"/>
      <c r="N76" s="1953"/>
      <c r="O76" s="1953"/>
      <c r="P76" s="1953"/>
      <c r="Q76" s="1953"/>
      <c r="R76" s="1953"/>
      <c r="S76" s="1953"/>
      <c r="T76" s="1953"/>
      <c r="U76" s="1953"/>
      <c r="V76" s="1954"/>
      <c r="W76" s="1954"/>
      <c r="X76" s="1954"/>
      <c r="Y76" s="1954"/>
      <c r="Z76" s="1954"/>
      <c r="AA76" s="1955"/>
      <c r="AB76" s="311"/>
    </row>
    <row r="77" spans="2:28" ht="20.149999999999999" customHeight="1" x14ac:dyDescent="0.3">
      <c r="B77" s="379"/>
      <c r="C77" s="1951" t="str">
        <f t="shared" si="1"/>
        <v>MES 5</v>
      </c>
      <c r="D77" s="1952"/>
      <c r="E77" s="1952"/>
      <c r="F77" s="1952"/>
      <c r="G77" s="1952"/>
      <c r="H77" s="1962">
        <v>1</v>
      </c>
      <c r="I77" s="1962"/>
      <c r="J77" s="1956" t="str">
        <f t="shared" si="2"/>
        <v/>
      </c>
      <c r="K77" s="1956"/>
      <c r="L77" s="1956"/>
      <c r="M77" s="1956"/>
      <c r="N77" s="1953"/>
      <c r="O77" s="1953"/>
      <c r="P77" s="1953"/>
      <c r="Q77" s="1953"/>
      <c r="R77" s="1953"/>
      <c r="S77" s="1953"/>
      <c r="T77" s="1953"/>
      <c r="U77" s="1953"/>
      <c r="V77" s="1954"/>
      <c r="W77" s="1954"/>
      <c r="X77" s="1954"/>
      <c r="Y77" s="1954"/>
      <c r="Z77" s="1954"/>
      <c r="AA77" s="1955"/>
      <c r="AB77" s="311"/>
    </row>
    <row r="78" spans="2:28" ht="20.149999999999999" customHeight="1" x14ac:dyDescent="0.3">
      <c r="B78" s="379"/>
      <c r="C78" s="1951" t="str">
        <f t="shared" si="1"/>
        <v>MES 6</v>
      </c>
      <c r="D78" s="1952"/>
      <c r="E78" s="1952"/>
      <c r="F78" s="1952"/>
      <c r="G78" s="1952"/>
      <c r="H78" s="1962">
        <v>1</v>
      </c>
      <c r="I78" s="1962"/>
      <c r="J78" s="1956" t="str">
        <f t="shared" si="2"/>
        <v/>
      </c>
      <c r="K78" s="1956"/>
      <c r="L78" s="1956"/>
      <c r="M78" s="1956"/>
      <c r="N78" s="1953"/>
      <c r="O78" s="1953"/>
      <c r="P78" s="1953"/>
      <c r="Q78" s="1953"/>
      <c r="R78" s="1953"/>
      <c r="S78" s="1953"/>
      <c r="T78" s="1953"/>
      <c r="U78" s="1953"/>
      <c r="V78" s="1954"/>
      <c r="W78" s="1954"/>
      <c r="X78" s="1954"/>
      <c r="Y78" s="1954"/>
      <c r="Z78" s="1954"/>
      <c r="AA78" s="1955"/>
      <c r="AB78" s="311"/>
    </row>
    <row r="79" spans="2:28" ht="20.149999999999999" customHeight="1" x14ac:dyDescent="0.3">
      <c r="B79" s="379"/>
      <c r="C79" s="1951" t="str">
        <f t="shared" si="1"/>
        <v>MES 7</v>
      </c>
      <c r="D79" s="1952"/>
      <c r="E79" s="1952"/>
      <c r="F79" s="1952"/>
      <c r="G79" s="1952"/>
      <c r="H79" s="1962">
        <v>1</v>
      </c>
      <c r="I79" s="1962"/>
      <c r="J79" s="1956" t="str">
        <f t="shared" si="2"/>
        <v/>
      </c>
      <c r="K79" s="1956"/>
      <c r="L79" s="1956"/>
      <c r="M79" s="1956"/>
      <c r="N79" s="1953"/>
      <c r="O79" s="1953"/>
      <c r="P79" s="1953"/>
      <c r="Q79" s="1953"/>
      <c r="R79" s="1953"/>
      <c r="S79" s="1953"/>
      <c r="T79" s="1953"/>
      <c r="U79" s="1953"/>
      <c r="V79" s="1954"/>
      <c r="W79" s="1954"/>
      <c r="X79" s="1954"/>
      <c r="Y79" s="1954"/>
      <c r="Z79" s="1954"/>
      <c r="AA79" s="1955"/>
      <c r="AB79" s="311"/>
    </row>
    <row r="80" spans="2:28" ht="20.149999999999999" customHeight="1" x14ac:dyDescent="0.3">
      <c r="B80" s="379"/>
      <c r="C80" s="1951" t="str">
        <f t="shared" si="1"/>
        <v>MES 8</v>
      </c>
      <c r="D80" s="1952"/>
      <c r="E80" s="1952"/>
      <c r="F80" s="1952"/>
      <c r="G80" s="1952"/>
      <c r="H80" s="1962">
        <v>1</v>
      </c>
      <c r="I80" s="1962"/>
      <c r="J80" s="1956" t="str">
        <f t="shared" si="2"/>
        <v/>
      </c>
      <c r="K80" s="1956"/>
      <c r="L80" s="1956"/>
      <c r="M80" s="1956"/>
      <c r="N80" s="1953"/>
      <c r="O80" s="1953"/>
      <c r="P80" s="1953"/>
      <c r="Q80" s="1953"/>
      <c r="R80" s="1953"/>
      <c r="S80" s="1953"/>
      <c r="T80" s="1953"/>
      <c r="U80" s="1953"/>
      <c r="V80" s="1954"/>
      <c r="W80" s="1954"/>
      <c r="X80" s="1954"/>
      <c r="Y80" s="1954"/>
      <c r="Z80" s="1954"/>
      <c r="AA80" s="1955"/>
      <c r="AB80" s="311"/>
    </row>
    <row r="81" spans="2:28" ht="20.149999999999999" customHeight="1" x14ac:dyDescent="0.3">
      <c r="B81" s="379"/>
      <c r="C81" s="1951" t="str">
        <f t="shared" si="1"/>
        <v>MES 9</v>
      </c>
      <c r="D81" s="1952"/>
      <c r="E81" s="1952"/>
      <c r="F81" s="1952"/>
      <c r="G81" s="1952"/>
      <c r="H81" s="1962">
        <v>1</v>
      </c>
      <c r="I81" s="1962"/>
      <c r="J81" s="1956" t="str">
        <f t="shared" si="2"/>
        <v/>
      </c>
      <c r="K81" s="1956"/>
      <c r="L81" s="1956"/>
      <c r="M81" s="1956"/>
      <c r="N81" s="1953"/>
      <c r="O81" s="1953"/>
      <c r="P81" s="1953"/>
      <c r="Q81" s="1953"/>
      <c r="R81" s="1953"/>
      <c r="S81" s="1953"/>
      <c r="T81" s="1953"/>
      <c r="U81" s="1953"/>
      <c r="V81" s="1954"/>
      <c r="W81" s="1954"/>
      <c r="X81" s="1954"/>
      <c r="Y81" s="1954"/>
      <c r="Z81" s="1954"/>
      <c r="AA81" s="1955"/>
      <c r="AB81" s="311"/>
    </row>
    <row r="82" spans="2:28" ht="20.149999999999999" customHeight="1" x14ac:dyDescent="0.3">
      <c r="B82" s="379"/>
      <c r="C82" s="1951" t="str">
        <f t="shared" si="1"/>
        <v>MES 10</v>
      </c>
      <c r="D82" s="1952"/>
      <c r="E82" s="1952"/>
      <c r="F82" s="1952"/>
      <c r="G82" s="1952"/>
      <c r="H82" s="1962">
        <v>1</v>
      </c>
      <c r="I82" s="1962"/>
      <c r="J82" s="1956" t="str">
        <f t="shared" si="2"/>
        <v/>
      </c>
      <c r="K82" s="1956"/>
      <c r="L82" s="1956"/>
      <c r="M82" s="1956"/>
      <c r="N82" s="1953"/>
      <c r="O82" s="1953"/>
      <c r="P82" s="1953"/>
      <c r="Q82" s="1953"/>
      <c r="R82" s="1953"/>
      <c r="S82" s="1953"/>
      <c r="T82" s="1953"/>
      <c r="U82" s="1953"/>
      <c r="V82" s="1954"/>
      <c r="W82" s="1954"/>
      <c r="X82" s="1954"/>
      <c r="Y82" s="1954"/>
      <c r="Z82" s="1954"/>
      <c r="AA82" s="1955"/>
      <c r="AB82" s="311"/>
    </row>
    <row r="83" spans="2:28" ht="20.149999999999999" customHeight="1" x14ac:dyDescent="0.3">
      <c r="B83" s="379"/>
      <c r="C83" s="1951" t="str">
        <f t="shared" si="1"/>
        <v>MES 11</v>
      </c>
      <c r="D83" s="1952"/>
      <c r="E83" s="1952"/>
      <c r="F83" s="1952"/>
      <c r="G83" s="1952"/>
      <c r="H83" s="1962">
        <v>1</v>
      </c>
      <c r="I83" s="1962"/>
      <c r="J83" s="1956" t="str">
        <f t="shared" si="2"/>
        <v/>
      </c>
      <c r="K83" s="1956"/>
      <c r="L83" s="1956"/>
      <c r="M83" s="1956"/>
      <c r="N83" s="1953"/>
      <c r="O83" s="1953"/>
      <c r="P83" s="1953"/>
      <c r="Q83" s="1953"/>
      <c r="R83" s="1953"/>
      <c r="S83" s="1953"/>
      <c r="T83" s="1953"/>
      <c r="U83" s="1953"/>
      <c r="V83" s="1954"/>
      <c r="W83" s="1954"/>
      <c r="X83" s="1954"/>
      <c r="Y83" s="1954"/>
      <c r="Z83" s="1954"/>
      <c r="AA83" s="1955"/>
      <c r="AB83" s="311"/>
    </row>
    <row r="84" spans="2:28" ht="20.149999999999999" customHeight="1" thickBot="1" x14ac:dyDescent="0.35">
      <c r="B84" s="379"/>
      <c r="C84" s="2069" t="str">
        <f t="shared" si="1"/>
        <v>MES 12</v>
      </c>
      <c r="D84" s="2070"/>
      <c r="E84" s="2070"/>
      <c r="F84" s="2070"/>
      <c r="G84" s="2070"/>
      <c r="H84" s="2071">
        <v>1</v>
      </c>
      <c r="I84" s="2071"/>
      <c r="J84" s="2072" t="str">
        <f t="shared" si="2"/>
        <v/>
      </c>
      <c r="K84" s="2072"/>
      <c r="L84" s="2072"/>
      <c r="M84" s="2072"/>
      <c r="N84" s="2073"/>
      <c r="O84" s="2073"/>
      <c r="P84" s="2073"/>
      <c r="Q84" s="2073"/>
      <c r="R84" s="2073"/>
      <c r="S84" s="2073"/>
      <c r="T84" s="2073"/>
      <c r="U84" s="2073"/>
      <c r="V84" s="2074"/>
      <c r="W84" s="2074"/>
      <c r="X84" s="2074"/>
      <c r="Y84" s="2074"/>
      <c r="Z84" s="2074"/>
      <c r="AA84" s="2075"/>
      <c r="AB84" s="311"/>
    </row>
    <row r="85" spans="2:28" x14ac:dyDescent="0.3">
      <c r="B85" s="381"/>
      <c r="C85" s="757"/>
      <c r="D85" s="757"/>
      <c r="E85" s="757"/>
      <c r="F85" s="757"/>
      <c r="G85" s="757"/>
      <c r="H85" s="757"/>
      <c r="I85" s="757"/>
      <c r="J85" s="757"/>
      <c r="K85" s="757"/>
      <c r="L85" s="757"/>
      <c r="M85" s="757"/>
      <c r="N85" s="757"/>
      <c r="O85" s="757"/>
      <c r="P85" s="757"/>
      <c r="Q85" s="757"/>
      <c r="R85" s="757"/>
      <c r="S85" s="757"/>
      <c r="T85" s="757"/>
      <c r="U85" s="757"/>
      <c r="V85" s="757"/>
      <c r="W85" s="757"/>
      <c r="X85" s="757"/>
      <c r="Y85" s="757"/>
      <c r="Z85" s="757"/>
      <c r="AA85" s="757"/>
      <c r="AB85" s="310"/>
    </row>
    <row r="124" ht="6" customHeight="1" x14ac:dyDescent="0.3"/>
  </sheetData>
  <mergeCells count="158">
    <mergeCell ref="H75:I75"/>
    <mergeCell ref="C84:G84"/>
    <mergeCell ref="H84:I84"/>
    <mergeCell ref="J84:M84"/>
    <mergeCell ref="N84:U84"/>
    <mergeCell ref="V84:AA84"/>
    <mergeCell ref="C82:G82"/>
    <mergeCell ref="H82:I82"/>
    <mergeCell ref="J82:M82"/>
    <mergeCell ref="N82:U82"/>
    <mergeCell ref="V82:AA82"/>
    <mergeCell ref="C83:G83"/>
    <mergeCell ref="H83:I83"/>
    <mergeCell ref="J83:M83"/>
    <mergeCell ref="N83:U83"/>
    <mergeCell ref="V83:AA83"/>
    <mergeCell ref="C80:G80"/>
    <mergeCell ref="H80:I80"/>
    <mergeCell ref="J80:M80"/>
    <mergeCell ref="N80:U80"/>
    <mergeCell ref="V80:AA80"/>
    <mergeCell ref="C81:G81"/>
    <mergeCell ref="H81:I81"/>
    <mergeCell ref="J81:M81"/>
    <mergeCell ref="C73:G73"/>
    <mergeCell ref="H73:I73"/>
    <mergeCell ref="J73:M73"/>
    <mergeCell ref="N73:U73"/>
    <mergeCell ref="V73:AA73"/>
    <mergeCell ref="C74:G74"/>
    <mergeCell ref="H74:I74"/>
    <mergeCell ref="J74:M74"/>
    <mergeCell ref="N74:U74"/>
    <mergeCell ref="V74:AA74"/>
    <mergeCell ref="N81:U81"/>
    <mergeCell ref="V81:AA81"/>
    <mergeCell ref="I16:AA16"/>
    <mergeCell ref="C10:H11"/>
    <mergeCell ref="I10:Q11"/>
    <mergeCell ref="R10:U10"/>
    <mergeCell ref="V10:AA10"/>
    <mergeCell ref="R11:U11"/>
    <mergeCell ref="V11:AA11"/>
    <mergeCell ref="C16:H16"/>
    <mergeCell ref="I18:AA18"/>
    <mergeCell ref="C18:H18"/>
    <mergeCell ref="K46:AA46"/>
    <mergeCell ref="C30:J32"/>
    <mergeCell ref="K30:R30"/>
    <mergeCell ref="S30:W30"/>
    <mergeCell ref="X30:AA30"/>
    <mergeCell ref="K31:N31"/>
    <mergeCell ref="O31:R31"/>
    <mergeCell ref="S31:T31"/>
    <mergeCell ref="U31:W31"/>
    <mergeCell ref="X31:Y31"/>
    <mergeCell ref="Z31:AA31"/>
    <mergeCell ref="C24:I24"/>
    <mergeCell ref="B2:G4"/>
    <mergeCell ref="H2:AB2"/>
    <mergeCell ref="H3:O3"/>
    <mergeCell ref="P3:AB3"/>
    <mergeCell ref="H4:AB4"/>
    <mergeCell ref="C7:H8"/>
    <mergeCell ref="I7:AA8"/>
    <mergeCell ref="C13:H14"/>
    <mergeCell ref="I13:S14"/>
    <mergeCell ref="T13:AA13"/>
    <mergeCell ref="T14:AA14"/>
    <mergeCell ref="J24:P24"/>
    <mergeCell ref="Q24:AA24"/>
    <mergeCell ref="C26:H26"/>
    <mergeCell ref="I26:AA26"/>
    <mergeCell ref="C28:H28"/>
    <mergeCell ref="I28:J28"/>
    <mergeCell ref="K28:N28"/>
    <mergeCell ref="O28:R28"/>
    <mergeCell ref="T28:V28"/>
    <mergeCell ref="X28:Z28"/>
    <mergeCell ref="K32:N32"/>
    <mergeCell ref="O32:R32"/>
    <mergeCell ref="S32:T32"/>
    <mergeCell ref="U32:W32"/>
    <mergeCell ref="X32:Y32"/>
    <mergeCell ref="Z32:AA32"/>
    <mergeCell ref="C34:AA35"/>
    <mergeCell ref="C36:G37"/>
    <mergeCell ref="H36:H37"/>
    <mergeCell ref="I36:I37"/>
    <mergeCell ref="J36:J37"/>
    <mergeCell ref="K36:AA37"/>
    <mergeCell ref="AB37:AB38"/>
    <mergeCell ref="C38:G38"/>
    <mergeCell ref="K38:AA38"/>
    <mergeCell ref="C39:G39"/>
    <mergeCell ref="K39:AA39"/>
    <mergeCell ref="C40:G40"/>
    <mergeCell ref="K40:AA40"/>
    <mergeCell ref="C41:G41"/>
    <mergeCell ref="K41:AA41"/>
    <mergeCell ref="C42:G42"/>
    <mergeCell ref="K42:AA42"/>
    <mergeCell ref="C43:G43"/>
    <mergeCell ref="K43:AA43"/>
    <mergeCell ref="C44:G44"/>
    <mergeCell ref="K44:AA44"/>
    <mergeCell ref="C53:AA54"/>
    <mergeCell ref="C55:AA67"/>
    <mergeCell ref="C70:G72"/>
    <mergeCell ref="H70:I72"/>
    <mergeCell ref="J70:M72"/>
    <mergeCell ref="N70:U72"/>
    <mergeCell ref="V70:AA72"/>
    <mergeCell ref="C50:G50"/>
    <mergeCell ref="K50:AA50"/>
    <mergeCell ref="C47:G47"/>
    <mergeCell ref="K47:AA47"/>
    <mergeCell ref="C48:G48"/>
    <mergeCell ref="K48:AA48"/>
    <mergeCell ref="C49:G49"/>
    <mergeCell ref="K49:AA49"/>
    <mergeCell ref="C45:G45"/>
    <mergeCell ref="K45:AA45"/>
    <mergeCell ref="C46:G46"/>
    <mergeCell ref="C78:G78"/>
    <mergeCell ref="N78:U78"/>
    <mergeCell ref="V78:AA78"/>
    <mergeCell ref="C79:G79"/>
    <mergeCell ref="N79:U79"/>
    <mergeCell ref="V79:AA79"/>
    <mergeCell ref="J75:M75"/>
    <mergeCell ref="N75:U75"/>
    <mergeCell ref="V75:AA75"/>
    <mergeCell ref="C76:G76"/>
    <mergeCell ref="H76:I76"/>
    <mergeCell ref="J76:M76"/>
    <mergeCell ref="N76:U76"/>
    <mergeCell ref="V76:AA76"/>
    <mergeCell ref="C77:G77"/>
    <mergeCell ref="N77:U77"/>
    <mergeCell ref="V77:AA77"/>
    <mergeCell ref="H77:I77"/>
    <mergeCell ref="J77:M77"/>
    <mergeCell ref="H78:I78"/>
    <mergeCell ref="J78:M78"/>
    <mergeCell ref="H79:I79"/>
    <mergeCell ref="J79:M79"/>
    <mergeCell ref="C75:G75"/>
    <mergeCell ref="AD18:AM18"/>
    <mergeCell ref="C20:H21"/>
    <mergeCell ref="I20:L21"/>
    <mergeCell ref="M20:S20"/>
    <mergeCell ref="T20:AA20"/>
    <mergeCell ref="M21:S21"/>
    <mergeCell ref="T21:AA21"/>
    <mergeCell ref="C23:I23"/>
    <mergeCell ref="J23:P23"/>
    <mergeCell ref="Q23:AA23"/>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M108"/>
  <sheetViews>
    <sheetView topLeftCell="C19" zoomScale="70" zoomScaleNormal="70" workbookViewId="0">
      <selection activeCell="I38" sqref="I38"/>
    </sheetView>
  </sheetViews>
  <sheetFormatPr baseColWidth="10" defaultColWidth="3.7265625" defaultRowHeight="12" x14ac:dyDescent="0.3"/>
  <cols>
    <col min="1" max="1" width="3.7265625" style="374"/>
    <col min="2" max="2" width="2.81640625" style="374" customWidth="1"/>
    <col min="3" max="3" width="2.7265625" style="374" customWidth="1"/>
    <col min="4" max="4" width="4.54296875" style="374" customWidth="1"/>
    <col min="5" max="6" width="2.7265625" style="374" customWidth="1"/>
    <col min="7" max="7" width="5.26953125" style="374" customWidth="1"/>
    <col min="8" max="8" width="18.54296875" style="374" customWidth="1"/>
    <col min="9" max="9" width="15.1796875" style="374" customWidth="1"/>
    <col min="10" max="10" width="17.26953125" style="374" customWidth="1"/>
    <col min="11" max="24" width="4.7265625" style="374" customWidth="1"/>
    <col min="25" max="26" width="6.7265625" style="374" customWidth="1"/>
    <col min="27" max="27" width="4.7265625" style="374" customWidth="1"/>
    <col min="28" max="28" width="1.54296875" style="374" customWidth="1"/>
    <col min="29" max="16384" width="3.7265625" style="374"/>
  </cols>
  <sheetData>
    <row r="1" spans="2:30" x14ac:dyDescent="0.3">
      <c r="B1" s="336"/>
      <c r="C1" s="336"/>
      <c r="D1" s="336"/>
      <c r="E1" s="336"/>
      <c r="F1" s="336"/>
    </row>
    <row r="2" spans="2:30" ht="45.75" customHeight="1" x14ac:dyDescent="0.3">
      <c r="B2" s="1291"/>
      <c r="C2" s="1291"/>
      <c r="D2" s="1291"/>
      <c r="E2" s="1291"/>
      <c r="F2" s="1291"/>
      <c r="G2" s="1291"/>
      <c r="H2" s="2076" t="s">
        <v>0</v>
      </c>
      <c r="I2" s="2076"/>
      <c r="J2" s="2076"/>
      <c r="K2" s="2076"/>
      <c r="L2" s="2076"/>
      <c r="M2" s="2076"/>
      <c r="N2" s="2076"/>
      <c r="O2" s="2076"/>
      <c r="P2" s="2076"/>
      <c r="Q2" s="2076"/>
      <c r="R2" s="2076"/>
      <c r="S2" s="2076"/>
      <c r="T2" s="2076"/>
      <c r="U2" s="2076"/>
      <c r="V2" s="2076"/>
      <c r="W2" s="2076"/>
      <c r="X2" s="2076"/>
      <c r="Y2" s="2076"/>
      <c r="Z2" s="2076"/>
      <c r="AA2" s="2076"/>
      <c r="AB2" s="2076"/>
    </row>
    <row r="3" spans="2:30" ht="15" customHeight="1" x14ac:dyDescent="0.3">
      <c r="B3" s="1291"/>
      <c r="C3" s="1291"/>
      <c r="D3" s="1291"/>
      <c r="E3" s="1291"/>
      <c r="F3" s="1291"/>
      <c r="G3" s="1291"/>
      <c r="H3" s="1999" t="s">
        <v>1</v>
      </c>
      <c r="I3" s="1999"/>
      <c r="J3" s="1999"/>
      <c r="K3" s="1999"/>
      <c r="L3" s="1999"/>
      <c r="M3" s="1999"/>
      <c r="N3" s="1999"/>
      <c r="O3" s="1999"/>
      <c r="P3" s="1999"/>
      <c r="Q3" s="1999"/>
      <c r="R3" s="1999" t="s">
        <v>2</v>
      </c>
      <c r="S3" s="1999"/>
      <c r="T3" s="1999"/>
      <c r="U3" s="1999"/>
      <c r="V3" s="1999"/>
      <c r="W3" s="1999"/>
      <c r="X3" s="1999"/>
      <c r="Y3" s="1999"/>
      <c r="Z3" s="1999"/>
      <c r="AA3" s="1999"/>
      <c r="AB3" s="1999"/>
    </row>
    <row r="4" spans="2:30" ht="15.75" customHeight="1" x14ac:dyDescent="0.3">
      <c r="B4" s="1291"/>
      <c r="C4" s="1291"/>
      <c r="D4" s="1291"/>
      <c r="E4" s="1291"/>
      <c r="F4" s="1291"/>
      <c r="G4" s="1291"/>
      <c r="H4" s="1999" t="s">
        <v>3</v>
      </c>
      <c r="I4" s="1999"/>
      <c r="J4" s="1999"/>
      <c r="K4" s="1999"/>
      <c r="L4" s="1999"/>
      <c r="M4" s="1999"/>
      <c r="N4" s="1999"/>
      <c r="O4" s="1999"/>
      <c r="P4" s="1999"/>
      <c r="Q4" s="1999"/>
      <c r="R4" s="1999"/>
      <c r="S4" s="1999"/>
      <c r="T4" s="1999"/>
      <c r="U4" s="1999"/>
      <c r="V4" s="1999"/>
      <c r="W4" s="1999"/>
      <c r="X4" s="1999"/>
      <c r="Y4" s="1999"/>
      <c r="Z4" s="1999"/>
      <c r="AA4" s="1999"/>
      <c r="AB4" s="1999"/>
    </row>
    <row r="5" spans="2:30" x14ac:dyDescent="0.3">
      <c r="B5" s="828"/>
      <c r="C5" s="758"/>
      <c r="D5" s="758"/>
      <c r="E5" s="758"/>
      <c r="F5" s="758"/>
      <c r="G5" s="758"/>
      <c r="H5" s="829"/>
      <c r="I5" s="829"/>
      <c r="J5" s="829"/>
      <c r="K5" s="829"/>
      <c r="L5" s="829"/>
      <c r="M5" s="829"/>
      <c r="N5" s="829"/>
      <c r="O5" s="829"/>
      <c r="P5" s="829"/>
      <c r="Q5" s="829"/>
      <c r="R5" s="829"/>
      <c r="S5" s="829"/>
      <c r="T5" s="829"/>
      <c r="U5" s="829"/>
      <c r="V5" s="829"/>
      <c r="W5" s="829"/>
      <c r="X5" s="829"/>
      <c r="Y5" s="829"/>
      <c r="Z5" s="829"/>
      <c r="AA5" s="829"/>
      <c r="AB5" s="830"/>
    </row>
    <row r="6" spans="2:30" ht="5.15" customHeight="1" thickBot="1" x14ac:dyDescent="0.35">
      <c r="B6" s="327"/>
      <c r="C6" s="328"/>
      <c r="D6" s="328"/>
      <c r="E6" s="328"/>
      <c r="F6" s="328"/>
      <c r="G6" s="328"/>
      <c r="H6" s="328"/>
      <c r="I6" s="329"/>
      <c r="J6" s="329"/>
      <c r="K6" s="329"/>
      <c r="L6" s="329"/>
      <c r="M6" s="329"/>
      <c r="N6" s="329"/>
      <c r="O6" s="329"/>
      <c r="P6" s="329"/>
      <c r="Q6" s="329"/>
      <c r="R6" s="329"/>
      <c r="S6" s="329"/>
      <c r="T6" s="325"/>
      <c r="U6" s="325"/>
      <c r="V6" s="325"/>
      <c r="W6" s="325"/>
      <c r="X6" s="325"/>
      <c r="Y6" s="831"/>
      <c r="Z6" s="328"/>
      <c r="AA6" s="831"/>
      <c r="AB6" s="326"/>
    </row>
    <row r="7" spans="2:30" ht="15" customHeight="1" x14ac:dyDescent="0.3">
      <c r="B7" s="327"/>
      <c r="C7" s="2003" t="s">
        <v>4</v>
      </c>
      <c r="D7" s="2004"/>
      <c r="E7" s="2004"/>
      <c r="F7" s="2004"/>
      <c r="G7" s="2004"/>
      <c r="H7" s="2005"/>
      <c r="I7" s="2009" t="s">
        <v>196</v>
      </c>
      <c r="J7" s="2010"/>
      <c r="K7" s="2010"/>
      <c r="L7" s="2010"/>
      <c r="M7" s="2010"/>
      <c r="N7" s="2010"/>
      <c r="O7" s="2010"/>
      <c r="P7" s="2010"/>
      <c r="Q7" s="2010"/>
      <c r="R7" s="2010"/>
      <c r="S7" s="2010"/>
      <c r="T7" s="2010"/>
      <c r="U7" s="2010"/>
      <c r="V7" s="2010"/>
      <c r="W7" s="2010"/>
      <c r="X7" s="2010"/>
      <c r="Y7" s="2010"/>
      <c r="Z7" s="2010"/>
      <c r="AA7" s="2011"/>
      <c r="AB7" s="326"/>
    </row>
    <row r="8" spans="2:30" ht="12.5" thickBot="1" x14ac:dyDescent="0.35">
      <c r="B8" s="327"/>
      <c r="C8" s="2006"/>
      <c r="D8" s="2007"/>
      <c r="E8" s="2007"/>
      <c r="F8" s="2007"/>
      <c r="G8" s="2007"/>
      <c r="H8" s="2008"/>
      <c r="I8" s="2012"/>
      <c r="J8" s="2013"/>
      <c r="K8" s="2013"/>
      <c r="L8" s="2013"/>
      <c r="M8" s="2013"/>
      <c r="N8" s="2013"/>
      <c r="O8" s="2013"/>
      <c r="P8" s="2013"/>
      <c r="Q8" s="2013"/>
      <c r="R8" s="2013"/>
      <c r="S8" s="2013"/>
      <c r="T8" s="2013"/>
      <c r="U8" s="2013"/>
      <c r="V8" s="2013"/>
      <c r="W8" s="2013"/>
      <c r="X8" s="2013"/>
      <c r="Y8" s="2013"/>
      <c r="Z8" s="2013"/>
      <c r="AA8" s="2014"/>
      <c r="AB8" s="326"/>
    </row>
    <row r="9" spans="2:30" ht="5.15" customHeight="1" thickBot="1" x14ac:dyDescent="0.35">
      <c r="B9" s="327"/>
      <c r="C9" s="328"/>
      <c r="D9" s="328"/>
      <c r="E9" s="328"/>
      <c r="F9" s="328"/>
      <c r="G9" s="328"/>
      <c r="H9" s="328"/>
      <c r="I9" s="329"/>
      <c r="J9" s="329"/>
      <c r="K9" s="329"/>
      <c r="L9" s="329"/>
      <c r="M9" s="329"/>
      <c r="N9" s="329"/>
      <c r="O9" s="329"/>
      <c r="P9" s="329"/>
      <c r="Q9" s="329"/>
      <c r="R9" s="329"/>
      <c r="S9" s="329"/>
      <c r="T9" s="325"/>
      <c r="U9" s="325"/>
      <c r="V9" s="325"/>
      <c r="W9" s="325"/>
      <c r="X9" s="325"/>
      <c r="Y9" s="328"/>
      <c r="Z9" s="328"/>
      <c r="AA9" s="328"/>
      <c r="AB9" s="326"/>
    </row>
    <row r="10" spans="2:30" ht="15" customHeight="1" thickBot="1" x14ac:dyDescent="0.35">
      <c r="B10" s="327"/>
      <c r="C10" s="2003" t="s">
        <v>5</v>
      </c>
      <c r="D10" s="2004"/>
      <c r="E10" s="2004"/>
      <c r="F10" s="2004"/>
      <c r="G10" s="2004"/>
      <c r="H10" s="2005"/>
      <c r="I10" s="1329" t="s">
        <v>499</v>
      </c>
      <c r="J10" s="2077"/>
      <c r="K10" s="2077"/>
      <c r="L10" s="2077"/>
      <c r="M10" s="2077"/>
      <c r="N10" s="2077"/>
      <c r="O10" s="2077"/>
      <c r="P10" s="2077"/>
      <c r="Q10" s="2077"/>
      <c r="R10" s="2077"/>
      <c r="S10" s="2078"/>
      <c r="T10" s="2033" t="s">
        <v>7</v>
      </c>
      <c r="U10" s="2034"/>
      <c r="V10" s="2034"/>
      <c r="W10" s="2035"/>
      <c r="X10" s="1941" t="s">
        <v>8</v>
      </c>
      <c r="Y10" s="1942"/>
      <c r="Z10" s="1942"/>
      <c r="AA10" s="1943"/>
      <c r="AB10" s="326"/>
    </row>
    <row r="11" spans="2:30" ht="28.5" customHeight="1" thickBot="1" x14ac:dyDescent="0.35">
      <c r="B11" s="327"/>
      <c r="C11" s="2006"/>
      <c r="D11" s="2007"/>
      <c r="E11" s="2007"/>
      <c r="F11" s="2007"/>
      <c r="G11" s="2007"/>
      <c r="H11" s="2008"/>
      <c r="I11" s="2079"/>
      <c r="J11" s="2080"/>
      <c r="K11" s="2080"/>
      <c r="L11" s="2080"/>
      <c r="M11" s="2080"/>
      <c r="N11" s="2080"/>
      <c r="O11" s="2080"/>
      <c r="P11" s="2080"/>
      <c r="Q11" s="2080"/>
      <c r="R11" s="2080"/>
      <c r="S11" s="2081"/>
      <c r="T11" s="1995" t="s">
        <v>498</v>
      </c>
      <c r="U11" s="2036"/>
      <c r="V11" s="2036"/>
      <c r="W11" s="1996"/>
      <c r="X11" s="2037">
        <v>3</v>
      </c>
      <c r="Y11" s="2038"/>
      <c r="Z11" s="2038"/>
      <c r="AA11" s="2039"/>
      <c r="AB11" s="326"/>
    </row>
    <row r="12" spans="2:30" ht="5.15" customHeight="1" thickBot="1" x14ac:dyDescent="0.35">
      <c r="B12" s="375"/>
      <c r="C12" s="754"/>
      <c r="D12" s="754"/>
      <c r="E12" s="754"/>
      <c r="F12" s="754"/>
      <c r="G12" s="754"/>
      <c r="H12" s="754"/>
      <c r="I12" s="754"/>
      <c r="J12" s="754"/>
      <c r="K12" s="754"/>
      <c r="L12" s="754"/>
      <c r="M12" s="754"/>
      <c r="N12" s="754"/>
      <c r="O12" s="754"/>
      <c r="P12" s="754"/>
      <c r="Q12" s="754"/>
      <c r="R12" s="754"/>
      <c r="S12" s="754"/>
      <c r="T12" s="754"/>
      <c r="U12" s="754"/>
      <c r="V12" s="754"/>
      <c r="W12" s="754"/>
      <c r="X12" s="754"/>
      <c r="Y12" s="754"/>
      <c r="Z12" s="754"/>
      <c r="AA12" s="754"/>
      <c r="AB12" s="700"/>
    </row>
    <row r="13" spans="2:30" ht="15" customHeight="1" x14ac:dyDescent="0.3">
      <c r="B13" s="375"/>
      <c r="C13" s="2003" t="s">
        <v>9</v>
      </c>
      <c r="D13" s="2004"/>
      <c r="E13" s="2004"/>
      <c r="F13" s="2004"/>
      <c r="G13" s="2004"/>
      <c r="H13" s="2005"/>
      <c r="I13" s="2015" t="s">
        <v>736</v>
      </c>
      <c r="J13" s="2016"/>
      <c r="K13" s="2016"/>
      <c r="L13" s="2016"/>
      <c r="M13" s="2016"/>
      <c r="N13" s="2016"/>
      <c r="O13" s="2016"/>
      <c r="P13" s="2016"/>
      <c r="Q13" s="2016"/>
      <c r="R13" s="2016"/>
      <c r="S13" s="2016"/>
      <c r="T13" s="2016"/>
      <c r="U13" s="2017"/>
      <c r="V13" s="2003" t="s">
        <v>11</v>
      </c>
      <c r="W13" s="2004"/>
      <c r="X13" s="2004"/>
      <c r="Y13" s="2004"/>
      <c r="Z13" s="2004"/>
      <c r="AA13" s="2005"/>
      <c r="AB13" s="700"/>
    </row>
    <row r="14" spans="2:30" ht="30" customHeight="1" thickBot="1" x14ac:dyDescent="0.35">
      <c r="B14" s="375"/>
      <c r="C14" s="2006"/>
      <c r="D14" s="2007"/>
      <c r="E14" s="2007"/>
      <c r="F14" s="2007"/>
      <c r="G14" s="2007"/>
      <c r="H14" s="2008"/>
      <c r="I14" s="2018"/>
      <c r="J14" s="2019"/>
      <c r="K14" s="2019"/>
      <c r="L14" s="2019"/>
      <c r="M14" s="2019"/>
      <c r="N14" s="2019"/>
      <c r="O14" s="2019"/>
      <c r="P14" s="2019"/>
      <c r="Q14" s="2019"/>
      <c r="R14" s="2019"/>
      <c r="S14" s="2019"/>
      <c r="T14" s="2019"/>
      <c r="U14" s="2020"/>
      <c r="V14" s="2021" t="s">
        <v>62</v>
      </c>
      <c r="W14" s="2022"/>
      <c r="X14" s="2022"/>
      <c r="Y14" s="2022"/>
      <c r="Z14" s="2022"/>
      <c r="AA14" s="2023"/>
      <c r="AB14" s="700"/>
    </row>
    <row r="15" spans="2:30" ht="5.15" customHeight="1" thickBot="1" x14ac:dyDescent="0.35">
      <c r="B15" s="375"/>
      <c r="C15" s="754"/>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00"/>
    </row>
    <row r="16" spans="2:30" ht="30" customHeight="1" thickBot="1" x14ac:dyDescent="0.35">
      <c r="B16" s="375"/>
      <c r="C16" s="2040" t="s">
        <v>13</v>
      </c>
      <c r="D16" s="2041"/>
      <c r="E16" s="2041"/>
      <c r="F16" s="2041"/>
      <c r="G16" s="2041"/>
      <c r="H16" s="2042"/>
      <c r="I16" s="2024" t="s">
        <v>544</v>
      </c>
      <c r="J16" s="2025"/>
      <c r="K16" s="2025"/>
      <c r="L16" s="2025"/>
      <c r="M16" s="2025"/>
      <c r="N16" s="2025"/>
      <c r="O16" s="2025"/>
      <c r="P16" s="2025"/>
      <c r="Q16" s="2025"/>
      <c r="R16" s="2025"/>
      <c r="S16" s="2025"/>
      <c r="T16" s="2025"/>
      <c r="U16" s="2025"/>
      <c r="V16" s="2025"/>
      <c r="W16" s="2025"/>
      <c r="X16" s="2025"/>
      <c r="Y16" s="2025"/>
      <c r="Z16" s="2025"/>
      <c r="AA16" s="2026"/>
      <c r="AB16" s="700"/>
      <c r="AD16" s="701"/>
    </row>
    <row r="17" spans="2:39" ht="5.15" customHeight="1" thickBot="1" x14ac:dyDescent="0.35">
      <c r="B17" s="375"/>
      <c r="C17" s="325"/>
      <c r="D17" s="325"/>
      <c r="E17" s="325"/>
      <c r="F17" s="325"/>
      <c r="G17" s="325"/>
      <c r="H17" s="325"/>
      <c r="I17" s="324"/>
      <c r="J17" s="324"/>
      <c r="K17" s="324"/>
      <c r="L17" s="324"/>
      <c r="M17" s="324"/>
      <c r="N17" s="324"/>
      <c r="O17" s="324"/>
      <c r="P17" s="324"/>
      <c r="Q17" s="324"/>
      <c r="R17" s="324"/>
      <c r="S17" s="324"/>
      <c r="T17" s="324"/>
      <c r="U17" s="324"/>
      <c r="V17" s="324"/>
      <c r="W17" s="324"/>
      <c r="X17" s="324"/>
      <c r="Y17" s="324"/>
      <c r="Z17" s="324"/>
      <c r="AA17" s="324"/>
      <c r="AB17" s="700"/>
    </row>
    <row r="18" spans="2:39" ht="43.5" customHeight="1" thickBot="1" x14ac:dyDescent="0.35">
      <c r="B18" s="375"/>
      <c r="C18" s="2040" t="s">
        <v>79</v>
      </c>
      <c r="D18" s="2041"/>
      <c r="E18" s="2041"/>
      <c r="F18" s="2041"/>
      <c r="G18" s="2041"/>
      <c r="H18" s="2042"/>
      <c r="I18" s="2024" t="s">
        <v>737</v>
      </c>
      <c r="J18" s="2025"/>
      <c r="K18" s="2025"/>
      <c r="L18" s="2025"/>
      <c r="M18" s="2025"/>
      <c r="N18" s="2025"/>
      <c r="O18" s="2025"/>
      <c r="P18" s="2025"/>
      <c r="Q18" s="2025"/>
      <c r="R18" s="2025"/>
      <c r="S18" s="2025"/>
      <c r="T18" s="2025"/>
      <c r="U18" s="2025"/>
      <c r="V18" s="2025"/>
      <c r="W18" s="2025"/>
      <c r="X18" s="2025"/>
      <c r="Y18" s="2025"/>
      <c r="Z18" s="2025"/>
      <c r="AA18" s="2026"/>
      <c r="AB18" s="700"/>
      <c r="AD18" s="1928"/>
      <c r="AE18" s="1928"/>
      <c r="AF18" s="1928"/>
      <c r="AG18" s="1928"/>
      <c r="AH18" s="1928"/>
      <c r="AI18" s="1928"/>
      <c r="AJ18" s="1928"/>
      <c r="AK18" s="1928"/>
      <c r="AL18" s="1928"/>
      <c r="AM18" s="1928"/>
    </row>
    <row r="19" spans="2:39" ht="5.15" customHeight="1" thickBot="1" x14ac:dyDescent="0.35">
      <c r="B19" s="375"/>
      <c r="C19" s="325"/>
      <c r="D19" s="325"/>
      <c r="E19" s="325"/>
      <c r="F19" s="325"/>
      <c r="G19" s="325"/>
      <c r="H19" s="325"/>
      <c r="I19" s="324"/>
      <c r="J19" s="324"/>
      <c r="K19" s="324"/>
      <c r="L19" s="324"/>
      <c r="M19" s="324"/>
      <c r="N19" s="324"/>
      <c r="O19" s="324"/>
      <c r="P19" s="324"/>
      <c r="Q19" s="324"/>
      <c r="R19" s="324"/>
      <c r="S19" s="324"/>
      <c r="T19" s="324"/>
      <c r="U19" s="324"/>
      <c r="V19" s="324"/>
      <c r="W19" s="324"/>
      <c r="X19" s="324"/>
      <c r="Y19" s="324"/>
      <c r="Z19" s="324"/>
      <c r="AA19" s="324"/>
      <c r="AB19" s="700"/>
    </row>
    <row r="20" spans="2:39" ht="22.5" customHeight="1" x14ac:dyDescent="0.3">
      <c r="B20" s="375"/>
      <c r="C20" s="1929" t="s">
        <v>626</v>
      </c>
      <c r="D20" s="1930"/>
      <c r="E20" s="1930"/>
      <c r="F20" s="1930"/>
      <c r="G20" s="1930"/>
      <c r="H20" s="1931"/>
      <c r="I20" s="1935" t="s">
        <v>732</v>
      </c>
      <c r="J20" s="1936"/>
      <c r="K20" s="1936"/>
      <c r="L20" s="1936"/>
      <c r="M20" s="1936"/>
      <c r="N20" s="1937"/>
      <c r="O20" s="1941" t="s">
        <v>18</v>
      </c>
      <c r="P20" s="1942"/>
      <c r="Q20" s="1942"/>
      <c r="R20" s="1942"/>
      <c r="S20" s="1942"/>
      <c r="T20" s="1942"/>
      <c r="U20" s="1943"/>
      <c r="V20" s="1941" t="s">
        <v>19</v>
      </c>
      <c r="W20" s="1942"/>
      <c r="X20" s="1942"/>
      <c r="Y20" s="1942"/>
      <c r="Z20" s="1942"/>
      <c r="AA20" s="1943"/>
      <c r="AB20" s="700"/>
    </row>
    <row r="21" spans="2:39" ht="30.75" customHeight="1" thickBot="1" x14ac:dyDescent="0.35">
      <c r="B21" s="375"/>
      <c r="C21" s="1932"/>
      <c r="D21" s="1933"/>
      <c r="E21" s="1933"/>
      <c r="F21" s="1933"/>
      <c r="G21" s="1933"/>
      <c r="H21" s="1934"/>
      <c r="I21" s="1938"/>
      <c r="J21" s="1939"/>
      <c r="K21" s="1939"/>
      <c r="L21" s="1939"/>
      <c r="M21" s="1939"/>
      <c r="N21" s="1940"/>
      <c r="O21" s="2132" t="s">
        <v>132</v>
      </c>
      <c r="P21" s="2133"/>
      <c r="Q21" s="2133"/>
      <c r="R21" s="2133"/>
      <c r="S21" s="2133"/>
      <c r="T21" s="2133"/>
      <c r="U21" s="2134"/>
      <c r="V21" s="2037" t="s">
        <v>55</v>
      </c>
      <c r="W21" s="2133"/>
      <c r="X21" s="2133"/>
      <c r="Y21" s="2133"/>
      <c r="Z21" s="2133"/>
      <c r="AA21" s="2134"/>
      <c r="AB21" s="700"/>
    </row>
    <row r="22" spans="2:39" ht="5.15" customHeight="1" thickBot="1" x14ac:dyDescent="0.35">
      <c r="B22" s="375"/>
      <c r="C22" s="754"/>
      <c r="D22" s="754"/>
      <c r="E22" s="754"/>
      <c r="F22" s="754"/>
      <c r="G22" s="754"/>
      <c r="H22" s="754"/>
      <c r="I22" s="754"/>
      <c r="J22" s="754"/>
      <c r="K22" s="754"/>
      <c r="L22" s="754"/>
      <c r="M22" s="754"/>
      <c r="N22" s="754"/>
      <c r="O22" s="754"/>
      <c r="P22" s="754"/>
      <c r="Q22" s="754"/>
      <c r="R22" s="754"/>
      <c r="S22" s="754"/>
      <c r="T22" s="754"/>
      <c r="U22" s="754"/>
      <c r="V22" s="754"/>
      <c r="W22" s="754"/>
      <c r="X22" s="754"/>
      <c r="Y22" s="754"/>
      <c r="Z22" s="754"/>
      <c r="AA22" s="754"/>
      <c r="AB22" s="700"/>
    </row>
    <row r="23" spans="2:39" ht="31.5" customHeight="1" x14ac:dyDescent="0.3">
      <c r="B23" s="375"/>
      <c r="C23" s="1941" t="s">
        <v>22</v>
      </c>
      <c r="D23" s="1942"/>
      <c r="E23" s="1942"/>
      <c r="F23" s="1942"/>
      <c r="G23" s="1942"/>
      <c r="H23" s="1942"/>
      <c r="I23" s="1943"/>
      <c r="J23" s="1941" t="s">
        <v>23</v>
      </c>
      <c r="K23" s="1942"/>
      <c r="L23" s="1942"/>
      <c r="M23" s="1942"/>
      <c r="N23" s="1942"/>
      <c r="O23" s="1942"/>
      <c r="P23" s="1942"/>
      <c r="Q23" s="1942"/>
      <c r="R23" s="1943"/>
      <c r="S23" s="1941" t="s">
        <v>24</v>
      </c>
      <c r="T23" s="1942"/>
      <c r="U23" s="1942"/>
      <c r="V23" s="1942"/>
      <c r="W23" s="1942"/>
      <c r="X23" s="1942"/>
      <c r="Y23" s="1942"/>
      <c r="Z23" s="1942"/>
      <c r="AA23" s="1943"/>
      <c r="AB23" s="700"/>
    </row>
    <row r="24" spans="2:39" ht="32.25" customHeight="1" thickBot="1" x14ac:dyDescent="0.35">
      <c r="B24" s="375"/>
      <c r="C24" s="2128" t="s">
        <v>542</v>
      </c>
      <c r="D24" s="2129"/>
      <c r="E24" s="2129"/>
      <c r="F24" s="2129"/>
      <c r="G24" s="2129"/>
      <c r="H24" s="2129"/>
      <c r="I24" s="2130"/>
      <c r="J24" s="2128" t="s">
        <v>201</v>
      </c>
      <c r="K24" s="2129"/>
      <c r="L24" s="2129"/>
      <c r="M24" s="2129"/>
      <c r="N24" s="2129"/>
      <c r="O24" s="2129"/>
      <c r="P24" s="2129"/>
      <c r="Q24" s="2129"/>
      <c r="R24" s="2130"/>
      <c r="S24" s="2131" t="s">
        <v>543</v>
      </c>
      <c r="T24" s="2022"/>
      <c r="U24" s="2022"/>
      <c r="V24" s="2022"/>
      <c r="W24" s="2022"/>
      <c r="X24" s="2022"/>
      <c r="Y24" s="2022"/>
      <c r="Z24" s="2022"/>
      <c r="AA24" s="2023"/>
      <c r="AB24" s="700"/>
    </row>
    <row r="25" spans="2:39" ht="5.15" customHeight="1" thickBot="1" x14ac:dyDescent="0.35">
      <c r="B25" s="375"/>
      <c r="C25" s="754"/>
      <c r="D25" s="754"/>
      <c r="E25" s="754"/>
      <c r="F25" s="754"/>
      <c r="G25" s="754"/>
      <c r="H25" s="754"/>
      <c r="I25" s="754"/>
      <c r="J25" s="754"/>
      <c r="K25" s="754"/>
      <c r="L25" s="754"/>
      <c r="M25" s="754"/>
      <c r="N25" s="754"/>
      <c r="O25" s="754"/>
      <c r="P25" s="754"/>
      <c r="Q25" s="754"/>
      <c r="R25" s="754"/>
      <c r="S25" s="754"/>
      <c r="T25" s="754"/>
      <c r="U25" s="754"/>
      <c r="V25" s="754"/>
      <c r="W25" s="754"/>
      <c r="X25" s="754"/>
      <c r="Y25" s="754"/>
      <c r="Z25" s="754"/>
      <c r="AA25" s="754"/>
      <c r="AB25" s="700"/>
    </row>
    <row r="26" spans="2:39" ht="123.75" customHeight="1" thickBot="1" x14ac:dyDescent="0.35">
      <c r="B26" s="375"/>
      <c r="C26" s="2040" t="s">
        <v>27</v>
      </c>
      <c r="D26" s="2041"/>
      <c r="E26" s="2041"/>
      <c r="F26" s="2041"/>
      <c r="G26" s="2041"/>
      <c r="H26" s="2042"/>
      <c r="I26" s="2123" t="s">
        <v>738</v>
      </c>
      <c r="J26" s="2124"/>
      <c r="K26" s="2124"/>
      <c r="L26" s="2124"/>
      <c r="M26" s="2124"/>
      <c r="N26" s="2124"/>
      <c r="O26" s="2124"/>
      <c r="P26" s="2124"/>
      <c r="Q26" s="2124"/>
      <c r="R26" s="2124"/>
      <c r="S26" s="2124"/>
      <c r="T26" s="2124"/>
      <c r="U26" s="2124"/>
      <c r="V26" s="2124"/>
      <c r="W26" s="2124"/>
      <c r="X26" s="2124"/>
      <c r="Y26" s="2124"/>
      <c r="Z26" s="2124"/>
      <c r="AA26" s="2125"/>
      <c r="AB26" s="700"/>
    </row>
    <row r="27" spans="2:39" ht="5.15" customHeight="1" thickBot="1" x14ac:dyDescent="0.35">
      <c r="B27" s="375"/>
      <c r="C27" s="325"/>
      <c r="D27" s="325"/>
      <c r="E27" s="325"/>
      <c r="F27" s="325"/>
      <c r="G27" s="325"/>
      <c r="H27" s="325"/>
      <c r="I27" s="324"/>
      <c r="J27" s="324"/>
      <c r="K27" s="324"/>
      <c r="L27" s="324"/>
      <c r="M27" s="324"/>
      <c r="N27" s="324"/>
      <c r="O27" s="324"/>
      <c r="P27" s="324"/>
      <c r="Q27" s="324"/>
      <c r="R27" s="324"/>
      <c r="S27" s="324"/>
      <c r="T27" s="324"/>
      <c r="U27" s="324"/>
      <c r="V27" s="324"/>
      <c r="W27" s="324"/>
      <c r="X27" s="324"/>
      <c r="Y27" s="324"/>
      <c r="Z27" s="324"/>
      <c r="AA27" s="324"/>
      <c r="AB27" s="700"/>
    </row>
    <row r="28" spans="2:39" ht="48.75" customHeight="1" thickBot="1" x14ac:dyDescent="0.35">
      <c r="B28" s="375"/>
      <c r="C28" s="2040" t="s">
        <v>135</v>
      </c>
      <c r="D28" s="2041"/>
      <c r="E28" s="2041"/>
      <c r="F28" s="2041"/>
      <c r="G28" s="2041"/>
      <c r="H28" s="2042"/>
      <c r="I28" s="1995">
        <v>0.95</v>
      </c>
      <c r="J28" s="2115"/>
      <c r="K28" s="1948" t="s">
        <v>29</v>
      </c>
      <c r="L28" s="1949"/>
      <c r="M28" s="1949"/>
      <c r="N28" s="1949"/>
      <c r="O28" s="1949"/>
      <c r="P28" s="292"/>
      <c r="Q28" s="1359" t="s">
        <v>30</v>
      </c>
      <c r="R28" s="1360"/>
      <c r="S28" s="1361"/>
      <c r="T28" s="322" t="s">
        <v>102</v>
      </c>
      <c r="U28" s="1359" t="s">
        <v>545</v>
      </c>
      <c r="V28" s="1360"/>
      <c r="W28" s="1361"/>
      <c r="X28" s="322"/>
      <c r="Y28" s="1359" t="s">
        <v>33</v>
      </c>
      <c r="Z28" s="1361"/>
      <c r="AA28" s="322"/>
      <c r="AB28" s="700"/>
    </row>
    <row r="29" spans="2:39" ht="12.5" thickBot="1" x14ac:dyDescent="0.35">
      <c r="B29" s="375"/>
      <c r="C29" s="754"/>
      <c r="D29" s="754"/>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00"/>
    </row>
    <row r="30" spans="2:39" ht="15" customHeight="1" x14ac:dyDescent="0.3">
      <c r="B30" s="375"/>
      <c r="C30" s="2043" t="s">
        <v>34</v>
      </c>
      <c r="D30" s="2044"/>
      <c r="E30" s="2044"/>
      <c r="F30" s="2044"/>
      <c r="G30" s="2044"/>
      <c r="H30" s="2044"/>
      <c r="I30" s="2044"/>
      <c r="J30" s="2045"/>
      <c r="K30" s="2116" t="s">
        <v>35</v>
      </c>
      <c r="L30" s="2117"/>
      <c r="M30" s="2117"/>
      <c r="N30" s="2117"/>
      <c r="O30" s="2117"/>
      <c r="P30" s="2117"/>
      <c r="Q30" s="2117"/>
      <c r="R30" s="2117"/>
      <c r="S30" s="2118" t="s">
        <v>36</v>
      </c>
      <c r="T30" s="2118"/>
      <c r="U30" s="2118"/>
      <c r="V30" s="2118"/>
      <c r="W30" s="2118"/>
      <c r="X30" s="2119" t="s">
        <v>37</v>
      </c>
      <c r="Y30" s="2119"/>
      <c r="Z30" s="2119"/>
      <c r="AA30" s="2120"/>
      <c r="AB30" s="700"/>
    </row>
    <row r="31" spans="2:39" ht="14.25" customHeight="1" x14ac:dyDescent="0.3">
      <c r="B31" s="375"/>
      <c r="C31" s="2046"/>
      <c r="D31" s="2047"/>
      <c r="E31" s="2047"/>
      <c r="F31" s="2047"/>
      <c r="G31" s="2047"/>
      <c r="H31" s="2047"/>
      <c r="I31" s="2047"/>
      <c r="J31" s="2048"/>
      <c r="K31" s="2121" t="s">
        <v>38</v>
      </c>
      <c r="L31" s="2122"/>
      <c r="M31" s="2122"/>
      <c r="N31" s="2122"/>
      <c r="O31" s="2122" t="s">
        <v>39</v>
      </c>
      <c r="P31" s="2122"/>
      <c r="Q31" s="2122"/>
      <c r="R31" s="2122"/>
      <c r="S31" s="2122" t="s">
        <v>38</v>
      </c>
      <c r="T31" s="2122"/>
      <c r="U31" s="2122" t="s">
        <v>39</v>
      </c>
      <c r="V31" s="2122"/>
      <c r="W31" s="2122"/>
      <c r="X31" s="2122" t="s">
        <v>38</v>
      </c>
      <c r="Y31" s="2122"/>
      <c r="Z31" s="2122" t="s">
        <v>39</v>
      </c>
      <c r="AA31" s="2126"/>
      <c r="AB31" s="700"/>
    </row>
    <row r="32" spans="2:39" ht="15" customHeight="1" thickBot="1" x14ac:dyDescent="0.35">
      <c r="B32" s="375"/>
      <c r="C32" s="2049"/>
      <c r="D32" s="2050"/>
      <c r="E32" s="2050"/>
      <c r="F32" s="2050"/>
      <c r="G32" s="2050"/>
      <c r="H32" s="2050"/>
      <c r="I32" s="2050"/>
      <c r="J32" s="2051"/>
      <c r="K32" s="2127">
        <v>0</v>
      </c>
      <c r="L32" s="2091"/>
      <c r="M32" s="2091"/>
      <c r="N32" s="2091"/>
      <c r="O32" s="2091">
        <v>79</v>
      </c>
      <c r="P32" s="2091"/>
      <c r="Q32" s="2091"/>
      <c r="R32" s="2091"/>
      <c r="S32" s="2091">
        <v>80</v>
      </c>
      <c r="T32" s="2091"/>
      <c r="U32" s="2091">
        <v>94</v>
      </c>
      <c r="V32" s="2091"/>
      <c r="W32" s="2091"/>
      <c r="X32" s="2091">
        <v>95</v>
      </c>
      <c r="Y32" s="2091"/>
      <c r="Z32" s="2091">
        <v>100</v>
      </c>
      <c r="AA32" s="2092"/>
      <c r="AB32" s="700"/>
    </row>
    <row r="33" spans="2:28" ht="12.5" thickBot="1" x14ac:dyDescent="0.35">
      <c r="B33" s="375"/>
      <c r="C33" s="754"/>
      <c r="D33" s="754"/>
      <c r="E33" s="754"/>
      <c r="F33" s="754"/>
      <c r="G33" s="754"/>
      <c r="H33" s="754"/>
      <c r="I33" s="754"/>
      <c r="J33" s="754"/>
      <c r="K33" s="754"/>
      <c r="L33" s="754"/>
      <c r="M33" s="754"/>
      <c r="N33" s="754"/>
      <c r="O33" s="754"/>
      <c r="P33" s="754"/>
      <c r="Q33" s="754"/>
      <c r="R33" s="754"/>
      <c r="S33" s="754"/>
      <c r="T33" s="754"/>
      <c r="U33" s="754"/>
      <c r="V33" s="754"/>
      <c r="W33" s="754"/>
      <c r="X33" s="754"/>
      <c r="Y33" s="754"/>
      <c r="Z33" s="754"/>
      <c r="AA33" s="754"/>
      <c r="AB33" s="700"/>
    </row>
    <row r="34" spans="2:28" s="703" customFormat="1" x14ac:dyDescent="0.3">
      <c r="B34" s="704"/>
      <c r="C34" s="1231" t="s">
        <v>40</v>
      </c>
      <c r="D34" s="1232"/>
      <c r="E34" s="1232"/>
      <c r="F34" s="1232"/>
      <c r="G34" s="1232"/>
      <c r="H34" s="1232"/>
      <c r="I34" s="1232"/>
      <c r="J34" s="1232"/>
      <c r="K34" s="1232"/>
      <c r="L34" s="1232"/>
      <c r="M34" s="1232"/>
      <c r="N34" s="1232"/>
      <c r="O34" s="1232"/>
      <c r="P34" s="1232"/>
      <c r="Q34" s="1232"/>
      <c r="R34" s="1232"/>
      <c r="S34" s="1232"/>
      <c r="T34" s="1232"/>
      <c r="U34" s="1232"/>
      <c r="V34" s="1232"/>
      <c r="W34" s="1232"/>
      <c r="X34" s="1232"/>
      <c r="Y34" s="1232"/>
      <c r="Z34" s="1232"/>
      <c r="AA34" s="1233"/>
      <c r="AB34" s="700"/>
    </row>
    <row r="35" spans="2:28" s="703" customFormat="1" ht="12.5" thickBot="1" x14ac:dyDescent="0.35">
      <c r="B35" s="832"/>
      <c r="C35" s="2093"/>
      <c r="D35" s="2094"/>
      <c r="E35" s="2094"/>
      <c r="F35" s="2094"/>
      <c r="G35" s="2094"/>
      <c r="H35" s="2094"/>
      <c r="I35" s="2094"/>
      <c r="J35" s="2094"/>
      <c r="K35" s="2094"/>
      <c r="L35" s="2094"/>
      <c r="M35" s="2094"/>
      <c r="N35" s="2094"/>
      <c r="O35" s="2094"/>
      <c r="P35" s="2094"/>
      <c r="Q35" s="2094"/>
      <c r="R35" s="2094"/>
      <c r="S35" s="2094"/>
      <c r="T35" s="2094"/>
      <c r="U35" s="2094"/>
      <c r="V35" s="2094"/>
      <c r="W35" s="2094"/>
      <c r="X35" s="2094"/>
      <c r="Y35" s="2094"/>
      <c r="Z35" s="2094"/>
      <c r="AA35" s="2095"/>
      <c r="AB35" s="700"/>
    </row>
    <row r="36" spans="2:28" s="703" customFormat="1" ht="14.25" customHeight="1" x14ac:dyDescent="0.3">
      <c r="B36" s="714"/>
      <c r="C36" s="1231" t="s">
        <v>546</v>
      </c>
      <c r="D36" s="1232"/>
      <c r="E36" s="1232"/>
      <c r="F36" s="1232"/>
      <c r="G36" s="1233"/>
      <c r="H36" s="2096" t="s">
        <v>547</v>
      </c>
      <c r="I36" s="2098" t="s">
        <v>548</v>
      </c>
      <c r="J36" s="2100" t="s">
        <v>549</v>
      </c>
      <c r="K36" s="2102" t="s">
        <v>45</v>
      </c>
      <c r="L36" s="2102"/>
      <c r="M36" s="2102"/>
      <c r="N36" s="1232"/>
      <c r="O36" s="1232"/>
      <c r="P36" s="1232"/>
      <c r="Q36" s="1232"/>
      <c r="R36" s="1232"/>
      <c r="S36" s="1232"/>
      <c r="T36" s="1232"/>
      <c r="U36" s="1232"/>
      <c r="V36" s="1232"/>
      <c r="W36" s="1232"/>
      <c r="X36" s="1232"/>
      <c r="Y36" s="1232"/>
      <c r="Z36" s="1232"/>
      <c r="AA36" s="1233"/>
      <c r="AB36" s="700"/>
    </row>
    <row r="37" spans="2:28" s="703" customFormat="1" ht="107.25" customHeight="1" thickBot="1" x14ac:dyDescent="0.35">
      <c r="B37" s="832"/>
      <c r="C37" s="2093"/>
      <c r="D37" s="2094"/>
      <c r="E37" s="2094"/>
      <c r="F37" s="2094"/>
      <c r="G37" s="2095"/>
      <c r="H37" s="2097"/>
      <c r="I37" s="2099"/>
      <c r="J37" s="2101"/>
      <c r="K37" s="2103"/>
      <c r="L37" s="2103"/>
      <c r="M37" s="2103"/>
      <c r="N37" s="2094"/>
      <c r="O37" s="2094"/>
      <c r="P37" s="2094"/>
      <c r="Q37" s="2094"/>
      <c r="R37" s="2094"/>
      <c r="S37" s="2094"/>
      <c r="T37" s="2094"/>
      <c r="U37" s="2094"/>
      <c r="V37" s="2094"/>
      <c r="W37" s="2094"/>
      <c r="X37" s="2094"/>
      <c r="Y37" s="2094"/>
      <c r="Z37" s="2094"/>
      <c r="AA37" s="2095"/>
      <c r="AB37" s="700"/>
    </row>
    <row r="38" spans="2:28" s="703" customFormat="1" ht="218.15" customHeight="1" x14ac:dyDescent="0.3">
      <c r="B38" s="704"/>
      <c r="C38" s="1344" t="s">
        <v>149</v>
      </c>
      <c r="D38" s="1400"/>
      <c r="E38" s="1400"/>
      <c r="F38" s="1400"/>
      <c r="G38" s="1401"/>
      <c r="H38" s="293">
        <f>26+7</f>
        <v>33</v>
      </c>
      <c r="I38" s="294">
        <f>546+377+464</f>
        <v>1387</v>
      </c>
      <c r="J38" s="273">
        <f>IF(H38="","",(1-(H38/I38)))</f>
        <v>0.97620764239365543</v>
      </c>
      <c r="K38" s="2082" t="s">
        <v>936</v>
      </c>
      <c r="L38" s="2082"/>
      <c r="M38" s="2082"/>
      <c r="N38" s="2083"/>
      <c r="O38" s="2083"/>
      <c r="P38" s="2083"/>
      <c r="Q38" s="2083"/>
      <c r="R38" s="2083"/>
      <c r="S38" s="2083"/>
      <c r="T38" s="2083"/>
      <c r="U38" s="2083"/>
      <c r="V38" s="2083"/>
      <c r="W38" s="2083"/>
      <c r="X38" s="2083"/>
      <c r="Y38" s="2083"/>
      <c r="Z38" s="2083"/>
      <c r="AA38" s="2084"/>
      <c r="AB38" s="700"/>
    </row>
    <row r="39" spans="2:28" s="703" customFormat="1" ht="50.15" customHeight="1" x14ac:dyDescent="0.3">
      <c r="B39" s="704"/>
      <c r="C39" s="1344" t="s">
        <v>150</v>
      </c>
      <c r="D39" s="1400"/>
      <c r="E39" s="1400"/>
      <c r="F39" s="1400"/>
      <c r="G39" s="1401"/>
      <c r="H39" s="296"/>
      <c r="I39" s="297"/>
      <c r="J39" s="273" t="str">
        <f>IF(H39="","",(1-(H39/I39)))</f>
        <v/>
      </c>
      <c r="K39" s="2082"/>
      <c r="L39" s="2082"/>
      <c r="M39" s="2082"/>
      <c r="N39" s="2083"/>
      <c r="O39" s="2083"/>
      <c r="P39" s="2083"/>
      <c r="Q39" s="2083"/>
      <c r="R39" s="2083"/>
      <c r="S39" s="2083"/>
      <c r="T39" s="2083"/>
      <c r="U39" s="2083"/>
      <c r="V39" s="2083"/>
      <c r="W39" s="2083"/>
      <c r="X39" s="2083"/>
      <c r="Y39" s="2083"/>
      <c r="Z39" s="2083"/>
      <c r="AA39" s="2084"/>
      <c r="AB39" s="700"/>
    </row>
    <row r="40" spans="2:28" s="703" customFormat="1" ht="50.15" customHeight="1" x14ac:dyDescent="0.3">
      <c r="B40" s="704"/>
      <c r="C40" s="1344" t="s">
        <v>151</v>
      </c>
      <c r="D40" s="1400"/>
      <c r="E40" s="1400"/>
      <c r="F40" s="1400"/>
      <c r="G40" s="1401"/>
      <c r="H40" s="298"/>
      <c r="I40" s="299"/>
      <c r="J40" s="273" t="str">
        <f>IF(H40="","",(1-(H40/I40)))</f>
        <v/>
      </c>
      <c r="K40" s="2082"/>
      <c r="L40" s="2082"/>
      <c r="M40" s="2082"/>
      <c r="N40" s="2083"/>
      <c r="O40" s="2083"/>
      <c r="P40" s="2083"/>
      <c r="Q40" s="2083"/>
      <c r="R40" s="2083"/>
      <c r="S40" s="2083"/>
      <c r="T40" s="2083"/>
      <c r="U40" s="2083"/>
      <c r="V40" s="2083"/>
      <c r="W40" s="2083"/>
      <c r="X40" s="2083"/>
      <c r="Y40" s="2083"/>
      <c r="Z40" s="2083"/>
      <c r="AA40" s="2084"/>
      <c r="AB40" s="700"/>
    </row>
    <row r="41" spans="2:28" s="703" customFormat="1" ht="50.15" customHeight="1" thickBot="1" x14ac:dyDescent="0.35">
      <c r="B41" s="704"/>
      <c r="C41" s="1344" t="s">
        <v>152</v>
      </c>
      <c r="D41" s="1400"/>
      <c r="E41" s="1400"/>
      <c r="F41" s="1400"/>
      <c r="G41" s="1401"/>
      <c r="H41" s="300"/>
      <c r="I41" s="301"/>
      <c r="J41" s="273" t="str">
        <f>IF(H41="","",(1-(H41/I41)))</f>
        <v/>
      </c>
      <c r="K41" s="2082"/>
      <c r="L41" s="2082"/>
      <c r="M41" s="2082"/>
      <c r="N41" s="2083"/>
      <c r="O41" s="2083"/>
      <c r="P41" s="2083"/>
      <c r="Q41" s="2083"/>
      <c r="R41" s="2083"/>
      <c r="S41" s="2083"/>
      <c r="T41" s="2083"/>
      <c r="U41" s="2083"/>
      <c r="V41" s="2083"/>
      <c r="W41" s="2083"/>
      <c r="X41" s="2083"/>
      <c r="Y41" s="2083"/>
      <c r="Z41" s="2083"/>
      <c r="AA41" s="2084"/>
      <c r="AB41" s="700"/>
    </row>
    <row r="42" spans="2:28" s="703" customFormat="1" ht="15.75" customHeight="1" thickBot="1" x14ac:dyDescent="0.35">
      <c r="B42" s="704"/>
      <c r="C42" s="1338" t="s">
        <v>46</v>
      </c>
      <c r="D42" s="1339"/>
      <c r="E42" s="1339"/>
      <c r="F42" s="1339"/>
      <c r="G42" s="1340"/>
      <c r="H42" s="302">
        <f>IF(H38="","",SUM(H38:H41))</f>
        <v>33</v>
      </c>
      <c r="I42" s="302">
        <f>IF(I38="","",SUM(I38:I41))</f>
        <v>1387</v>
      </c>
      <c r="J42" s="303">
        <f>IF(H42="","",(1-(H42/I42)))</f>
        <v>0.97620764239365543</v>
      </c>
      <c r="K42" s="1341"/>
      <c r="L42" s="1342"/>
      <c r="M42" s="1342"/>
      <c r="N42" s="1342"/>
      <c r="O42" s="1342"/>
      <c r="P42" s="1342"/>
      <c r="Q42" s="1342"/>
      <c r="R42" s="1342"/>
      <c r="S42" s="1342"/>
      <c r="T42" s="1342"/>
      <c r="U42" s="1342"/>
      <c r="V42" s="1342"/>
      <c r="W42" s="1342"/>
      <c r="X42" s="1342"/>
      <c r="Y42" s="1342"/>
      <c r="Z42" s="1342"/>
      <c r="AA42" s="1343"/>
      <c r="AB42" s="700"/>
    </row>
    <row r="43" spans="2:28" s="703" customFormat="1" ht="5.25" customHeight="1" x14ac:dyDescent="0.3">
      <c r="B43" s="833"/>
      <c r="C43" s="834"/>
      <c r="D43" s="834"/>
      <c r="E43" s="834"/>
      <c r="F43" s="834"/>
      <c r="G43" s="834"/>
      <c r="H43" s="835"/>
      <c r="I43" s="835"/>
      <c r="J43" s="304"/>
      <c r="K43" s="834"/>
      <c r="L43" s="834"/>
      <c r="M43" s="834"/>
      <c r="N43" s="834"/>
      <c r="O43" s="834"/>
      <c r="P43" s="834"/>
      <c r="Q43" s="834"/>
      <c r="R43" s="834"/>
      <c r="S43" s="834"/>
      <c r="T43" s="834"/>
      <c r="U43" s="834"/>
      <c r="V43" s="834"/>
      <c r="W43" s="834"/>
      <c r="X43" s="834"/>
      <c r="Y43" s="834"/>
      <c r="Z43" s="834"/>
      <c r="AA43" s="834"/>
      <c r="AB43" s="314"/>
    </row>
    <row r="44" spans="2:28" s="703" customFormat="1" ht="5.15" customHeight="1" thickBot="1" x14ac:dyDescent="0.35">
      <c r="B44" s="836"/>
      <c r="C44" s="837"/>
      <c r="D44" s="837"/>
      <c r="E44" s="837"/>
      <c r="F44" s="837"/>
      <c r="G44" s="837"/>
      <c r="H44" s="838"/>
      <c r="I44" s="838"/>
      <c r="J44" s="305"/>
      <c r="K44" s="837"/>
      <c r="L44" s="837"/>
      <c r="M44" s="837"/>
      <c r="N44" s="837"/>
      <c r="O44" s="837"/>
      <c r="P44" s="837"/>
      <c r="Q44" s="837"/>
      <c r="R44" s="837"/>
      <c r="S44" s="837"/>
      <c r="T44" s="837"/>
      <c r="U44" s="837"/>
      <c r="V44" s="837"/>
      <c r="W44" s="837"/>
      <c r="X44" s="837"/>
      <c r="Y44" s="837"/>
      <c r="Z44" s="837"/>
      <c r="AA44" s="837"/>
      <c r="AB44" s="313"/>
    </row>
    <row r="45" spans="2:28" s="703" customFormat="1" x14ac:dyDescent="0.3">
      <c r="B45" s="704"/>
      <c r="C45" s="1323" t="s">
        <v>47</v>
      </c>
      <c r="D45" s="1324"/>
      <c r="E45" s="1324"/>
      <c r="F45" s="1324"/>
      <c r="G45" s="1324"/>
      <c r="H45" s="1324"/>
      <c r="I45" s="1324"/>
      <c r="J45" s="1324"/>
      <c r="K45" s="1324"/>
      <c r="L45" s="1324"/>
      <c r="M45" s="1324"/>
      <c r="N45" s="1324"/>
      <c r="O45" s="1324"/>
      <c r="P45" s="1324"/>
      <c r="Q45" s="1324"/>
      <c r="R45" s="1324"/>
      <c r="S45" s="1324"/>
      <c r="T45" s="1324"/>
      <c r="U45" s="1324"/>
      <c r="V45" s="1324"/>
      <c r="W45" s="1324"/>
      <c r="X45" s="1324"/>
      <c r="Y45" s="1324"/>
      <c r="Z45" s="1324"/>
      <c r="AA45" s="1325"/>
      <c r="AB45" s="700"/>
    </row>
    <row r="46" spans="2:28" ht="12.5" thickBot="1" x14ac:dyDescent="0.35">
      <c r="B46" s="375"/>
      <c r="C46" s="1326"/>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8"/>
      <c r="AB46" s="700"/>
    </row>
    <row r="47" spans="2:28" x14ac:dyDescent="0.3">
      <c r="B47" s="375"/>
      <c r="C47" s="1329" t="s">
        <v>105</v>
      </c>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1"/>
      <c r="AB47" s="700"/>
    </row>
    <row r="48" spans="2:28" x14ac:dyDescent="0.3">
      <c r="B48" s="375"/>
      <c r="C48" s="1332"/>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4"/>
      <c r="AB48" s="700"/>
    </row>
    <row r="49" spans="2:28" x14ac:dyDescent="0.3">
      <c r="B49" s="375"/>
      <c r="C49" s="1332"/>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4"/>
      <c r="AB49" s="700"/>
    </row>
    <row r="50" spans="2:28" x14ac:dyDescent="0.3">
      <c r="B50" s="375"/>
      <c r="C50" s="1332"/>
      <c r="D50" s="1333"/>
      <c r="E50" s="1333"/>
      <c r="F50" s="1333"/>
      <c r="G50" s="1333"/>
      <c r="H50" s="1333"/>
      <c r="I50" s="1333"/>
      <c r="J50" s="1333"/>
      <c r="K50" s="1333"/>
      <c r="L50" s="1333"/>
      <c r="M50" s="1333"/>
      <c r="N50" s="1333"/>
      <c r="O50" s="1333"/>
      <c r="P50" s="1333"/>
      <c r="Q50" s="1333"/>
      <c r="R50" s="1333"/>
      <c r="S50" s="1333"/>
      <c r="T50" s="1333"/>
      <c r="U50" s="1333"/>
      <c r="V50" s="1333"/>
      <c r="W50" s="1333"/>
      <c r="X50" s="1333"/>
      <c r="Y50" s="1333"/>
      <c r="Z50" s="1333"/>
      <c r="AA50" s="1334"/>
      <c r="AB50" s="700"/>
    </row>
    <row r="51" spans="2:28" x14ac:dyDescent="0.3">
      <c r="B51" s="375"/>
      <c r="C51" s="1332"/>
      <c r="D51" s="1333"/>
      <c r="E51" s="1333"/>
      <c r="F51" s="1333"/>
      <c r="G51" s="1333"/>
      <c r="H51" s="1333"/>
      <c r="I51" s="1333"/>
      <c r="J51" s="1333"/>
      <c r="K51" s="1333"/>
      <c r="L51" s="1333"/>
      <c r="M51" s="1333"/>
      <c r="N51" s="1333"/>
      <c r="O51" s="1333"/>
      <c r="P51" s="1333"/>
      <c r="Q51" s="1333"/>
      <c r="R51" s="1333"/>
      <c r="S51" s="1333"/>
      <c r="T51" s="1333"/>
      <c r="U51" s="1333"/>
      <c r="V51" s="1333"/>
      <c r="W51" s="1333"/>
      <c r="X51" s="1333"/>
      <c r="Y51" s="1333"/>
      <c r="Z51" s="1333"/>
      <c r="AA51" s="1334"/>
      <c r="AB51" s="700"/>
    </row>
    <row r="52" spans="2:28" x14ac:dyDescent="0.3">
      <c r="B52" s="375"/>
      <c r="C52" s="1332"/>
      <c r="D52" s="1333"/>
      <c r="E52" s="1333"/>
      <c r="F52" s="1333"/>
      <c r="G52" s="1333"/>
      <c r="H52" s="1333"/>
      <c r="I52" s="1333"/>
      <c r="J52" s="1333"/>
      <c r="K52" s="1333"/>
      <c r="L52" s="1333"/>
      <c r="M52" s="1333"/>
      <c r="N52" s="1333"/>
      <c r="O52" s="1333"/>
      <c r="P52" s="1333"/>
      <c r="Q52" s="1333"/>
      <c r="R52" s="1333"/>
      <c r="S52" s="1333"/>
      <c r="T52" s="1333"/>
      <c r="U52" s="1333"/>
      <c r="V52" s="1333"/>
      <c r="W52" s="1333"/>
      <c r="X52" s="1333"/>
      <c r="Y52" s="1333"/>
      <c r="Z52" s="1333"/>
      <c r="AA52" s="1334"/>
      <c r="AB52" s="700"/>
    </row>
    <row r="53" spans="2:28" x14ac:dyDescent="0.3">
      <c r="B53" s="375"/>
      <c r="C53" s="1332"/>
      <c r="D53" s="1333"/>
      <c r="E53" s="1333"/>
      <c r="F53" s="1333"/>
      <c r="G53" s="1333"/>
      <c r="H53" s="1333"/>
      <c r="I53" s="1333"/>
      <c r="J53" s="1333"/>
      <c r="K53" s="1333"/>
      <c r="L53" s="1333"/>
      <c r="M53" s="1333"/>
      <c r="N53" s="1333"/>
      <c r="O53" s="1333"/>
      <c r="P53" s="1333"/>
      <c r="Q53" s="1333"/>
      <c r="R53" s="1333"/>
      <c r="S53" s="1333"/>
      <c r="T53" s="1333"/>
      <c r="U53" s="1333"/>
      <c r="V53" s="1333"/>
      <c r="W53" s="1333"/>
      <c r="X53" s="1333"/>
      <c r="Y53" s="1333"/>
      <c r="Z53" s="1333"/>
      <c r="AA53" s="1334"/>
      <c r="AB53" s="700"/>
    </row>
    <row r="54" spans="2:28" x14ac:dyDescent="0.3">
      <c r="B54" s="375"/>
      <c r="C54" s="1332"/>
      <c r="D54" s="1333"/>
      <c r="E54" s="1333"/>
      <c r="F54" s="1333"/>
      <c r="G54" s="1333"/>
      <c r="H54" s="1333"/>
      <c r="I54" s="1333"/>
      <c r="J54" s="1333"/>
      <c r="K54" s="1333"/>
      <c r="L54" s="1333"/>
      <c r="M54" s="1333"/>
      <c r="N54" s="1333"/>
      <c r="O54" s="1333"/>
      <c r="P54" s="1333"/>
      <c r="Q54" s="1333"/>
      <c r="R54" s="1333"/>
      <c r="S54" s="1333"/>
      <c r="T54" s="1333"/>
      <c r="U54" s="1333"/>
      <c r="V54" s="1333"/>
      <c r="W54" s="1333"/>
      <c r="X54" s="1333"/>
      <c r="Y54" s="1333"/>
      <c r="Z54" s="1333"/>
      <c r="AA54" s="1334"/>
      <c r="AB54" s="700"/>
    </row>
    <row r="55" spans="2:28" x14ac:dyDescent="0.3">
      <c r="B55" s="375"/>
      <c r="C55" s="1332"/>
      <c r="D55" s="1333"/>
      <c r="E55" s="1333"/>
      <c r="F55" s="1333"/>
      <c r="G55" s="1333"/>
      <c r="H55" s="1333"/>
      <c r="I55" s="1333"/>
      <c r="J55" s="1333"/>
      <c r="K55" s="1333"/>
      <c r="L55" s="1333"/>
      <c r="M55" s="1333"/>
      <c r="N55" s="1333"/>
      <c r="O55" s="1333"/>
      <c r="P55" s="1333"/>
      <c r="Q55" s="1333"/>
      <c r="R55" s="1333"/>
      <c r="S55" s="1333"/>
      <c r="T55" s="1333"/>
      <c r="U55" s="1333"/>
      <c r="V55" s="1333"/>
      <c r="W55" s="1333"/>
      <c r="X55" s="1333"/>
      <c r="Y55" s="1333"/>
      <c r="Z55" s="1333"/>
      <c r="AA55" s="1334"/>
      <c r="AB55" s="700"/>
    </row>
    <row r="56" spans="2:28" x14ac:dyDescent="0.3">
      <c r="B56" s="375"/>
      <c r="C56" s="1332"/>
      <c r="D56" s="1333"/>
      <c r="E56" s="1333"/>
      <c r="F56" s="1333"/>
      <c r="G56" s="1333"/>
      <c r="H56" s="1333"/>
      <c r="I56" s="1333"/>
      <c r="J56" s="1333"/>
      <c r="K56" s="1333"/>
      <c r="L56" s="1333"/>
      <c r="M56" s="1333"/>
      <c r="N56" s="1333"/>
      <c r="O56" s="1333"/>
      <c r="P56" s="1333"/>
      <c r="Q56" s="1333"/>
      <c r="R56" s="1333"/>
      <c r="S56" s="1333"/>
      <c r="T56" s="1333"/>
      <c r="U56" s="1333"/>
      <c r="V56" s="1333"/>
      <c r="W56" s="1333"/>
      <c r="X56" s="1333"/>
      <c r="Y56" s="1333"/>
      <c r="Z56" s="1333"/>
      <c r="AA56" s="1334"/>
      <c r="AB56" s="700"/>
    </row>
    <row r="57" spans="2:28" x14ac:dyDescent="0.3">
      <c r="B57" s="375"/>
      <c r="C57" s="1332"/>
      <c r="D57" s="1333"/>
      <c r="E57" s="1333"/>
      <c r="F57" s="1333"/>
      <c r="G57" s="1333"/>
      <c r="H57" s="1333"/>
      <c r="I57" s="1333"/>
      <c r="J57" s="1333"/>
      <c r="K57" s="1333"/>
      <c r="L57" s="1333"/>
      <c r="M57" s="1333"/>
      <c r="N57" s="1333"/>
      <c r="O57" s="1333"/>
      <c r="P57" s="1333"/>
      <c r="Q57" s="1333"/>
      <c r="R57" s="1333"/>
      <c r="S57" s="1333"/>
      <c r="T57" s="1333"/>
      <c r="U57" s="1333"/>
      <c r="V57" s="1333"/>
      <c r="W57" s="1333"/>
      <c r="X57" s="1333"/>
      <c r="Y57" s="1333"/>
      <c r="Z57" s="1333"/>
      <c r="AA57" s="1334"/>
      <c r="AB57" s="700"/>
    </row>
    <row r="58" spans="2:28" x14ac:dyDescent="0.3">
      <c r="B58" s="375"/>
      <c r="C58" s="1332"/>
      <c r="D58" s="1333"/>
      <c r="E58" s="1333"/>
      <c r="F58" s="1333"/>
      <c r="G58" s="1333"/>
      <c r="H58" s="1333"/>
      <c r="I58" s="1333"/>
      <c r="J58" s="1333"/>
      <c r="K58" s="1333"/>
      <c r="L58" s="1333"/>
      <c r="M58" s="1333"/>
      <c r="N58" s="1333"/>
      <c r="O58" s="1333"/>
      <c r="P58" s="1333"/>
      <c r="Q58" s="1333"/>
      <c r="R58" s="1333"/>
      <c r="S58" s="1333"/>
      <c r="T58" s="1333"/>
      <c r="U58" s="1333"/>
      <c r="V58" s="1333"/>
      <c r="W58" s="1333"/>
      <c r="X58" s="1333"/>
      <c r="Y58" s="1333"/>
      <c r="Z58" s="1333"/>
      <c r="AA58" s="1334"/>
      <c r="AB58" s="700"/>
    </row>
    <row r="59" spans="2:28" ht="12.5" thickBot="1" x14ac:dyDescent="0.35">
      <c r="B59" s="375"/>
      <c r="C59" s="1335"/>
      <c r="D59" s="1336"/>
      <c r="E59" s="1336"/>
      <c r="F59" s="1336"/>
      <c r="G59" s="1336"/>
      <c r="H59" s="1336"/>
      <c r="I59" s="1336"/>
      <c r="J59" s="1336"/>
      <c r="K59" s="1336"/>
      <c r="L59" s="1336"/>
      <c r="M59" s="1336"/>
      <c r="N59" s="1336"/>
      <c r="O59" s="1336"/>
      <c r="P59" s="1336"/>
      <c r="Q59" s="1336"/>
      <c r="R59" s="1336"/>
      <c r="S59" s="1336"/>
      <c r="T59" s="1336"/>
      <c r="U59" s="1336"/>
      <c r="V59" s="1336"/>
      <c r="W59" s="1336"/>
      <c r="X59" s="1336"/>
      <c r="Y59" s="1336"/>
      <c r="Z59" s="1336"/>
      <c r="AA59" s="1337"/>
      <c r="AB59" s="700"/>
    </row>
    <row r="60" spans="2:28" ht="10" customHeight="1" x14ac:dyDescent="0.3">
      <c r="B60" s="376"/>
      <c r="C60" s="757"/>
      <c r="D60" s="757"/>
      <c r="E60" s="757"/>
      <c r="F60" s="757"/>
      <c r="G60" s="757"/>
      <c r="H60" s="757"/>
      <c r="I60" s="757"/>
      <c r="J60" s="757"/>
      <c r="K60" s="757"/>
      <c r="L60" s="757"/>
      <c r="M60" s="757"/>
      <c r="N60" s="757"/>
      <c r="O60" s="757"/>
      <c r="P60" s="757"/>
      <c r="Q60" s="757"/>
      <c r="R60" s="757"/>
      <c r="S60" s="757"/>
      <c r="T60" s="757"/>
      <c r="U60" s="757"/>
      <c r="V60" s="757"/>
      <c r="W60" s="757"/>
      <c r="X60" s="757"/>
      <c r="Y60" s="757"/>
      <c r="Z60" s="757"/>
      <c r="AA60" s="757"/>
      <c r="AB60" s="314"/>
    </row>
    <row r="61" spans="2:28" ht="10" customHeight="1" thickBot="1" x14ac:dyDescent="0.35">
      <c r="B61" s="377"/>
      <c r="C61" s="758"/>
      <c r="D61" s="758"/>
      <c r="E61" s="758"/>
      <c r="F61" s="758"/>
      <c r="G61" s="758"/>
      <c r="H61" s="758"/>
      <c r="I61" s="758"/>
      <c r="J61" s="758"/>
      <c r="K61" s="758"/>
      <c r="L61" s="758"/>
      <c r="M61" s="758"/>
      <c r="N61" s="758"/>
      <c r="O61" s="758"/>
      <c r="P61" s="758"/>
      <c r="Q61" s="758"/>
      <c r="R61" s="758"/>
      <c r="S61" s="758"/>
      <c r="T61" s="758"/>
      <c r="U61" s="758"/>
      <c r="V61" s="758"/>
      <c r="W61" s="758"/>
      <c r="X61" s="758"/>
      <c r="Y61" s="758"/>
      <c r="Z61" s="758"/>
      <c r="AA61" s="758"/>
      <c r="AB61" s="313"/>
    </row>
    <row r="62" spans="2:28" ht="14.25" customHeight="1" x14ac:dyDescent="0.3">
      <c r="B62" s="379"/>
      <c r="C62" s="1302" t="s">
        <v>546</v>
      </c>
      <c r="D62" s="1303"/>
      <c r="E62" s="1303"/>
      <c r="F62" s="1303"/>
      <c r="G62" s="1304"/>
      <c r="H62" s="1302" t="s">
        <v>57</v>
      </c>
      <c r="I62" s="1304"/>
      <c r="J62" s="1302" t="s">
        <v>58</v>
      </c>
      <c r="K62" s="1303"/>
      <c r="L62" s="1303"/>
      <c r="M62" s="1303"/>
      <c r="N62" s="1303"/>
      <c r="O62" s="1304"/>
      <c r="P62" s="2085" t="s">
        <v>49</v>
      </c>
      <c r="Q62" s="2086"/>
      <c r="R62" s="2086"/>
      <c r="S62" s="2086"/>
      <c r="T62" s="2087"/>
      <c r="U62" s="1302" t="s">
        <v>50</v>
      </c>
      <c r="V62" s="1303"/>
      <c r="W62" s="1303"/>
      <c r="X62" s="1303"/>
      <c r="Y62" s="1303"/>
      <c r="Z62" s="1303"/>
      <c r="AA62" s="1304"/>
      <c r="AB62" s="312"/>
    </row>
    <row r="63" spans="2:28" ht="14.25" customHeight="1" x14ac:dyDescent="0.3">
      <c r="B63" s="380"/>
      <c r="C63" s="1305"/>
      <c r="D63" s="1306"/>
      <c r="E63" s="1306"/>
      <c r="F63" s="1306"/>
      <c r="G63" s="1307"/>
      <c r="H63" s="1305"/>
      <c r="I63" s="1307"/>
      <c r="J63" s="1305"/>
      <c r="K63" s="1306"/>
      <c r="L63" s="1306"/>
      <c r="M63" s="1306"/>
      <c r="N63" s="1306"/>
      <c r="O63" s="1307"/>
      <c r="P63" s="2088"/>
      <c r="Q63" s="2089"/>
      <c r="R63" s="2089"/>
      <c r="S63" s="2089"/>
      <c r="T63" s="2090"/>
      <c r="U63" s="1305"/>
      <c r="V63" s="1306"/>
      <c r="W63" s="1306"/>
      <c r="X63" s="1306"/>
      <c r="Y63" s="1306"/>
      <c r="Z63" s="1306"/>
      <c r="AA63" s="1307"/>
      <c r="AB63" s="312"/>
    </row>
    <row r="64" spans="2:28" ht="15" customHeight="1" thickBot="1" x14ac:dyDescent="0.35">
      <c r="B64" s="380"/>
      <c r="C64" s="1305"/>
      <c r="D64" s="1306"/>
      <c r="E64" s="1306"/>
      <c r="F64" s="1306"/>
      <c r="G64" s="1307"/>
      <c r="H64" s="1305"/>
      <c r="I64" s="1307"/>
      <c r="J64" s="1305"/>
      <c r="K64" s="1306"/>
      <c r="L64" s="1306"/>
      <c r="M64" s="1306"/>
      <c r="N64" s="1306"/>
      <c r="O64" s="1307"/>
      <c r="P64" s="2088"/>
      <c r="Q64" s="2089"/>
      <c r="R64" s="2089"/>
      <c r="S64" s="2089"/>
      <c r="T64" s="2090"/>
      <c r="U64" s="1305"/>
      <c r="V64" s="1306"/>
      <c r="W64" s="1306"/>
      <c r="X64" s="1306"/>
      <c r="Y64" s="1306"/>
      <c r="Z64" s="1306"/>
      <c r="AA64" s="1307"/>
      <c r="AB64" s="312"/>
    </row>
    <row r="65" spans="2:28" ht="55" customHeight="1" x14ac:dyDescent="0.3">
      <c r="B65" s="379"/>
      <c r="C65" s="2111" t="str">
        <f>+C38</f>
        <v>TRIMESTRE 1</v>
      </c>
      <c r="D65" s="2112"/>
      <c r="E65" s="2112"/>
      <c r="F65" s="2112"/>
      <c r="G65" s="2112"/>
      <c r="H65" s="2113">
        <v>0.9869</v>
      </c>
      <c r="I65" s="2113"/>
      <c r="J65" s="2114">
        <f>+J38</f>
        <v>0.97620764239365543</v>
      </c>
      <c r="K65" s="2114"/>
      <c r="L65" s="2114"/>
      <c r="M65" s="2114"/>
      <c r="N65" s="2114"/>
      <c r="O65" s="2114"/>
      <c r="P65" s="2104" t="s">
        <v>937</v>
      </c>
      <c r="Q65" s="2104"/>
      <c r="R65" s="2104"/>
      <c r="S65" s="2104"/>
      <c r="T65" s="2104"/>
      <c r="U65" s="2104" t="s">
        <v>938</v>
      </c>
      <c r="V65" s="2104"/>
      <c r="W65" s="2104"/>
      <c r="X65" s="2104"/>
      <c r="Y65" s="2104"/>
      <c r="Z65" s="2104"/>
      <c r="AA65" s="2105"/>
      <c r="AB65" s="311"/>
    </row>
    <row r="66" spans="2:28" ht="55" customHeight="1" x14ac:dyDescent="0.3">
      <c r="B66" s="379"/>
      <c r="C66" s="1951" t="str">
        <f>+C39</f>
        <v>TRIMESTRE 2</v>
      </c>
      <c r="D66" s="1952"/>
      <c r="E66" s="1952"/>
      <c r="F66" s="1952"/>
      <c r="G66" s="1952"/>
      <c r="H66" s="2106">
        <v>0.99729999999999996</v>
      </c>
      <c r="I66" s="2106"/>
      <c r="J66" s="2108" t="str">
        <f>+J39</f>
        <v/>
      </c>
      <c r="K66" s="2108"/>
      <c r="L66" s="2108"/>
      <c r="M66" s="2108"/>
      <c r="N66" s="2108"/>
      <c r="O66" s="2108"/>
      <c r="P66" s="1954"/>
      <c r="Q66" s="1954"/>
      <c r="R66" s="1954"/>
      <c r="S66" s="1954"/>
      <c r="T66" s="1954"/>
      <c r="U66" s="1954"/>
      <c r="V66" s="1954"/>
      <c r="W66" s="1954"/>
      <c r="X66" s="1954"/>
      <c r="Y66" s="1954"/>
      <c r="Z66" s="1954"/>
      <c r="AA66" s="1955"/>
      <c r="AB66" s="311"/>
    </row>
    <row r="67" spans="2:28" ht="55" customHeight="1" x14ac:dyDescent="0.3">
      <c r="B67" s="379"/>
      <c r="C67" s="1951" t="str">
        <f>+C40</f>
        <v>TRIMESTRE 3</v>
      </c>
      <c r="D67" s="1952"/>
      <c r="E67" s="1952"/>
      <c r="F67" s="1952"/>
      <c r="G67" s="1952"/>
      <c r="H67" s="2106">
        <v>0.99709999999999999</v>
      </c>
      <c r="I67" s="2106"/>
      <c r="J67" s="2109" t="str">
        <f>+J40</f>
        <v/>
      </c>
      <c r="K67" s="2109"/>
      <c r="L67" s="2109"/>
      <c r="M67" s="2109"/>
      <c r="N67" s="2109"/>
      <c r="O67" s="2109"/>
      <c r="P67" s="1954"/>
      <c r="Q67" s="1954"/>
      <c r="R67" s="1954"/>
      <c r="S67" s="1954"/>
      <c r="T67" s="1954"/>
      <c r="U67" s="1954"/>
      <c r="V67" s="1954"/>
      <c r="W67" s="1954"/>
      <c r="X67" s="1954"/>
      <c r="Y67" s="1954"/>
      <c r="Z67" s="1954"/>
      <c r="AA67" s="1955"/>
      <c r="AB67" s="311"/>
    </row>
    <row r="68" spans="2:28" ht="55" customHeight="1" thickBot="1" x14ac:dyDescent="0.35">
      <c r="B68" s="379"/>
      <c r="C68" s="2069" t="str">
        <f>+C41</f>
        <v>TRIMESTRE 4</v>
      </c>
      <c r="D68" s="2070"/>
      <c r="E68" s="2070"/>
      <c r="F68" s="2070"/>
      <c r="G68" s="2070"/>
      <c r="H68" s="2107">
        <v>0.9869</v>
      </c>
      <c r="I68" s="2107"/>
      <c r="J68" s="2110" t="str">
        <f>+J41</f>
        <v/>
      </c>
      <c r="K68" s="2110"/>
      <c r="L68" s="2110"/>
      <c r="M68" s="2110"/>
      <c r="N68" s="2110"/>
      <c r="O68" s="2110"/>
      <c r="P68" s="1954"/>
      <c r="Q68" s="1954"/>
      <c r="R68" s="1954"/>
      <c r="S68" s="1954"/>
      <c r="T68" s="1954"/>
      <c r="U68" s="1954"/>
      <c r="V68" s="1954"/>
      <c r="W68" s="1954"/>
      <c r="X68" s="1954"/>
      <c r="Y68" s="1954"/>
      <c r="Z68" s="1954"/>
      <c r="AA68" s="1955"/>
      <c r="AB68" s="311"/>
    </row>
    <row r="69" spans="2:28" x14ac:dyDescent="0.3">
      <c r="B69" s="381"/>
      <c r="C69" s="757"/>
      <c r="D69" s="757"/>
      <c r="E69" s="757"/>
      <c r="F69" s="757"/>
      <c r="G69" s="757"/>
      <c r="H69" s="757"/>
      <c r="I69" s="757"/>
      <c r="J69" s="757"/>
      <c r="K69" s="757"/>
      <c r="L69" s="757"/>
      <c r="M69" s="757"/>
      <c r="N69" s="757"/>
      <c r="O69" s="757"/>
      <c r="P69" s="757"/>
      <c r="Q69" s="757"/>
      <c r="R69" s="757"/>
      <c r="S69" s="757"/>
      <c r="T69" s="757"/>
      <c r="U69" s="757"/>
      <c r="V69" s="757"/>
      <c r="W69" s="757"/>
      <c r="X69" s="757"/>
      <c r="Y69" s="757"/>
      <c r="Z69" s="757"/>
      <c r="AA69" s="757"/>
      <c r="AB69" s="310"/>
    </row>
    <row r="108" ht="6" customHeight="1" x14ac:dyDescent="0.3"/>
  </sheetData>
  <mergeCells count="101">
    <mergeCell ref="C23:I23"/>
    <mergeCell ref="J23:R23"/>
    <mergeCell ref="S23:AA23"/>
    <mergeCell ref="C24:I24"/>
    <mergeCell ref="J24:R24"/>
    <mergeCell ref="S24:AA24"/>
    <mergeCell ref="C18:H18"/>
    <mergeCell ref="I18:AA18"/>
    <mergeCell ref="C20:H21"/>
    <mergeCell ref="I20:N21"/>
    <mergeCell ref="O20:U20"/>
    <mergeCell ref="V20:AA20"/>
    <mergeCell ref="O21:U21"/>
    <mergeCell ref="V21:AA21"/>
    <mergeCell ref="C38:G38"/>
    <mergeCell ref="K38:AA38"/>
    <mergeCell ref="C39:G39"/>
    <mergeCell ref="K39:AA39"/>
    <mergeCell ref="U32:W32"/>
    <mergeCell ref="C26:H26"/>
    <mergeCell ref="C28:H28"/>
    <mergeCell ref="I28:J28"/>
    <mergeCell ref="K28:O28"/>
    <mergeCell ref="Q28:S28"/>
    <mergeCell ref="U28:W28"/>
    <mergeCell ref="Y28:Z28"/>
    <mergeCell ref="C30:J32"/>
    <mergeCell ref="K30:R30"/>
    <mergeCell ref="S30:W30"/>
    <mergeCell ref="X30:AA30"/>
    <mergeCell ref="K31:N31"/>
    <mergeCell ref="O31:R31"/>
    <mergeCell ref="S31:T31"/>
    <mergeCell ref="U31:W31"/>
    <mergeCell ref="I26:AA26"/>
    <mergeCell ref="X31:Y31"/>
    <mergeCell ref="Z31:AA31"/>
    <mergeCell ref="K32:N32"/>
    <mergeCell ref="P65:T65"/>
    <mergeCell ref="U65:AA65"/>
    <mergeCell ref="C66:G66"/>
    <mergeCell ref="P66:T66"/>
    <mergeCell ref="U66:AA66"/>
    <mergeCell ref="C67:G67"/>
    <mergeCell ref="P67:T67"/>
    <mergeCell ref="U67:AA67"/>
    <mergeCell ref="C68:G68"/>
    <mergeCell ref="P68:T68"/>
    <mergeCell ref="U68:AA68"/>
    <mergeCell ref="H66:I66"/>
    <mergeCell ref="H67:I67"/>
    <mergeCell ref="H68:I68"/>
    <mergeCell ref="J66:O66"/>
    <mergeCell ref="J67:O67"/>
    <mergeCell ref="J68:O68"/>
    <mergeCell ref="C65:G65"/>
    <mergeCell ref="H65:I65"/>
    <mergeCell ref="J65:O65"/>
    <mergeCell ref="O32:R32"/>
    <mergeCell ref="S32:T32"/>
    <mergeCell ref="X32:Y32"/>
    <mergeCell ref="Z32:AA32"/>
    <mergeCell ref="C34:AA35"/>
    <mergeCell ref="C36:G37"/>
    <mergeCell ref="H36:H37"/>
    <mergeCell ref="I36:I37"/>
    <mergeCell ref="J36:J37"/>
    <mergeCell ref="K36:AA37"/>
    <mergeCell ref="C40:G40"/>
    <mergeCell ref="K40:AA40"/>
    <mergeCell ref="C41:G41"/>
    <mergeCell ref="K41:AA41"/>
    <mergeCell ref="C45:AA46"/>
    <mergeCell ref="C47:AA59"/>
    <mergeCell ref="C62:G64"/>
    <mergeCell ref="H62:I64"/>
    <mergeCell ref="J62:O64"/>
    <mergeCell ref="P62:T64"/>
    <mergeCell ref="U62:AA64"/>
    <mergeCell ref="C42:G42"/>
    <mergeCell ref="K42:AA42"/>
    <mergeCell ref="H2:AB2"/>
    <mergeCell ref="H3:Q3"/>
    <mergeCell ref="R3:AB3"/>
    <mergeCell ref="H4:AB4"/>
    <mergeCell ref="C13:H14"/>
    <mergeCell ref="I13:U14"/>
    <mergeCell ref="V13:AA13"/>
    <mergeCell ref="V14:AA14"/>
    <mergeCell ref="AD18:AM18"/>
    <mergeCell ref="C16:H16"/>
    <mergeCell ref="I16:AA16"/>
    <mergeCell ref="C7:H8"/>
    <mergeCell ref="I7:AA8"/>
    <mergeCell ref="C10:H11"/>
    <mergeCell ref="I10:S11"/>
    <mergeCell ref="T10:W10"/>
    <mergeCell ref="X10:AA10"/>
    <mergeCell ref="T11:W11"/>
    <mergeCell ref="X11:AA11"/>
    <mergeCell ref="B2:G4"/>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M109"/>
  <sheetViews>
    <sheetView topLeftCell="D27" zoomScale="85" zoomScaleNormal="85" workbookViewId="0">
      <selection activeCell="H39" sqref="H39"/>
    </sheetView>
  </sheetViews>
  <sheetFormatPr baseColWidth="10" defaultColWidth="3.7265625" defaultRowHeight="12" x14ac:dyDescent="0.3"/>
  <cols>
    <col min="1" max="1" width="3.7265625" style="249"/>
    <col min="2" max="2" width="2.81640625" style="249" customWidth="1"/>
    <col min="3" max="6" width="2.7265625" style="249" customWidth="1"/>
    <col min="7" max="7" width="5" style="249" customWidth="1"/>
    <col min="8" max="8" width="18.81640625" style="249" customWidth="1"/>
    <col min="9" max="9" width="16.54296875" style="249" customWidth="1"/>
    <col min="10" max="10" width="18.26953125" style="249" customWidth="1"/>
    <col min="11" max="27" width="4.7265625" style="249" customWidth="1"/>
    <col min="28" max="28" width="2.81640625" style="249" customWidth="1"/>
    <col min="29" max="29" width="3.7265625" style="249"/>
    <col min="30" max="30" width="7.7265625" style="249" customWidth="1"/>
    <col min="31" max="31" width="6.1796875" style="249" bestFit="1" customWidth="1"/>
    <col min="32" max="16384" width="3.7265625" style="249"/>
  </cols>
  <sheetData>
    <row r="1" spans="1:28" x14ac:dyDescent="0.3">
      <c r="A1" s="247"/>
      <c r="B1" s="248"/>
      <c r="C1" s="248"/>
      <c r="D1" s="248"/>
      <c r="E1" s="248"/>
      <c r="F1" s="248"/>
    </row>
    <row r="2" spans="1:28" ht="45.75" customHeight="1" x14ac:dyDescent="0.3">
      <c r="A2" s="247"/>
      <c r="B2" s="2208"/>
      <c r="C2" s="2208"/>
      <c r="D2" s="2208"/>
      <c r="E2" s="2208"/>
      <c r="F2" s="2208"/>
      <c r="G2" s="2208"/>
      <c r="H2" s="2210" t="s">
        <v>0</v>
      </c>
      <c r="I2" s="2210"/>
      <c r="J2" s="2210"/>
      <c r="K2" s="2210"/>
      <c r="L2" s="2210"/>
      <c r="M2" s="2210"/>
      <c r="N2" s="2210"/>
      <c r="O2" s="2210"/>
      <c r="P2" s="2210"/>
      <c r="Q2" s="2210"/>
      <c r="R2" s="2210"/>
      <c r="S2" s="2210"/>
      <c r="T2" s="2210"/>
      <c r="U2" s="2210"/>
      <c r="V2" s="2210"/>
      <c r="W2" s="2210"/>
      <c r="X2" s="2210"/>
      <c r="Y2" s="2210"/>
      <c r="Z2" s="2210"/>
      <c r="AA2" s="2210"/>
      <c r="AB2" s="2210"/>
    </row>
    <row r="3" spans="1:28" ht="15" customHeight="1" x14ac:dyDescent="0.3">
      <c r="A3" s="247"/>
      <c r="B3" s="2208"/>
      <c r="C3" s="2208"/>
      <c r="D3" s="2208"/>
      <c r="E3" s="2208"/>
      <c r="F3" s="2208"/>
      <c r="G3" s="2208"/>
      <c r="H3" s="2211" t="s">
        <v>1</v>
      </c>
      <c r="I3" s="2211"/>
      <c r="J3" s="2211"/>
      <c r="K3" s="2211"/>
      <c r="L3" s="2211"/>
      <c r="M3" s="2211"/>
      <c r="N3" s="2211"/>
      <c r="O3" s="2211"/>
      <c r="P3" s="2211"/>
      <c r="Q3" s="2211"/>
      <c r="R3" s="2211" t="s">
        <v>2</v>
      </c>
      <c r="S3" s="2211"/>
      <c r="T3" s="2211"/>
      <c r="U3" s="2211"/>
      <c r="V3" s="2211"/>
      <c r="W3" s="2211"/>
      <c r="X3" s="2211"/>
      <c r="Y3" s="2211"/>
      <c r="Z3" s="2211"/>
      <c r="AA3" s="2211"/>
      <c r="AB3" s="2211"/>
    </row>
    <row r="4" spans="1:28" ht="15.75" customHeight="1" thickBot="1" x14ac:dyDescent="0.35">
      <c r="A4" s="247"/>
      <c r="B4" s="2209"/>
      <c r="C4" s="2209"/>
      <c r="D4" s="2209"/>
      <c r="E4" s="2209"/>
      <c r="F4" s="2209"/>
      <c r="G4" s="2209"/>
      <c r="H4" s="2212" t="s">
        <v>3</v>
      </c>
      <c r="I4" s="2212"/>
      <c r="J4" s="2212"/>
      <c r="K4" s="2212"/>
      <c r="L4" s="2212"/>
      <c r="M4" s="2212"/>
      <c r="N4" s="2212"/>
      <c r="O4" s="2212"/>
      <c r="P4" s="2212"/>
      <c r="Q4" s="2212"/>
      <c r="R4" s="2212"/>
      <c r="S4" s="2212"/>
      <c r="T4" s="2212"/>
      <c r="U4" s="2212"/>
      <c r="V4" s="2212"/>
      <c r="W4" s="2212"/>
      <c r="X4" s="2212"/>
      <c r="Y4" s="2212"/>
      <c r="Z4" s="2212"/>
      <c r="AA4" s="2212"/>
      <c r="AB4" s="2212"/>
    </row>
    <row r="5" spans="1:28" x14ac:dyDescent="0.3">
      <c r="A5" s="247"/>
      <c r="B5" s="250"/>
      <c r="C5" s="247"/>
      <c r="D5" s="247"/>
      <c r="E5" s="247"/>
      <c r="F5" s="247"/>
      <c r="G5" s="247"/>
      <c r="H5" s="251"/>
      <c r="I5" s="251"/>
      <c r="J5" s="251"/>
      <c r="K5" s="251"/>
      <c r="L5" s="251"/>
      <c r="M5" s="251"/>
      <c r="N5" s="251"/>
      <c r="O5" s="251"/>
      <c r="P5" s="251"/>
      <c r="Q5" s="251"/>
      <c r="R5" s="251"/>
      <c r="S5" s="251"/>
      <c r="T5" s="251"/>
      <c r="U5" s="251"/>
      <c r="V5" s="251"/>
      <c r="W5" s="251"/>
      <c r="X5" s="251"/>
      <c r="Y5" s="251"/>
      <c r="Z5" s="251"/>
      <c r="AA5" s="251"/>
      <c r="AB5" s="252"/>
    </row>
    <row r="6" spans="1:28" ht="5.15" customHeight="1" thickBot="1" x14ac:dyDescent="0.35">
      <c r="B6" s="253"/>
      <c r="C6" s="254"/>
      <c r="D6" s="254"/>
      <c r="E6" s="254"/>
      <c r="F6" s="254"/>
      <c r="G6" s="254"/>
      <c r="H6" s="254"/>
      <c r="I6" s="255"/>
      <c r="J6" s="255"/>
      <c r="K6" s="255"/>
      <c r="L6" s="255"/>
      <c r="M6" s="255"/>
      <c r="N6" s="255"/>
      <c r="O6" s="255"/>
      <c r="P6" s="255"/>
      <c r="Q6" s="255"/>
      <c r="R6" s="255"/>
      <c r="S6" s="255"/>
      <c r="T6" s="256"/>
      <c r="U6" s="256"/>
      <c r="V6" s="256"/>
      <c r="W6" s="256"/>
      <c r="X6" s="256"/>
      <c r="Y6" s="254"/>
      <c r="Z6" s="254"/>
      <c r="AA6" s="254"/>
      <c r="AB6" s="257"/>
    </row>
    <row r="7" spans="1:28" ht="15" customHeight="1" x14ac:dyDescent="0.3">
      <c r="B7" s="258"/>
      <c r="C7" s="2003" t="s">
        <v>4</v>
      </c>
      <c r="D7" s="2004"/>
      <c r="E7" s="2004"/>
      <c r="F7" s="2004"/>
      <c r="G7" s="2004"/>
      <c r="H7" s="2005"/>
      <c r="I7" s="2009" t="s">
        <v>196</v>
      </c>
      <c r="J7" s="2010"/>
      <c r="K7" s="2010"/>
      <c r="L7" s="2010"/>
      <c r="M7" s="2010"/>
      <c r="N7" s="2010"/>
      <c r="O7" s="2010"/>
      <c r="P7" s="2010"/>
      <c r="Q7" s="2010"/>
      <c r="R7" s="2010"/>
      <c r="S7" s="2010"/>
      <c r="T7" s="2010"/>
      <c r="U7" s="2010"/>
      <c r="V7" s="2010"/>
      <c r="W7" s="2010"/>
      <c r="X7" s="2010"/>
      <c r="Y7" s="2010"/>
      <c r="Z7" s="2010"/>
      <c r="AA7" s="2011"/>
      <c r="AB7" s="259"/>
    </row>
    <row r="8" spans="1:28" ht="12.5" thickBot="1" x14ac:dyDescent="0.35">
      <c r="B8" s="258"/>
      <c r="C8" s="2006"/>
      <c r="D8" s="2007"/>
      <c r="E8" s="2007"/>
      <c r="F8" s="2007"/>
      <c r="G8" s="2007"/>
      <c r="H8" s="2008"/>
      <c r="I8" s="2012"/>
      <c r="J8" s="2013"/>
      <c r="K8" s="2013"/>
      <c r="L8" s="2013"/>
      <c r="M8" s="2013"/>
      <c r="N8" s="2013"/>
      <c r="O8" s="2013"/>
      <c r="P8" s="2013"/>
      <c r="Q8" s="2013"/>
      <c r="R8" s="2013"/>
      <c r="S8" s="2013"/>
      <c r="T8" s="2013"/>
      <c r="U8" s="2013"/>
      <c r="V8" s="2013"/>
      <c r="W8" s="2013"/>
      <c r="X8" s="2013"/>
      <c r="Y8" s="2013"/>
      <c r="Z8" s="2013"/>
      <c r="AA8" s="2014"/>
      <c r="AB8" s="259"/>
    </row>
    <row r="9" spans="1:28" ht="5.15" customHeight="1" thickBot="1" x14ac:dyDescent="0.35">
      <c r="B9" s="258"/>
      <c r="C9" s="260"/>
      <c r="D9" s="260"/>
      <c r="E9" s="260"/>
      <c r="F9" s="260"/>
      <c r="G9" s="260"/>
      <c r="H9" s="260"/>
      <c r="I9" s="261"/>
      <c r="J9" s="261"/>
      <c r="K9" s="261"/>
      <c r="L9" s="261"/>
      <c r="M9" s="261"/>
      <c r="N9" s="261"/>
      <c r="O9" s="261"/>
      <c r="P9" s="261"/>
      <c r="Q9" s="261"/>
      <c r="R9" s="261"/>
      <c r="S9" s="261"/>
      <c r="T9" s="262"/>
      <c r="U9" s="262"/>
      <c r="V9" s="262"/>
      <c r="W9" s="262"/>
      <c r="X9" s="262"/>
      <c r="Y9" s="260"/>
      <c r="Z9" s="260"/>
      <c r="AA9" s="260"/>
      <c r="AB9" s="259"/>
    </row>
    <row r="10" spans="1:28" ht="15" customHeight="1" thickBot="1" x14ac:dyDescent="0.35">
      <c r="B10" s="258"/>
      <c r="C10" s="2003" t="s">
        <v>5</v>
      </c>
      <c r="D10" s="2004"/>
      <c r="E10" s="2004"/>
      <c r="F10" s="2004"/>
      <c r="G10" s="2004"/>
      <c r="H10" s="2005"/>
      <c r="I10" s="2139" t="s">
        <v>501</v>
      </c>
      <c r="J10" s="2199"/>
      <c r="K10" s="2199"/>
      <c r="L10" s="2199"/>
      <c r="M10" s="2199"/>
      <c r="N10" s="2199"/>
      <c r="O10" s="2199"/>
      <c r="P10" s="2199"/>
      <c r="Q10" s="2199"/>
      <c r="R10" s="2199"/>
      <c r="S10" s="2200"/>
      <c r="T10" s="2033" t="s">
        <v>7</v>
      </c>
      <c r="U10" s="2034"/>
      <c r="V10" s="2034"/>
      <c r="W10" s="2035"/>
      <c r="X10" s="1941" t="s">
        <v>8</v>
      </c>
      <c r="Y10" s="1942"/>
      <c r="Z10" s="1942"/>
      <c r="AA10" s="1943"/>
      <c r="AB10" s="259"/>
    </row>
    <row r="11" spans="1:28" ht="21" customHeight="1" thickBot="1" x14ac:dyDescent="0.35">
      <c r="B11" s="258"/>
      <c r="C11" s="2006"/>
      <c r="D11" s="2007"/>
      <c r="E11" s="2007"/>
      <c r="F11" s="2007"/>
      <c r="G11" s="2007"/>
      <c r="H11" s="2008"/>
      <c r="I11" s="2201"/>
      <c r="J11" s="2202"/>
      <c r="K11" s="2202"/>
      <c r="L11" s="2202"/>
      <c r="M11" s="2202"/>
      <c r="N11" s="2202"/>
      <c r="O11" s="2202"/>
      <c r="P11" s="2202"/>
      <c r="Q11" s="2202"/>
      <c r="R11" s="2202"/>
      <c r="S11" s="2203"/>
      <c r="T11" s="2159" t="s">
        <v>550</v>
      </c>
      <c r="U11" s="2204"/>
      <c r="V11" s="2204"/>
      <c r="W11" s="2205"/>
      <c r="X11" s="2185">
        <v>5</v>
      </c>
      <c r="Y11" s="2206"/>
      <c r="Z11" s="2206"/>
      <c r="AA11" s="2207"/>
      <c r="AB11" s="259"/>
    </row>
    <row r="12" spans="1:28" ht="5.15" customHeight="1" thickBot="1" x14ac:dyDescent="0.35">
      <c r="B12" s="263"/>
      <c r="C12" s="264"/>
      <c r="D12" s="264"/>
      <c r="E12" s="264"/>
      <c r="F12" s="264"/>
      <c r="G12" s="264"/>
      <c r="H12" s="264"/>
      <c r="I12" s="264"/>
      <c r="J12" s="264"/>
      <c r="K12" s="264"/>
      <c r="L12" s="264"/>
      <c r="M12" s="264"/>
      <c r="N12" s="264"/>
      <c r="O12" s="264"/>
      <c r="P12" s="264"/>
      <c r="Q12" s="264"/>
      <c r="R12" s="264"/>
      <c r="S12" s="264"/>
      <c r="T12" s="264"/>
      <c r="U12" s="264"/>
      <c r="V12" s="264"/>
      <c r="W12" s="264"/>
      <c r="X12" s="264"/>
      <c r="Y12" s="264"/>
      <c r="Z12" s="264"/>
      <c r="AA12" s="264"/>
      <c r="AB12" s="265"/>
    </row>
    <row r="13" spans="1:28" ht="20.149999999999999" customHeight="1" x14ac:dyDescent="0.3">
      <c r="B13" s="263"/>
      <c r="C13" s="2003" t="s">
        <v>9</v>
      </c>
      <c r="D13" s="2004"/>
      <c r="E13" s="2004"/>
      <c r="F13" s="2004"/>
      <c r="G13" s="2004"/>
      <c r="H13" s="2005"/>
      <c r="I13" s="2213" t="s">
        <v>551</v>
      </c>
      <c r="J13" s="2214"/>
      <c r="K13" s="2214"/>
      <c r="L13" s="2214"/>
      <c r="M13" s="2214"/>
      <c r="N13" s="2214"/>
      <c r="O13" s="2214"/>
      <c r="P13" s="2214"/>
      <c r="Q13" s="2214"/>
      <c r="R13" s="2214"/>
      <c r="S13" s="2214"/>
      <c r="T13" s="2214"/>
      <c r="U13" s="2215"/>
      <c r="V13" s="2003" t="s">
        <v>11</v>
      </c>
      <c r="W13" s="2004"/>
      <c r="X13" s="2004"/>
      <c r="Y13" s="2004"/>
      <c r="Z13" s="2004"/>
      <c r="AA13" s="2005"/>
      <c r="AB13" s="265"/>
    </row>
    <row r="14" spans="1:28" ht="20.149999999999999" customHeight="1" thickBot="1" x14ac:dyDescent="0.35">
      <c r="B14" s="263"/>
      <c r="C14" s="2006"/>
      <c r="D14" s="2007"/>
      <c r="E14" s="2007"/>
      <c r="F14" s="2007"/>
      <c r="G14" s="2007"/>
      <c r="H14" s="2008"/>
      <c r="I14" s="2216"/>
      <c r="J14" s="2217"/>
      <c r="K14" s="2217"/>
      <c r="L14" s="2217"/>
      <c r="M14" s="2217"/>
      <c r="N14" s="2217"/>
      <c r="O14" s="2217"/>
      <c r="P14" s="2217"/>
      <c r="Q14" s="2217"/>
      <c r="R14" s="2217"/>
      <c r="S14" s="2217"/>
      <c r="T14" s="2217"/>
      <c r="U14" s="2218"/>
      <c r="V14" s="2219" t="s">
        <v>12</v>
      </c>
      <c r="W14" s="2169"/>
      <c r="X14" s="2169"/>
      <c r="Y14" s="2169"/>
      <c r="Z14" s="2169"/>
      <c r="AA14" s="2170"/>
      <c r="AB14" s="265"/>
    </row>
    <row r="15" spans="1:28" ht="5.15" customHeight="1" thickBot="1" x14ac:dyDescent="0.35">
      <c r="B15" s="263"/>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5"/>
    </row>
    <row r="16" spans="1:28" ht="60" customHeight="1" thickBot="1" x14ac:dyDescent="0.35">
      <c r="B16" s="263"/>
      <c r="C16" s="2040" t="s">
        <v>13</v>
      </c>
      <c r="D16" s="2041"/>
      <c r="E16" s="2041"/>
      <c r="F16" s="2041"/>
      <c r="G16" s="2041"/>
      <c r="H16" s="2042"/>
      <c r="I16" s="2196" t="s">
        <v>552</v>
      </c>
      <c r="J16" s="2197"/>
      <c r="K16" s="2197"/>
      <c r="L16" s="2197"/>
      <c r="M16" s="2197"/>
      <c r="N16" s="2197"/>
      <c r="O16" s="2197"/>
      <c r="P16" s="2197"/>
      <c r="Q16" s="2197"/>
      <c r="R16" s="2197"/>
      <c r="S16" s="2197"/>
      <c r="T16" s="2197"/>
      <c r="U16" s="2197"/>
      <c r="V16" s="2197"/>
      <c r="W16" s="2197"/>
      <c r="X16" s="2197"/>
      <c r="Y16" s="2197"/>
      <c r="Z16" s="2197"/>
      <c r="AA16" s="2198"/>
      <c r="AB16" s="265"/>
    </row>
    <row r="17" spans="2:39" ht="5.15" customHeight="1" thickBot="1" x14ac:dyDescent="0.35">
      <c r="B17" s="263"/>
      <c r="C17" s="262"/>
      <c r="D17" s="262"/>
      <c r="E17" s="262"/>
      <c r="F17" s="262"/>
      <c r="G17" s="262"/>
      <c r="H17" s="262"/>
      <c r="I17" s="266"/>
      <c r="J17" s="266"/>
      <c r="K17" s="266"/>
      <c r="L17" s="266"/>
      <c r="M17" s="266"/>
      <c r="N17" s="266"/>
      <c r="O17" s="266"/>
      <c r="P17" s="266"/>
      <c r="Q17" s="266"/>
      <c r="R17" s="266"/>
      <c r="S17" s="266"/>
      <c r="T17" s="266"/>
      <c r="U17" s="266"/>
      <c r="V17" s="266"/>
      <c r="W17" s="266"/>
      <c r="X17" s="266"/>
      <c r="Y17" s="266"/>
      <c r="Z17" s="266"/>
      <c r="AA17" s="266"/>
      <c r="AB17" s="265"/>
    </row>
    <row r="18" spans="2:39" ht="132" customHeight="1" thickBot="1" x14ac:dyDescent="0.35">
      <c r="B18" s="263"/>
      <c r="C18" s="2040" t="s">
        <v>79</v>
      </c>
      <c r="D18" s="2041"/>
      <c r="E18" s="2041"/>
      <c r="F18" s="2041"/>
      <c r="G18" s="2041"/>
      <c r="H18" s="2042"/>
      <c r="I18" s="2186" t="s">
        <v>731</v>
      </c>
      <c r="J18" s="2187"/>
      <c r="K18" s="2187"/>
      <c r="L18" s="2187"/>
      <c r="M18" s="2187"/>
      <c r="N18" s="2187"/>
      <c r="O18" s="2187"/>
      <c r="P18" s="2187"/>
      <c r="Q18" s="2187"/>
      <c r="R18" s="2187"/>
      <c r="S18" s="2187"/>
      <c r="T18" s="2187"/>
      <c r="U18" s="2187"/>
      <c r="V18" s="2187"/>
      <c r="W18" s="2187"/>
      <c r="X18" s="2187"/>
      <c r="Y18" s="2187"/>
      <c r="Z18" s="2187"/>
      <c r="AA18" s="2188"/>
      <c r="AB18" s="265"/>
      <c r="AD18" s="2195"/>
      <c r="AE18" s="2195"/>
      <c r="AF18" s="2195"/>
      <c r="AG18" s="2195"/>
      <c r="AH18" s="2195"/>
      <c r="AI18" s="2195"/>
      <c r="AJ18" s="2195"/>
      <c r="AK18" s="2195"/>
      <c r="AL18" s="2195"/>
      <c r="AM18" s="2195"/>
    </row>
    <row r="19" spans="2:39" ht="5.15" customHeight="1" thickBot="1" x14ac:dyDescent="0.35">
      <c r="B19" s="263"/>
      <c r="C19" s="262"/>
      <c r="D19" s="262"/>
      <c r="E19" s="262"/>
      <c r="F19" s="262"/>
      <c r="G19" s="262"/>
      <c r="H19" s="262"/>
      <c r="I19" s="267"/>
      <c r="J19" s="267"/>
      <c r="K19" s="267"/>
      <c r="L19" s="267"/>
      <c r="M19" s="267"/>
      <c r="N19" s="267"/>
      <c r="O19" s="267"/>
      <c r="P19" s="267"/>
      <c r="Q19" s="267"/>
      <c r="R19" s="267"/>
      <c r="S19" s="267"/>
      <c r="T19" s="267"/>
      <c r="U19" s="267"/>
      <c r="V19" s="267"/>
      <c r="W19" s="267"/>
      <c r="X19" s="267"/>
      <c r="Y19" s="267"/>
      <c r="Z19" s="267"/>
      <c r="AA19" s="267"/>
      <c r="AB19" s="265"/>
    </row>
    <row r="20" spans="2:39" s="247" customFormat="1" ht="22.5" customHeight="1" x14ac:dyDescent="0.3">
      <c r="B20" s="263"/>
      <c r="C20" s="1929" t="s">
        <v>626</v>
      </c>
      <c r="D20" s="1930"/>
      <c r="E20" s="1930"/>
      <c r="F20" s="1930"/>
      <c r="G20" s="1930"/>
      <c r="H20" s="1931"/>
      <c r="I20" s="2189" t="s">
        <v>732</v>
      </c>
      <c r="J20" s="2190"/>
      <c r="K20" s="2190"/>
      <c r="L20" s="2190"/>
      <c r="M20" s="2190"/>
      <c r="N20" s="2191"/>
      <c r="O20" s="1941" t="s">
        <v>18</v>
      </c>
      <c r="P20" s="1942"/>
      <c r="Q20" s="1942"/>
      <c r="R20" s="1942"/>
      <c r="S20" s="1942"/>
      <c r="T20" s="1942"/>
      <c r="U20" s="1943"/>
      <c r="V20" s="1941" t="s">
        <v>19</v>
      </c>
      <c r="W20" s="1942"/>
      <c r="X20" s="1942"/>
      <c r="Y20" s="1942"/>
      <c r="Z20" s="1942"/>
      <c r="AA20" s="1943"/>
      <c r="AB20" s="265"/>
    </row>
    <row r="21" spans="2:39" s="247" customFormat="1" ht="30.75" customHeight="1" thickBot="1" x14ac:dyDescent="0.35">
      <c r="B21" s="263"/>
      <c r="C21" s="1932"/>
      <c r="D21" s="1933"/>
      <c r="E21" s="1933"/>
      <c r="F21" s="1933"/>
      <c r="G21" s="1933"/>
      <c r="H21" s="1934"/>
      <c r="I21" s="2192"/>
      <c r="J21" s="2193"/>
      <c r="K21" s="2193"/>
      <c r="L21" s="2193"/>
      <c r="M21" s="2193"/>
      <c r="N21" s="2194"/>
      <c r="O21" s="2182" t="s">
        <v>132</v>
      </c>
      <c r="P21" s="2183"/>
      <c r="Q21" s="2183"/>
      <c r="R21" s="2183"/>
      <c r="S21" s="2183"/>
      <c r="T21" s="2183"/>
      <c r="U21" s="2184"/>
      <c r="V21" s="2185" t="s">
        <v>55</v>
      </c>
      <c r="W21" s="2183"/>
      <c r="X21" s="2183"/>
      <c r="Y21" s="2183"/>
      <c r="Z21" s="2183"/>
      <c r="AA21" s="2184"/>
      <c r="AB21" s="265"/>
    </row>
    <row r="22" spans="2:39" ht="5.15" customHeight="1" thickBot="1" x14ac:dyDescent="0.35">
      <c r="B22" s="263"/>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5"/>
    </row>
    <row r="23" spans="2:39" ht="31.5" customHeight="1" x14ac:dyDescent="0.3">
      <c r="B23" s="263"/>
      <c r="C23" s="1941" t="s">
        <v>22</v>
      </c>
      <c r="D23" s="1942"/>
      <c r="E23" s="1942"/>
      <c r="F23" s="1942"/>
      <c r="G23" s="1942"/>
      <c r="H23" s="1942"/>
      <c r="I23" s="1943"/>
      <c r="J23" s="1941" t="s">
        <v>23</v>
      </c>
      <c r="K23" s="1942"/>
      <c r="L23" s="1942"/>
      <c r="M23" s="1942"/>
      <c r="N23" s="1942"/>
      <c r="O23" s="1942"/>
      <c r="P23" s="1942"/>
      <c r="Q23" s="1942"/>
      <c r="R23" s="1943"/>
      <c r="S23" s="1941" t="s">
        <v>24</v>
      </c>
      <c r="T23" s="1942"/>
      <c r="U23" s="1942"/>
      <c r="V23" s="1942"/>
      <c r="W23" s="1942"/>
      <c r="X23" s="1942"/>
      <c r="Y23" s="1942"/>
      <c r="Z23" s="1942"/>
      <c r="AA23" s="1943"/>
      <c r="AB23" s="265"/>
    </row>
    <row r="24" spans="2:39" ht="32.25" customHeight="1" thickBot="1" x14ac:dyDescent="0.35">
      <c r="B24" s="263"/>
      <c r="C24" s="2165" t="s">
        <v>542</v>
      </c>
      <c r="D24" s="2166"/>
      <c r="E24" s="2166"/>
      <c r="F24" s="2166"/>
      <c r="G24" s="2166"/>
      <c r="H24" s="2166"/>
      <c r="I24" s="2167"/>
      <c r="J24" s="2165" t="s">
        <v>201</v>
      </c>
      <c r="K24" s="2166"/>
      <c r="L24" s="2166"/>
      <c r="M24" s="2166"/>
      <c r="N24" s="2166"/>
      <c r="O24" s="2166"/>
      <c r="P24" s="2166"/>
      <c r="Q24" s="2166"/>
      <c r="R24" s="2167"/>
      <c r="S24" s="2168" t="s">
        <v>543</v>
      </c>
      <c r="T24" s="2169"/>
      <c r="U24" s="2169"/>
      <c r="V24" s="2169"/>
      <c r="W24" s="2169"/>
      <c r="X24" s="2169"/>
      <c r="Y24" s="2169"/>
      <c r="Z24" s="2169"/>
      <c r="AA24" s="2170"/>
      <c r="AB24" s="265"/>
    </row>
    <row r="25" spans="2:39" ht="5.15" customHeight="1" thickBot="1" x14ac:dyDescent="0.35">
      <c r="B25" s="263"/>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5"/>
    </row>
    <row r="26" spans="2:39" ht="54.75" customHeight="1" thickBot="1" x14ac:dyDescent="0.35">
      <c r="B26" s="263"/>
      <c r="C26" s="2040" t="s">
        <v>27</v>
      </c>
      <c r="D26" s="2041"/>
      <c r="E26" s="2041"/>
      <c r="F26" s="2041"/>
      <c r="G26" s="2041"/>
      <c r="H26" s="2042"/>
      <c r="I26" s="2156"/>
      <c r="J26" s="2157"/>
      <c r="K26" s="2157"/>
      <c r="L26" s="2157"/>
      <c r="M26" s="2157"/>
      <c r="N26" s="2157"/>
      <c r="O26" s="2157"/>
      <c r="P26" s="2157"/>
      <c r="Q26" s="2157"/>
      <c r="R26" s="2157"/>
      <c r="S26" s="2157"/>
      <c r="T26" s="2157"/>
      <c r="U26" s="2157"/>
      <c r="V26" s="2157"/>
      <c r="W26" s="2157"/>
      <c r="X26" s="2157"/>
      <c r="Y26" s="2157"/>
      <c r="Z26" s="2157"/>
      <c r="AA26" s="2158"/>
      <c r="AB26" s="265"/>
    </row>
    <row r="27" spans="2:39" ht="5.15" customHeight="1" thickBot="1" x14ac:dyDescent="0.35">
      <c r="B27" s="263"/>
      <c r="C27" s="262"/>
      <c r="D27" s="262"/>
      <c r="E27" s="262"/>
      <c r="F27" s="262"/>
      <c r="G27" s="262"/>
      <c r="H27" s="262"/>
      <c r="I27" s="267"/>
      <c r="J27" s="267"/>
      <c r="K27" s="267"/>
      <c r="L27" s="267"/>
      <c r="M27" s="267"/>
      <c r="N27" s="267"/>
      <c r="O27" s="267"/>
      <c r="P27" s="267"/>
      <c r="Q27" s="267"/>
      <c r="R27" s="267"/>
      <c r="S27" s="267"/>
      <c r="T27" s="267"/>
      <c r="U27" s="267"/>
      <c r="V27" s="267"/>
      <c r="W27" s="267"/>
      <c r="X27" s="267"/>
      <c r="Y27" s="267"/>
      <c r="Z27" s="267"/>
      <c r="AA27" s="267"/>
      <c r="AB27" s="265"/>
    </row>
    <row r="28" spans="2:39" ht="32.25" customHeight="1" thickBot="1" x14ac:dyDescent="0.35">
      <c r="B28" s="263"/>
      <c r="C28" s="2040" t="s">
        <v>28</v>
      </c>
      <c r="D28" s="2041"/>
      <c r="E28" s="2041"/>
      <c r="F28" s="2041"/>
      <c r="G28" s="2041"/>
      <c r="H28" s="2042"/>
      <c r="I28" s="2159">
        <v>0.9</v>
      </c>
      <c r="J28" s="2160"/>
      <c r="K28" s="1948" t="s">
        <v>29</v>
      </c>
      <c r="L28" s="1949"/>
      <c r="M28" s="1949"/>
      <c r="N28" s="1949"/>
      <c r="O28" s="2161"/>
      <c r="P28" s="2162" t="s">
        <v>30</v>
      </c>
      <c r="Q28" s="2163"/>
      <c r="R28" s="2164"/>
      <c r="S28" s="268"/>
      <c r="T28" s="2162" t="s">
        <v>31</v>
      </c>
      <c r="U28" s="2163"/>
      <c r="V28" s="2164"/>
      <c r="W28" s="268" t="s">
        <v>102</v>
      </c>
      <c r="X28" s="2162" t="s">
        <v>56</v>
      </c>
      <c r="Y28" s="2163"/>
      <c r="Z28" s="2164"/>
      <c r="AA28" s="269"/>
      <c r="AB28" s="265"/>
    </row>
    <row r="29" spans="2:39" ht="5.15" customHeight="1" x14ac:dyDescent="0.3">
      <c r="B29" s="263"/>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5"/>
    </row>
    <row r="30" spans="2:39" s="374" customFormat="1" ht="12.5" thickBot="1" x14ac:dyDescent="0.35">
      <c r="B30" s="375"/>
      <c r="C30" s="754"/>
      <c r="D30" s="754"/>
      <c r="E30" s="754"/>
      <c r="F30" s="754"/>
      <c r="G30" s="754"/>
      <c r="H30" s="754"/>
      <c r="I30" s="754"/>
      <c r="J30" s="754"/>
      <c r="K30" s="754"/>
      <c r="L30" s="754"/>
      <c r="M30" s="754"/>
      <c r="N30" s="754"/>
      <c r="O30" s="754"/>
      <c r="P30" s="754"/>
      <c r="Q30" s="754"/>
      <c r="R30" s="754"/>
      <c r="S30" s="754"/>
      <c r="T30" s="754"/>
      <c r="U30" s="754"/>
      <c r="V30" s="754"/>
      <c r="W30" s="754"/>
      <c r="X30" s="754"/>
      <c r="Y30" s="754"/>
      <c r="Z30" s="754"/>
      <c r="AA30" s="754"/>
      <c r="AB30" s="700"/>
    </row>
    <row r="31" spans="2:39" s="374" customFormat="1" ht="15" customHeight="1" x14ac:dyDescent="0.3">
      <c r="B31" s="375"/>
      <c r="C31" s="2043" t="s">
        <v>34</v>
      </c>
      <c r="D31" s="2044"/>
      <c r="E31" s="2044"/>
      <c r="F31" s="2044"/>
      <c r="G31" s="2044"/>
      <c r="H31" s="2044"/>
      <c r="I31" s="2044"/>
      <c r="J31" s="2045"/>
      <c r="K31" s="2116" t="s">
        <v>35</v>
      </c>
      <c r="L31" s="2117"/>
      <c r="M31" s="2117"/>
      <c r="N31" s="2117"/>
      <c r="O31" s="2117"/>
      <c r="P31" s="2117"/>
      <c r="Q31" s="2117"/>
      <c r="R31" s="2117"/>
      <c r="S31" s="2118" t="s">
        <v>36</v>
      </c>
      <c r="T31" s="2118"/>
      <c r="U31" s="2118"/>
      <c r="V31" s="2118"/>
      <c r="W31" s="2118"/>
      <c r="X31" s="2119" t="s">
        <v>37</v>
      </c>
      <c r="Y31" s="2119"/>
      <c r="Z31" s="2119"/>
      <c r="AA31" s="2120"/>
      <c r="AB31" s="700"/>
    </row>
    <row r="32" spans="2:39" s="374" customFormat="1" ht="14.25" customHeight="1" x14ac:dyDescent="0.3">
      <c r="B32" s="375"/>
      <c r="C32" s="2046"/>
      <c r="D32" s="2047"/>
      <c r="E32" s="2047"/>
      <c r="F32" s="2047"/>
      <c r="G32" s="2047"/>
      <c r="H32" s="2047"/>
      <c r="I32" s="2047"/>
      <c r="J32" s="2048"/>
      <c r="K32" s="2121" t="s">
        <v>38</v>
      </c>
      <c r="L32" s="2122"/>
      <c r="M32" s="2122"/>
      <c r="N32" s="2122"/>
      <c r="O32" s="2122" t="s">
        <v>39</v>
      </c>
      <c r="P32" s="2122"/>
      <c r="Q32" s="2122"/>
      <c r="R32" s="2122"/>
      <c r="S32" s="2122" t="s">
        <v>38</v>
      </c>
      <c r="T32" s="2122"/>
      <c r="U32" s="2122" t="s">
        <v>39</v>
      </c>
      <c r="V32" s="2122"/>
      <c r="W32" s="2122"/>
      <c r="X32" s="2122" t="s">
        <v>38</v>
      </c>
      <c r="Y32" s="2122"/>
      <c r="Z32" s="2122" t="s">
        <v>39</v>
      </c>
      <c r="AA32" s="2126"/>
      <c r="AB32" s="700"/>
    </row>
    <row r="33" spans="2:28" s="374" customFormat="1" ht="15" customHeight="1" thickBot="1" x14ac:dyDescent="0.35">
      <c r="B33" s="375"/>
      <c r="C33" s="2049"/>
      <c r="D33" s="2050"/>
      <c r="E33" s="2050"/>
      <c r="F33" s="2050"/>
      <c r="G33" s="2050"/>
      <c r="H33" s="2050"/>
      <c r="I33" s="2050"/>
      <c r="J33" s="2051"/>
      <c r="K33" s="2127">
        <v>0</v>
      </c>
      <c r="L33" s="2091"/>
      <c r="M33" s="2091"/>
      <c r="N33" s="2091"/>
      <c r="O33" s="2091">
        <v>69</v>
      </c>
      <c r="P33" s="2091"/>
      <c r="Q33" s="2091"/>
      <c r="R33" s="2091"/>
      <c r="S33" s="2091">
        <v>70</v>
      </c>
      <c r="T33" s="2091"/>
      <c r="U33" s="2091">
        <v>89</v>
      </c>
      <c r="V33" s="2091"/>
      <c r="W33" s="2091"/>
      <c r="X33" s="2091">
        <v>90</v>
      </c>
      <c r="Y33" s="2091"/>
      <c r="Z33" s="2091">
        <v>100</v>
      </c>
      <c r="AA33" s="2092"/>
      <c r="AB33" s="700"/>
    </row>
    <row r="34" spans="2:28" s="374" customFormat="1" ht="12.5" thickBot="1" x14ac:dyDescent="0.35">
      <c r="B34" s="375"/>
      <c r="C34" s="754"/>
      <c r="D34" s="754"/>
      <c r="E34" s="754"/>
      <c r="F34" s="754"/>
      <c r="G34" s="754"/>
      <c r="H34" s="754"/>
      <c r="I34" s="754"/>
      <c r="J34" s="754"/>
      <c r="K34" s="754"/>
      <c r="L34" s="754"/>
      <c r="M34" s="754"/>
      <c r="N34" s="754"/>
      <c r="O34" s="754"/>
      <c r="P34" s="754"/>
      <c r="Q34" s="754"/>
      <c r="R34" s="754"/>
      <c r="S34" s="754"/>
      <c r="T34" s="754"/>
      <c r="U34" s="754"/>
      <c r="V34" s="754"/>
      <c r="W34" s="754"/>
      <c r="X34" s="754"/>
      <c r="Y34" s="754"/>
      <c r="Z34" s="754"/>
      <c r="AA34" s="754"/>
      <c r="AB34" s="700"/>
    </row>
    <row r="35" spans="2:28" s="270" customFormat="1" x14ac:dyDescent="0.3">
      <c r="B35" s="271"/>
      <c r="C35" s="1231" t="s">
        <v>40</v>
      </c>
      <c r="D35" s="1232"/>
      <c r="E35" s="1232"/>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3"/>
      <c r="AB35" s="265"/>
    </row>
    <row r="36" spans="2:28" s="270" customFormat="1" ht="12.5" thickBot="1" x14ac:dyDescent="0.35">
      <c r="B36" s="271"/>
      <c r="C36" s="2093"/>
      <c r="D36" s="2094"/>
      <c r="E36" s="2094"/>
      <c r="F36" s="2094"/>
      <c r="G36" s="2094"/>
      <c r="H36" s="2094"/>
      <c r="I36" s="2094"/>
      <c r="J36" s="2094"/>
      <c r="K36" s="2094"/>
      <c r="L36" s="2094"/>
      <c r="M36" s="2094"/>
      <c r="N36" s="2094"/>
      <c r="O36" s="2094"/>
      <c r="P36" s="2094"/>
      <c r="Q36" s="2094"/>
      <c r="R36" s="2094"/>
      <c r="S36" s="2094"/>
      <c r="T36" s="2094"/>
      <c r="U36" s="2094"/>
      <c r="V36" s="2094"/>
      <c r="W36" s="2094"/>
      <c r="X36" s="2094"/>
      <c r="Y36" s="2094"/>
      <c r="Z36" s="2094"/>
      <c r="AA36" s="2095"/>
      <c r="AB36" s="265"/>
    </row>
    <row r="37" spans="2:28" s="270" customFormat="1" ht="14.25" customHeight="1" x14ac:dyDescent="0.3">
      <c r="B37" s="271"/>
      <c r="C37" s="1231" t="s">
        <v>41</v>
      </c>
      <c r="D37" s="1232"/>
      <c r="E37" s="1232"/>
      <c r="F37" s="1232"/>
      <c r="G37" s="1233"/>
      <c r="H37" s="2100" t="s">
        <v>553</v>
      </c>
      <c r="I37" s="2100" t="s">
        <v>554</v>
      </c>
      <c r="J37" s="2100" t="s">
        <v>555</v>
      </c>
      <c r="K37" s="2102" t="s">
        <v>45</v>
      </c>
      <c r="L37" s="2102"/>
      <c r="M37" s="2102"/>
      <c r="N37" s="1232"/>
      <c r="O37" s="1232"/>
      <c r="P37" s="1232"/>
      <c r="Q37" s="1232"/>
      <c r="R37" s="1232"/>
      <c r="S37" s="1232"/>
      <c r="T37" s="1232"/>
      <c r="U37" s="1232"/>
      <c r="V37" s="1232"/>
      <c r="W37" s="1232"/>
      <c r="X37" s="1232"/>
      <c r="Y37" s="1232"/>
      <c r="Z37" s="1232"/>
      <c r="AA37" s="1233"/>
      <c r="AB37" s="265"/>
    </row>
    <row r="38" spans="2:28" s="270" customFormat="1" ht="78" customHeight="1" thickBot="1" x14ac:dyDescent="0.35">
      <c r="B38" s="271"/>
      <c r="C38" s="2093"/>
      <c r="D38" s="2094"/>
      <c r="E38" s="2094"/>
      <c r="F38" s="2094"/>
      <c r="G38" s="2095"/>
      <c r="H38" s="2101"/>
      <c r="I38" s="2101"/>
      <c r="J38" s="2101"/>
      <c r="K38" s="2103"/>
      <c r="L38" s="2103"/>
      <c r="M38" s="2103"/>
      <c r="N38" s="2094"/>
      <c r="O38" s="2094"/>
      <c r="P38" s="2094"/>
      <c r="Q38" s="2094"/>
      <c r="R38" s="2094"/>
      <c r="S38" s="2094"/>
      <c r="T38" s="2094"/>
      <c r="U38" s="2094"/>
      <c r="V38" s="2094"/>
      <c r="W38" s="2094"/>
      <c r="X38" s="2094"/>
      <c r="Y38" s="2094"/>
      <c r="Z38" s="2094"/>
      <c r="AA38" s="2095"/>
      <c r="AB38" s="265"/>
    </row>
    <row r="39" spans="2:28" s="270" customFormat="1" ht="216" customHeight="1" x14ac:dyDescent="0.3">
      <c r="B39" s="271"/>
      <c r="C39" s="2135" t="s">
        <v>149</v>
      </c>
      <c r="D39" s="2136"/>
      <c r="E39" s="2136"/>
      <c r="F39" s="2136"/>
      <c r="G39" s="2137"/>
      <c r="H39" s="272">
        <f>391+370+566</f>
        <v>1327</v>
      </c>
      <c r="I39" s="272">
        <f>+H39</f>
        <v>1327</v>
      </c>
      <c r="J39" s="273">
        <f>IF(OR(H39="",I39=""),"",H39/I39)</f>
        <v>1</v>
      </c>
      <c r="K39" s="2082" t="s">
        <v>939</v>
      </c>
      <c r="L39" s="2082"/>
      <c r="M39" s="2082"/>
      <c r="N39" s="2083"/>
      <c r="O39" s="2083"/>
      <c r="P39" s="2083"/>
      <c r="Q39" s="2083"/>
      <c r="R39" s="2083"/>
      <c r="S39" s="2083"/>
      <c r="T39" s="2083"/>
      <c r="U39" s="2083"/>
      <c r="V39" s="2083"/>
      <c r="W39" s="2083"/>
      <c r="X39" s="2083"/>
      <c r="Y39" s="2083"/>
      <c r="Z39" s="2083"/>
      <c r="AA39" s="2084"/>
      <c r="AB39" s="265"/>
    </row>
    <row r="40" spans="2:28" s="270" customFormat="1" ht="50.15" customHeight="1" x14ac:dyDescent="0.3">
      <c r="B40" s="271"/>
      <c r="C40" s="2135" t="s">
        <v>150</v>
      </c>
      <c r="D40" s="2136"/>
      <c r="E40" s="2136"/>
      <c r="F40" s="2136"/>
      <c r="G40" s="2137"/>
      <c r="H40" s="752"/>
      <c r="I40" s="752"/>
      <c r="J40" s="273" t="str">
        <f>IF(H40="","",+H40/I40)</f>
        <v/>
      </c>
      <c r="K40" s="2082"/>
      <c r="L40" s="2082"/>
      <c r="M40" s="2082"/>
      <c r="N40" s="2083"/>
      <c r="O40" s="2083"/>
      <c r="P40" s="2083"/>
      <c r="Q40" s="2083"/>
      <c r="R40" s="2083"/>
      <c r="S40" s="2083"/>
      <c r="T40" s="2083"/>
      <c r="U40" s="2083"/>
      <c r="V40" s="2083"/>
      <c r="W40" s="2083"/>
      <c r="X40" s="2083"/>
      <c r="Y40" s="2083"/>
      <c r="Z40" s="2083"/>
      <c r="AA40" s="2084"/>
      <c r="AB40" s="265"/>
    </row>
    <row r="41" spans="2:28" s="270" customFormat="1" ht="50.15" customHeight="1" x14ac:dyDescent="0.3">
      <c r="B41" s="271"/>
      <c r="C41" s="2135" t="s">
        <v>151</v>
      </c>
      <c r="D41" s="2136"/>
      <c r="E41" s="2136"/>
      <c r="F41" s="2136"/>
      <c r="G41" s="2137"/>
      <c r="H41" s="752"/>
      <c r="I41" s="752"/>
      <c r="J41" s="273" t="str">
        <f>IF(H41="","",+H41/I41)</f>
        <v/>
      </c>
      <c r="K41" s="2082"/>
      <c r="L41" s="2082"/>
      <c r="M41" s="2082"/>
      <c r="N41" s="2083"/>
      <c r="O41" s="2083"/>
      <c r="P41" s="2083"/>
      <c r="Q41" s="2083"/>
      <c r="R41" s="2083"/>
      <c r="S41" s="2083"/>
      <c r="T41" s="2083"/>
      <c r="U41" s="2083"/>
      <c r="V41" s="2083"/>
      <c r="W41" s="2083"/>
      <c r="X41" s="2083"/>
      <c r="Y41" s="2083"/>
      <c r="Z41" s="2083"/>
      <c r="AA41" s="2084"/>
      <c r="AB41" s="265"/>
    </row>
    <row r="42" spans="2:28" s="270" customFormat="1" ht="50.15" customHeight="1" thickBot="1" x14ac:dyDescent="0.35">
      <c r="B42" s="271"/>
      <c r="C42" s="2135" t="s">
        <v>152</v>
      </c>
      <c r="D42" s="2136"/>
      <c r="E42" s="2136"/>
      <c r="F42" s="2136"/>
      <c r="G42" s="2137"/>
      <c r="H42" s="752"/>
      <c r="I42" s="752"/>
      <c r="J42" s="273" t="str">
        <f>IF(H42="","",+H42/I42)</f>
        <v/>
      </c>
      <c r="K42" s="2082"/>
      <c r="L42" s="2082"/>
      <c r="M42" s="2082"/>
      <c r="N42" s="2083"/>
      <c r="O42" s="2083"/>
      <c r="P42" s="2083"/>
      <c r="Q42" s="2083"/>
      <c r="R42" s="2083"/>
      <c r="S42" s="2083"/>
      <c r="T42" s="2083"/>
      <c r="U42" s="2083"/>
      <c r="V42" s="2083"/>
      <c r="W42" s="2083"/>
      <c r="X42" s="2083"/>
      <c r="Y42" s="2083"/>
      <c r="Z42" s="2083"/>
      <c r="AA42" s="2084"/>
      <c r="AB42" s="265"/>
    </row>
    <row r="43" spans="2:28" s="270" customFormat="1" ht="20.149999999999999" customHeight="1" thickBot="1" x14ac:dyDescent="0.35">
      <c r="B43" s="271"/>
      <c r="C43" s="1338" t="s">
        <v>46</v>
      </c>
      <c r="D43" s="1339"/>
      <c r="E43" s="1339"/>
      <c r="F43" s="1339"/>
      <c r="G43" s="1340"/>
      <c r="H43" s="275">
        <f>IF(H39="","",SUM(H39:H42))</f>
        <v>1327</v>
      </c>
      <c r="I43" s="276">
        <f>IF(I39="","",SUM(I39:I42))</f>
        <v>1327</v>
      </c>
      <c r="J43" s="277">
        <f t="shared" ref="J43" si="0">IF(H43="","",+H43/I43)</f>
        <v>1</v>
      </c>
      <c r="K43" s="1341"/>
      <c r="L43" s="1342"/>
      <c r="M43" s="1342"/>
      <c r="N43" s="1342"/>
      <c r="O43" s="1342"/>
      <c r="P43" s="1342"/>
      <c r="Q43" s="1342"/>
      <c r="R43" s="1342"/>
      <c r="S43" s="1342"/>
      <c r="T43" s="1342"/>
      <c r="U43" s="1342"/>
      <c r="V43" s="1342"/>
      <c r="W43" s="1342"/>
      <c r="X43" s="1342"/>
      <c r="Y43" s="1342"/>
      <c r="Z43" s="1342"/>
      <c r="AA43" s="1343"/>
      <c r="AB43" s="265"/>
    </row>
    <row r="44" spans="2:28" s="270" customFormat="1" ht="5.25" customHeight="1" x14ac:dyDescent="0.3">
      <c r="B44" s="271"/>
      <c r="C44" s="264"/>
      <c r="D44" s="264"/>
      <c r="E44" s="264"/>
      <c r="F44" s="264"/>
      <c r="G44" s="264"/>
      <c r="H44" s="278"/>
      <c r="I44" s="278"/>
      <c r="J44" s="78"/>
      <c r="K44" s="264"/>
      <c r="L44" s="264"/>
      <c r="M44" s="264"/>
      <c r="N44" s="264"/>
      <c r="O44" s="264"/>
      <c r="P44" s="264"/>
      <c r="Q44" s="264"/>
      <c r="R44" s="264"/>
      <c r="S44" s="264"/>
      <c r="T44" s="264"/>
      <c r="U44" s="264"/>
      <c r="V44" s="264"/>
      <c r="W44" s="264"/>
      <c r="X44" s="264"/>
      <c r="Y44" s="264"/>
      <c r="Z44" s="264"/>
      <c r="AA44" s="264"/>
      <c r="AB44" s="265"/>
    </row>
    <row r="45" spans="2:28" s="270" customFormat="1" ht="12.5" thickBot="1" x14ac:dyDescent="0.35">
      <c r="B45" s="271"/>
      <c r="C45" s="264"/>
      <c r="D45" s="264"/>
      <c r="E45" s="264"/>
      <c r="F45" s="264"/>
      <c r="G45" s="264"/>
      <c r="H45" s="278"/>
      <c r="I45" s="278"/>
      <c r="J45" s="78"/>
      <c r="K45" s="264"/>
      <c r="L45" s="264"/>
      <c r="M45" s="264"/>
      <c r="N45" s="264"/>
      <c r="O45" s="264"/>
      <c r="P45" s="264"/>
      <c r="Q45" s="264"/>
      <c r="R45" s="264"/>
      <c r="S45" s="264"/>
      <c r="T45" s="264"/>
      <c r="U45" s="264"/>
      <c r="V45" s="264"/>
      <c r="W45" s="264"/>
      <c r="X45" s="264"/>
      <c r="Y45" s="264"/>
      <c r="Z45" s="264"/>
      <c r="AA45" s="264"/>
      <c r="AB45" s="265"/>
    </row>
    <row r="46" spans="2:28" s="270" customFormat="1" x14ac:dyDescent="0.3">
      <c r="B46" s="271"/>
      <c r="C46" s="1323" t="s">
        <v>47</v>
      </c>
      <c r="D46" s="1324"/>
      <c r="E46" s="1324"/>
      <c r="F46" s="1324"/>
      <c r="G46" s="1324"/>
      <c r="H46" s="1324"/>
      <c r="I46" s="1324"/>
      <c r="J46" s="1324"/>
      <c r="K46" s="1324"/>
      <c r="L46" s="1324"/>
      <c r="M46" s="1324"/>
      <c r="N46" s="1324"/>
      <c r="O46" s="1324"/>
      <c r="P46" s="1324"/>
      <c r="Q46" s="1324"/>
      <c r="R46" s="1324"/>
      <c r="S46" s="1324"/>
      <c r="T46" s="1324"/>
      <c r="U46" s="1324"/>
      <c r="V46" s="1324"/>
      <c r="W46" s="1324"/>
      <c r="X46" s="1324"/>
      <c r="Y46" s="1324"/>
      <c r="Z46" s="1324"/>
      <c r="AA46" s="1325"/>
      <c r="AB46" s="265"/>
    </row>
    <row r="47" spans="2:28" ht="12.5" thickBot="1" x14ac:dyDescent="0.35">
      <c r="B47" s="263"/>
      <c r="C47" s="1326"/>
      <c r="D47" s="2138"/>
      <c r="E47" s="2138"/>
      <c r="F47" s="2138"/>
      <c r="G47" s="2138"/>
      <c r="H47" s="2138"/>
      <c r="I47" s="2138"/>
      <c r="J47" s="2138"/>
      <c r="K47" s="2138"/>
      <c r="L47" s="2138"/>
      <c r="M47" s="2138"/>
      <c r="N47" s="2138"/>
      <c r="O47" s="2138"/>
      <c r="P47" s="2138"/>
      <c r="Q47" s="2138"/>
      <c r="R47" s="2138"/>
      <c r="S47" s="2138"/>
      <c r="T47" s="2138"/>
      <c r="U47" s="2138"/>
      <c r="V47" s="2138"/>
      <c r="W47" s="2138"/>
      <c r="X47" s="2138"/>
      <c r="Y47" s="2138"/>
      <c r="Z47" s="2138"/>
      <c r="AA47" s="1328"/>
      <c r="AB47" s="265"/>
    </row>
    <row r="48" spans="2:28" x14ac:dyDescent="0.3">
      <c r="B48" s="263"/>
      <c r="C48" s="2139" t="s">
        <v>105</v>
      </c>
      <c r="D48" s="2140"/>
      <c r="E48" s="2140"/>
      <c r="F48" s="2140"/>
      <c r="G48" s="2140"/>
      <c r="H48" s="2140"/>
      <c r="I48" s="2140"/>
      <c r="J48" s="2140"/>
      <c r="K48" s="2140"/>
      <c r="L48" s="2140"/>
      <c r="M48" s="2140"/>
      <c r="N48" s="2140"/>
      <c r="O48" s="2140"/>
      <c r="P48" s="2140"/>
      <c r="Q48" s="2140"/>
      <c r="R48" s="2140"/>
      <c r="S48" s="2140"/>
      <c r="T48" s="2140"/>
      <c r="U48" s="2140"/>
      <c r="V48" s="2140"/>
      <c r="W48" s="2140"/>
      <c r="X48" s="2140"/>
      <c r="Y48" s="2140"/>
      <c r="Z48" s="2140"/>
      <c r="AA48" s="2141"/>
      <c r="AB48" s="265"/>
    </row>
    <row r="49" spans="1:28" x14ac:dyDescent="0.3">
      <c r="B49" s="263"/>
      <c r="C49" s="2142"/>
      <c r="D49" s="2143"/>
      <c r="E49" s="2143"/>
      <c r="F49" s="2143"/>
      <c r="G49" s="2143"/>
      <c r="H49" s="2143"/>
      <c r="I49" s="2143"/>
      <c r="J49" s="2143"/>
      <c r="K49" s="2143"/>
      <c r="L49" s="2143"/>
      <c r="M49" s="2143"/>
      <c r="N49" s="2143"/>
      <c r="O49" s="2143"/>
      <c r="P49" s="2143"/>
      <c r="Q49" s="2143"/>
      <c r="R49" s="2143"/>
      <c r="S49" s="2143"/>
      <c r="T49" s="2143"/>
      <c r="U49" s="2143"/>
      <c r="V49" s="2143"/>
      <c r="W49" s="2143"/>
      <c r="X49" s="2143"/>
      <c r="Y49" s="2143"/>
      <c r="Z49" s="2143"/>
      <c r="AA49" s="2144"/>
      <c r="AB49" s="265"/>
    </row>
    <row r="50" spans="1:28" x14ac:dyDescent="0.3">
      <c r="B50" s="263"/>
      <c r="C50" s="2142"/>
      <c r="D50" s="2143"/>
      <c r="E50" s="2143"/>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2144"/>
      <c r="AB50" s="265"/>
    </row>
    <row r="51" spans="1:28" x14ac:dyDescent="0.3">
      <c r="B51" s="263"/>
      <c r="C51" s="2142"/>
      <c r="D51" s="2143"/>
      <c r="E51" s="2143"/>
      <c r="F51" s="2143"/>
      <c r="G51" s="2143"/>
      <c r="H51" s="2143"/>
      <c r="I51" s="2143"/>
      <c r="J51" s="2143"/>
      <c r="K51" s="2143"/>
      <c r="L51" s="2143"/>
      <c r="M51" s="2143"/>
      <c r="N51" s="2143"/>
      <c r="O51" s="2143"/>
      <c r="P51" s="2143"/>
      <c r="Q51" s="2143"/>
      <c r="R51" s="2143"/>
      <c r="S51" s="2143"/>
      <c r="T51" s="2143"/>
      <c r="U51" s="2143"/>
      <c r="V51" s="2143"/>
      <c r="W51" s="2143"/>
      <c r="X51" s="2143"/>
      <c r="Y51" s="2143"/>
      <c r="Z51" s="2143"/>
      <c r="AA51" s="2144"/>
      <c r="AB51" s="265"/>
    </row>
    <row r="52" spans="1:28" x14ac:dyDescent="0.3">
      <c r="B52" s="263"/>
      <c r="C52" s="2142"/>
      <c r="D52" s="2143"/>
      <c r="E52" s="2143"/>
      <c r="F52" s="2143"/>
      <c r="G52" s="2143"/>
      <c r="H52" s="2143"/>
      <c r="I52" s="2143"/>
      <c r="J52" s="2143"/>
      <c r="K52" s="2143"/>
      <c r="L52" s="2143"/>
      <c r="M52" s="2143"/>
      <c r="N52" s="2143"/>
      <c r="O52" s="2143"/>
      <c r="P52" s="2143"/>
      <c r="Q52" s="2143"/>
      <c r="R52" s="2143"/>
      <c r="S52" s="2143"/>
      <c r="T52" s="2143"/>
      <c r="U52" s="2143"/>
      <c r="V52" s="2143"/>
      <c r="W52" s="2143"/>
      <c r="X52" s="2143"/>
      <c r="Y52" s="2143"/>
      <c r="Z52" s="2143"/>
      <c r="AA52" s="2144"/>
      <c r="AB52" s="265"/>
    </row>
    <row r="53" spans="1:28" x14ac:dyDescent="0.3">
      <c r="B53" s="263"/>
      <c r="C53" s="2142"/>
      <c r="D53" s="2143"/>
      <c r="E53" s="2143"/>
      <c r="F53" s="2143"/>
      <c r="G53" s="2143"/>
      <c r="H53" s="2143"/>
      <c r="I53" s="2143"/>
      <c r="J53" s="2143"/>
      <c r="K53" s="2143"/>
      <c r="L53" s="2143"/>
      <c r="M53" s="2143"/>
      <c r="N53" s="2143"/>
      <c r="O53" s="2143"/>
      <c r="P53" s="2143"/>
      <c r="Q53" s="2143"/>
      <c r="R53" s="2143"/>
      <c r="S53" s="2143"/>
      <c r="T53" s="2143"/>
      <c r="U53" s="2143"/>
      <c r="V53" s="2143"/>
      <c r="W53" s="2143"/>
      <c r="X53" s="2143"/>
      <c r="Y53" s="2143"/>
      <c r="Z53" s="2143"/>
      <c r="AA53" s="2144"/>
      <c r="AB53" s="265"/>
    </row>
    <row r="54" spans="1:28" x14ac:dyDescent="0.3">
      <c r="B54" s="263"/>
      <c r="C54" s="2142"/>
      <c r="D54" s="2143"/>
      <c r="E54" s="2143"/>
      <c r="F54" s="2143"/>
      <c r="G54" s="2143"/>
      <c r="H54" s="2143"/>
      <c r="I54" s="2143"/>
      <c r="J54" s="2143"/>
      <c r="K54" s="2143"/>
      <c r="L54" s="2143"/>
      <c r="M54" s="2143"/>
      <c r="N54" s="2143"/>
      <c r="O54" s="2143"/>
      <c r="P54" s="2143"/>
      <c r="Q54" s="2143"/>
      <c r="R54" s="2143"/>
      <c r="S54" s="2143"/>
      <c r="T54" s="2143"/>
      <c r="U54" s="2143"/>
      <c r="V54" s="2143"/>
      <c r="W54" s="2143"/>
      <c r="X54" s="2143"/>
      <c r="Y54" s="2143"/>
      <c r="Z54" s="2143"/>
      <c r="AA54" s="2144"/>
      <c r="AB54" s="265"/>
    </row>
    <row r="55" spans="1:28" x14ac:dyDescent="0.3">
      <c r="B55" s="263"/>
      <c r="C55" s="2142"/>
      <c r="D55" s="2143"/>
      <c r="E55" s="2143"/>
      <c r="F55" s="2143"/>
      <c r="G55" s="2143"/>
      <c r="H55" s="2143"/>
      <c r="I55" s="2143"/>
      <c r="J55" s="2143"/>
      <c r="K55" s="2143"/>
      <c r="L55" s="2143"/>
      <c r="M55" s="2143"/>
      <c r="N55" s="2143"/>
      <c r="O55" s="2143"/>
      <c r="P55" s="2143"/>
      <c r="Q55" s="2143"/>
      <c r="R55" s="2143"/>
      <c r="S55" s="2143"/>
      <c r="T55" s="2143"/>
      <c r="U55" s="2143"/>
      <c r="V55" s="2143"/>
      <c r="W55" s="2143"/>
      <c r="X55" s="2143"/>
      <c r="Y55" s="2143"/>
      <c r="Z55" s="2143"/>
      <c r="AA55" s="2144"/>
      <c r="AB55" s="265"/>
    </row>
    <row r="56" spans="1:28" x14ac:dyDescent="0.3">
      <c r="B56" s="263"/>
      <c r="C56" s="2142"/>
      <c r="D56" s="2143"/>
      <c r="E56" s="2143"/>
      <c r="F56" s="2143"/>
      <c r="G56" s="2143"/>
      <c r="H56" s="2143"/>
      <c r="I56" s="2143"/>
      <c r="J56" s="2143"/>
      <c r="K56" s="2143"/>
      <c r="L56" s="2143"/>
      <c r="M56" s="2143"/>
      <c r="N56" s="2143"/>
      <c r="O56" s="2143"/>
      <c r="P56" s="2143"/>
      <c r="Q56" s="2143"/>
      <c r="R56" s="2143"/>
      <c r="S56" s="2143"/>
      <c r="T56" s="2143"/>
      <c r="U56" s="2143"/>
      <c r="V56" s="2143"/>
      <c r="W56" s="2143"/>
      <c r="X56" s="2143"/>
      <c r="Y56" s="2143"/>
      <c r="Z56" s="2143"/>
      <c r="AA56" s="2144"/>
      <c r="AB56" s="265"/>
    </row>
    <row r="57" spans="1:28" x14ac:dyDescent="0.3">
      <c r="B57" s="263"/>
      <c r="C57" s="2142"/>
      <c r="D57" s="2143"/>
      <c r="E57" s="2143"/>
      <c r="F57" s="2143"/>
      <c r="G57" s="2143"/>
      <c r="H57" s="2143"/>
      <c r="I57" s="2143"/>
      <c r="J57" s="2143"/>
      <c r="K57" s="2143"/>
      <c r="L57" s="2143"/>
      <c r="M57" s="2143"/>
      <c r="N57" s="2143"/>
      <c r="O57" s="2143"/>
      <c r="P57" s="2143"/>
      <c r="Q57" s="2143"/>
      <c r="R57" s="2143"/>
      <c r="S57" s="2143"/>
      <c r="T57" s="2143"/>
      <c r="U57" s="2143"/>
      <c r="V57" s="2143"/>
      <c r="W57" s="2143"/>
      <c r="X57" s="2143"/>
      <c r="Y57" s="2143"/>
      <c r="Z57" s="2143"/>
      <c r="AA57" s="2144"/>
      <c r="AB57" s="265"/>
    </row>
    <row r="58" spans="1:28" x14ac:dyDescent="0.3">
      <c r="B58" s="263"/>
      <c r="C58" s="2142"/>
      <c r="D58" s="2143"/>
      <c r="E58" s="2143"/>
      <c r="F58" s="2143"/>
      <c r="G58" s="2143"/>
      <c r="H58" s="2143"/>
      <c r="I58" s="2143"/>
      <c r="J58" s="2143"/>
      <c r="K58" s="2143"/>
      <c r="L58" s="2143"/>
      <c r="M58" s="2143"/>
      <c r="N58" s="2143"/>
      <c r="O58" s="2143"/>
      <c r="P58" s="2143"/>
      <c r="Q58" s="2143"/>
      <c r="R58" s="2143"/>
      <c r="S58" s="2143"/>
      <c r="T58" s="2143"/>
      <c r="U58" s="2143"/>
      <c r="V58" s="2143"/>
      <c r="W58" s="2143"/>
      <c r="X58" s="2143"/>
      <c r="Y58" s="2143"/>
      <c r="Z58" s="2143"/>
      <c r="AA58" s="2144"/>
      <c r="AB58" s="265"/>
    </row>
    <row r="59" spans="1:28" x14ac:dyDescent="0.3">
      <c r="B59" s="263"/>
      <c r="C59" s="2142"/>
      <c r="D59" s="2143"/>
      <c r="E59" s="2143"/>
      <c r="F59" s="2143"/>
      <c r="G59" s="2143"/>
      <c r="H59" s="2143"/>
      <c r="I59" s="2143"/>
      <c r="J59" s="2143"/>
      <c r="K59" s="2143"/>
      <c r="L59" s="2143"/>
      <c r="M59" s="2143"/>
      <c r="N59" s="2143"/>
      <c r="O59" s="2143"/>
      <c r="P59" s="2143"/>
      <c r="Q59" s="2143"/>
      <c r="R59" s="2143"/>
      <c r="S59" s="2143"/>
      <c r="T59" s="2143"/>
      <c r="U59" s="2143"/>
      <c r="V59" s="2143"/>
      <c r="W59" s="2143"/>
      <c r="X59" s="2143"/>
      <c r="Y59" s="2143"/>
      <c r="Z59" s="2143"/>
      <c r="AA59" s="2144"/>
      <c r="AB59" s="265"/>
    </row>
    <row r="60" spans="1:28" ht="12.5" thickBot="1" x14ac:dyDescent="0.35">
      <c r="B60" s="263"/>
      <c r="C60" s="2145"/>
      <c r="D60" s="2146"/>
      <c r="E60" s="2146"/>
      <c r="F60" s="2146"/>
      <c r="G60" s="2146"/>
      <c r="H60" s="2146"/>
      <c r="I60" s="2146"/>
      <c r="J60" s="2146"/>
      <c r="K60" s="2146"/>
      <c r="L60" s="2146"/>
      <c r="M60" s="2146"/>
      <c r="N60" s="2146"/>
      <c r="O60" s="2146"/>
      <c r="P60" s="2146"/>
      <c r="Q60" s="2146"/>
      <c r="R60" s="2146"/>
      <c r="S60" s="2146"/>
      <c r="T60" s="2146"/>
      <c r="U60" s="2146"/>
      <c r="V60" s="2146"/>
      <c r="W60" s="2146"/>
      <c r="X60" s="2146"/>
      <c r="Y60" s="2146"/>
      <c r="Z60" s="2146"/>
      <c r="AA60" s="2147"/>
      <c r="AB60" s="265"/>
    </row>
    <row r="61" spans="1:28" x14ac:dyDescent="0.3">
      <c r="B61" s="279"/>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1"/>
    </row>
    <row r="62" spans="1:28" ht="12.5" thickBot="1" x14ac:dyDescent="0.35">
      <c r="B62" s="282"/>
      <c r="C62" s="283"/>
      <c r="D62" s="283"/>
      <c r="E62" s="283"/>
      <c r="F62" s="283"/>
      <c r="G62" s="283"/>
      <c r="H62" s="283"/>
      <c r="I62" s="283"/>
      <c r="J62" s="283"/>
      <c r="K62" s="283"/>
      <c r="L62" s="283"/>
      <c r="M62" s="283"/>
      <c r="N62" s="283"/>
      <c r="O62" s="283"/>
      <c r="P62" s="283"/>
      <c r="Q62" s="283"/>
      <c r="R62" s="283"/>
      <c r="S62" s="283"/>
      <c r="T62" s="283"/>
      <c r="U62" s="283"/>
      <c r="V62" s="283"/>
      <c r="W62" s="283"/>
      <c r="X62" s="283"/>
      <c r="Y62" s="283"/>
      <c r="Z62" s="283"/>
      <c r="AA62" s="283"/>
      <c r="AB62" s="284"/>
    </row>
    <row r="63" spans="1:28" ht="14.25" customHeight="1" x14ac:dyDescent="0.3">
      <c r="B63" s="250"/>
      <c r="C63" s="2148" t="s">
        <v>41</v>
      </c>
      <c r="D63" s="2149"/>
      <c r="E63" s="2149"/>
      <c r="F63" s="2149"/>
      <c r="G63" s="2149"/>
      <c r="H63" s="2149" t="s">
        <v>57</v>
      </c>
      <c r="I63" s="2149"/>
      <c r="J63" s="2149" t="s">
        <v>58</v>
      </c>
      <c r="K63" s="2149"/>
      <c r="L63" s="2149"/>
      <c r="M63" s="2149"/>
      <c r="N63" s="2149"/>
      <c r="O63" s="2149"/>
      <c r="P63" s="2152" t="s">
        <v>217</v>
      </c>
      <c r="Q63" s="2152"/>
      <c r="R63" s="2152"/>
      <c r="S63" s="2152"/>
      <c r="T63" s="2152"/>
      <c r="U63" s="2149" t="s">
        <v>50</v>
      </c>
      <c r="V63" s="2149"/>
      <c r="W63" s="2149"/>
      <c r="X63" s="2149"/>
      <c r="Y63" s="2149"/>
      <c r="Z63" s="2149"/>
      <c r="AA63" s="2154"/>
      <c r="AB63" s="285"/>
    </row>
    <row r="64" spans="1:28" ht="14.25" customHeight="1" x14ac:dyDescent="0.3">
      <c r="A64" s="247"/>
      <c r="B64" s="286"/>
      <c r="C64" s="2150"/>
      <c r="D64" s="2151"/>
      <c r="E64" s="2151"/>
      <c r="F64" s="2151"/>
      <c r="G64" s="2151"/>
      <c r="H64" s="2151"/>
      <c r="I64" s="2151"/>
      <c r="J64" s="2151"/>
      <c r="K64" s="2151"/>
      <c r="L64" s="2151"/>
      <c r="M64" s="2151"/>
      <c r="N64" s="2151"/>
      <c r="O64" s="2151"/>
      <c r="P64" s="2153"/>
      <c r="Q64" s="2153"/>
      <c r="R64" s="2153"/>
      <c r="S64" s="2153"/>
      <c r="T64" s="2153"/>
      <c r="U64" s="2151"/>
      <c r="V64" s="2151"/>
      <c r="W64" s="2151"/>
      <c r="X64" s="2151"/>
      <c r="Y64" s="2151"/>
      <c r="Z64" s="2151"/>
      <c r="AA64" s="2155"/>
      <c r="AB64" s="285"/>
    </row>
    <row r="65" spans="1:28" ht="15" customHeight="1" x14ac:dyDescent="0.3">
      <c r="A65" s="247"/>
      <c r="B65" s="286"/>
      <c r="C65" s="2150"/>
      <c r="D65" s="2151"/>
      <c r="E65" s="2151"/>
      <c r="F65" s="2151"/>
      <c r="G65" s="2151"/>
      <c r="H65" s="2151"/>
      <c r="I65" s="2151"/>
      <c r="J65" s="2151"/>
      <c r="K65" s="2151"/>
      <c r="L65" s="2151"/>
      <c r="M65" s="2151"/>
      <c r="N65" s="2151"/>
      <c r="O65" s="2151"/>
      <c r="P65" s="2153"/>
      <c r="Q65" s="2153"/>
      <c r="R65" s="2153"/>
      <c r="S65" s="2153"/>
      <c r="T65" s="2153"/>
      <c r="U65" s="2151"/>
      <c r="V65" s="2151"/>
      <c r="W65" s="2151"/>
      <c r="X65" s="2151"/>
      <c r="Y65" s="2151"/>
      <c r="Z65" s="2151"/>
      <c r="AA65" s="2155"/>
      <c r="AB65" s="285"/>
    </row>
    <row r="66" spans="1:28" ht="91.5" customHeight="1" x14ac:dyDescent="0.3">
      <c r="B66" s="250"/>
      <c r="C66" s="2177" t="s">
        <v>149</v>
      </c>
      <c r="D66" s="2178"/>
      <c r="E66" s="2178"/>
      <c r="F66" s="2178"/>
      <c r="G66" s="2178"/>
      <c r="H66" s="2179">
        <v>0.998</v>
      </c>
      <c r="I66" s="2179"/>
      <c r="J66" s="2180">
        <f>+J39</f>
        <v>1</v>
      </c>
      <c r="K66" s="2180"/>
      <c r="L66" s="2180"/>
      <c r="M66" s="2180"/>
      <c r="N66" s="2180"/>
      <c r="O66" s="2180"/>
      <c r="P66" s="1954" t="s">
        <v>940</v>
      </c>
      <c r="Q66" s="1954"/>
      <c r="R66" s="1954"/>
      <c r="S66" s="1954"/>
      <c r="T66" s="1954"/>
      <c r="U66" s="2175" t="s">
        <v>938</v>
      </c>
      <c r="V66" s="2175"/>
      <c r="W66" s="2175"/>
      <c r="X66" s="2175"/>
      <c r="Y66" s="2175"/>
      <c r="Z66" s="2175"/>
      <c r="AA66" s="2176"/>
      <c r="AB66" s="287"/>
    </row>
    <row r="67" spans="1:28" ht="80.25" customHeight="1" x14ac:dyDescent="0.3">
      <c r="B67" s="250"/>
      <c r="C67" s="2177" t="s">
        <v>150</v>
      </c>
      <c r="D67" s="2178"/>
      <c r="E67" s="2178"/>
      <c r="F67" s="2178"/>
      <c r="G67" s="2178"/>
      <c r="H67" s="2179">
        <v>0.99399999999999999</v>
      </c>
      <c r="I67" s="2179"/>
      <c r="J67" s="2180" t="str">
        <f>+J40</f>
        <v/>
      </c>
      <c r="K67" s="2180"/>
      <c r="L67" s="2180"/>
      <c r="M67" s="2180"/>
      <c r="N67" s="2180"/>
      <c r="O67" s="2180"/>
      <c r="P67" s="1954"/>
      <c r="Q67" s="1954"/>
      <c r="R67" s="1954"/>
      <c r="S67" s="1954"/>
      <c r="T67" s="1954"/>
      <c r="U67" s="2175"/>
      <c r="V67" s="2175"/>
      <c r="W67" s="2175"/>
      <c r="X67" s="2175"/>
      <c r="Y67" s="2175"/>
      <c r="Z67" s="2175"/>
      <c r="AA67" s="2176"/>
      <c r="AB67" s="287"/>
    </row>
    <row r="68" spans="1:28" ht="62.25" customHeight="1" x14ac:dyDescent="0.3">
      <c r="B68" s="250"/>
      <c r="C68" s="2177" t="s">
        <v>151</v>
      </c>
      <c r="D68" s="2178"/>
      <c r="E68" s="2178"/>
      <c r="F68" s="2178"/>
      <c r="G68" s="2178"/>
      <c r="H68" s="2179">
        <v>1</v>
      </c>
      <c r="I68" s="2179"/>
      <c r="J68" s="2181" t="str">
        <f>+J41</f>
        <v/>
      </c>
      <c r="K68" s="2181"/>
      <c r="L68" s="2181"/>
      <c r="M68" s="2181"/>
      <c r="N68" s="2181"/>
      <c r="O68" s="2181"/>
      <c r="P68" s="1954"/>
      <c r="Q68" s="1954"/>
      <c r="R68" s="1954"/>
      <c r="S68" s="1954"/>
      <c r="T68" s="1954"/>
      <c r="U68" s="2175"/>
      <c r="V68" s="2175"/>
      <c r="W68" s="2175"/>
      <c r="X68" s="2175"/>
      <c r="Y68" s="2175"/>
      <c r="Z68" s="2175"/>
      <c r="AA68" s="2176"/>
      <c r="AB68" s="287"/>
    </row>
    <row r="69" spans="1:28" ht="54" customHeight="1" thickBot="1" x14ac:dyDescent="0.35">
      <c r="B69" s="250"/>
      <c r="C69" s="2171" t="s">
        <v>152</v>
      </c>
      <c r="D69" s="2172"/>
      <c r="E69" s="2172"/>
      <c r="F69" s="2172"/>
      <c r="G69" s="2172"/>
      <c r="H69" s="2173">
        <v>1</v>
      </c>
      <c r="I69" s="2173"/>
      <c r="J69" s="2174" t="str">
        <f>+J42</f>
        <v/>
      </c>
      <c r="K69" s="2174"/>
      <c r="L69" s="2174"/>
      <c r="M69" s="2174"/>
      <c r="N69" s="2174"/>
      <c r="O69" s="2174"/>
      <c r="P69" s="1954"/>
      <c r="Q69" s="1954"/>
      <c r="R69" s="1954"/>
      <c r="S69" s="1954"/>
      <c r="T69" s="1954"/>
      <c r="U69" s="2175"/>
      <c r="V69" s="2175"/>
      <c r="W69" s="2175"/>
      <c r="X69" s="2175"/>
      <c r="Y69" s="2175"/>
      <c r="Z69" s="2175"/>
      <c r="AA69" s="2176"/>
      <c r="AB69" s="287"/>
    </row>
    <row r="70" spans="1:28" x14ac:dyDescent="0.3">
      <c r="B70" s="288"/>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9"/>
    </row>
    <row r="109" ht="6" customHeight="1" x14ac:dyDescent="0.3"/>
  </sheetData>
  <mergeCells count="101">
    <mergeCell ref="B2:G4"/>
    <mergeCell ref="H2:AB2"/>
    <mergeCell ref="H3:Q3"/>
    <mergeCell ref="R3:AB3"/>
    <mergeCell ref="H4:AB4"/>
    <mergeCell ref="C13:H14"/>
    <mergeCell ref="I13:U14"/>
    <mergeCell ref="V13:AA13"/>
    <mergeCell ref="V14:AA14"/>
    <mergeCell ref="C16:H16"/>
    <mergeCell ref="I16:AA16"/>
    <mergeCell ref="C7:H8"/>
    <mergeCell ref="I7:AA8"/>
    <mergeCell ref="C10:H11"/>
    <mergeCell ref="I10:S11"/>
    <mergeCell ref="T10:W10"/>
    <mergeCell ref="X10:AA10"/>
    <mergeCell ref="T11:W11"/>
    <mergeCell ref="X11:AA11"/>
    <mergeCell ref="O21:U21"/>
    <mergeCell ref="V21:AA21"/>
    <mergeCell ref="I18:AA18"/>
    <mergeCell ref="C18:H18"/>
    <mergeCell ref="C20:H21"/>
    <mergeCell ref="I20:N21"/>
    <mergeCell ref="O20:U20"/>
    <mergeCell ref="V20:AA20"/>
    <mergeCell ref="AD18:AM18"/>
    <mergeCell ref="H66:I66"/>
    <mergeCell ref="J66:O66"/>
    <mergeCell ref="C66:G66"/>
    <mergeCell ref="P66:T66"/>
    <mergeCell ref="U66:AA66"/>
    <mergeCell ref="C43:G43"/>
    <mergeCell ref="K43:AA43"/>
    <mergeCell ref="C42:G42"/>
    <mergeCell ref="K42:AA42"/>
    <mergeCell ref="C69:G69"/>
    <mergeCell ref="H69:I69"/>
    <mergeCell ref="J69:O69"/>
    <mergeCell ref="P69:T69"/>
    <mergeCell ref="U69:AA69"/>
    <mergeCell ref="C67:G67"/>
    <mergeCell ref="H67:I67"/>
    <mergeCell ref="J67:O67"/>
    <mergeCell ref="P67:T67"/>
    <mergeCell ref="U67:AA67"/>
    <mergeCell ref="C68:G68"/>
    <mergeCell ref="H68:I68"/>
    <mergeCell ref="J68:O68"/>
    <mergeCell ref="P68:T68"/>
    <mergeCell ref="U68:AA68"/>
    <mergeCell ref="C23:I23"/>
    <mergeCell ref="J23:R23"/>
    <mergeCell ref="S23:AA23"/>
    <mergeCell ref="C26:H26"/>
    <mergeCell ref="I26:AA26"/>
    <mergeCell ref="C28:H28"/>
    <mergeCell ref="I28:J28"/>
    <mergeCell ref="K28:O28"/>
    <mergeCell ref="P28:R28"/>
    <mergeCell ref="T28:V28"/>
    <mergeCell ref="X28:Z28"/>
    <mergeCell ref="C24:I24"/>
    <mergeCell ref="J24:R24"/>
    <mergeCell ref="S24:AA24"/>
    <mergeCell ref="S32:T32"/>
    <mergeCell ref="U32:W32"/>
    <mergeCell ref="X32:Y32"/>
    <mergeCell ref="Z32:AA32"/>
    <mergeCell ref="C35:AA36"/>
    <mergeCell ref="C37:G38"/>
    <mergeCell ref="H37:H38"/>
    <mergeCell ref="I37:I38"/>
    <mergeCell ref="J37:J38"/>
    <mergeCell ref="K37:AA38"/>
    <mergeCell ref="K33:N33"/>
    <mergeCell ref="O33:R33"/>
    <mergeCell ref="S33:T33"/>
    <mergeCell ref="U33:W33"/>
    <mergeCell ref="X33:Y33"/>
    <mergeCell ref="Z33:AA33"/>
    <mergeCell ref="C31:J33"/>
    <mergeCell ref="K31:R31"/>
    <mergeCell ref="S31:W31"/>
    <mergeCell ref="X31:AA31"/>
    <mergeCell ref="K32:N32"/>
    <mergeCell ref="O32:R32"/>
    <mergeCell ref="C39:G39"/>
    <mergeCell ref="K39:AA39"/>
    <mergeCell ref="C46:AA47"/>
    <mergeCell ref="C48:AA60"/>
    <mergeCell ref="C63:G65"/>
    <mergeCell ref="H63:I65"/>
    <mergeCell ref="J63:O65"/>
    <mergeCell ref="P63:T65"/>
    <mergeCell ref="U63:AA65"/>
    <mergeCell ref="C41:G41"/>
    <mergeCell ref="K41:AA41"/>
    <mergeCell ref="C40:G40"/>
    <mergeCell ref="K40:AA40"/>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A978"/>
  <sheetViews>
    <sheetView topLeftCell="A22" zoomScaleNormal="100" workbookViewId="0">
      <selection activeCell="G36" sqref="G36"/>
    </sheetView>
  </sheetViews>
  <sheetFormatPr baseColWidth="10" defaultColWidth="13.7265625" defaultRowHeight="15" customHeight="1" x14ac:dyDescent="0.35"/>
  <cols>
    <col min="1" max="1" width="2.7265625" style="717" customWidth="1"/>
    <col min="2" max="5" width="2.54296875" style="717" customWidth="1"/>
    <col min="6" max="6" width="4.08984375" style="717" customWidth="1"/>
    <col min="7" max="7" width="17.54296875" style="717" customWidth="1"/>
    <col min="8" max="8" width="20.81640625" style="717" customWidth="1"/>
    <col min="9" max="9" width="14.26953125" style="717" customWidth="1"/>
    <col min="10" max="11" width="3.26953125" style="717" customWidth="1"/>
    <col min="12" max="14" width="2.54296875" style="717" customWidth="1"/>
    <col min="15" max="15" width="3.26953125" style="717" customWidth="1"/>
    <col min="16" max="16" width="3.36328125" style="717" customWidth="1"/>
    <col min="17" max="17" width="3.54296875" style="717" customWidth="1"/>
    <col min="18" max="18" width="3.08984375" style="717" customWidth="1"/>
    <col min="19" max="19" width="7.08984375" style="717" customWidth="1"/>
    <col min="20" max="20" width="3.36328125" style="717" customWidth="1"/>
    <col min="21" max="21" width="3.54296875" style="717" customWidth="1"/>
    <col min="22" max="24" width="4.7265625" style="717" customWidth="1"/>
    <col min="25" max="25" width="6.36328125" style="717" customWidth="1"/>
    <col min="26" max="26" width="3.90625" style="717" customWidth="1"/>
    <col min="27" max="27" width="1.90625" style="717" customWidth="1"/>
    <col min="28" max="16384" width="13.7265625" style="717"/>
  </cols>
  <sheetData>
    <row r="1" spans="1:27" ht="45.75" customHeight="1" x14ac:dyDescent="0.35">
      <c r="A1" s="2366"/>
      <c r="B1" s="2308"/>
      <c r="C1" s="2308"/>
      <c r="D1" s="2308"/>
      <c r="E1" s="2308"/>
      <c r="F1" s="2350"/>
      <c r="G1" s="2368" t="s">
        <v>0</v>
      </c>
      <c r="H1" s="2369"/>
      <c r="I1" s="2369"/>
      <c r="J1" s="2369"/>
      <c r="K1" s="2369"/>
      <c r="L1" s="2369"/>
      <c r="M1" s="2369"/>
      <c r="N1" s="2369"/>
      <c r="O1" s="2369"/>
      <c r="P1" s="2369"/>
      <c r="Q1" s="2369"/>
      <c r="R1" s="2369"/>
      <c r="S1" s="2369"/>
      <c r="T1" s="2369"/>
      <c r="U1" s="2369"/>
      <c r="V1" s="2369"/>
      <c r="W1" s="2369"/>
      <c r="X1" s="2369"/>
      <c r="Y1" s="2369"/>
      <c r="Z1" s="2369"/>
      <c r="AA1" s="2370"/>
    </row>
    <row r="2" spans="1:27" ht="14.25" customHeight="1" x14ac:dyDescent="0.35">
      <c r="A2" s="2310"/>
      <c r="B2" s="2311"/>
      <c r="C2" s="2311"/>
      <c r="D2" s="2311"/>
      <c r="E2" s="2311"/>
      <c r="F2" s="2367"/>
      <c r="G2" s="2371" t="s">
        <v>1</v>
      </c>
      <c r="H2" s="2323"/>
      <c r="I2" s="2323"/>
      <c r="J2" s="2323"/>
      <c r="K2" s="2323"/>
      <c r="L2" s="2323"/>
      <c r="M2" s="2323"/>
      <c r="N2" s="2324"/>
      <c r="O2" s="2371" t="s">
        <v>2</v>
      </c>
      <c r="P2" s="2323"/>
      <c r="Q2" s="2323"/>
      <c r="R2" s="2323"/>
      <c r="S2" s="2323"/>
      <c r="T2" s="2323"/>
      <c r="U2" s="2323"/>
      <c r="V2" s="2323"/>
      <c r="W2" s="2323"/>
      <c r="X2" s="2323"/>
      <c r="Y2" s="2323"/>
      <c r="Z2" s="2323"/>
      <c r="AA2" s="2326"/>
    </row>
    <row r="3" spans="1:27" ht="18" customHeight="1" thickBot="1" x14ac:dyDescent="0.4">
      <c r="A3" s="2313"/>
      <c r="B3" s="2314"/>
      <c r="C3" s="2314"/>
      <c r="D3" s="2314"/>
      <c r="E3" s="2314"/>
      <c r="F3" s="2351"/>
      <c r="G3" s="2372" t="s">
        <v>3</v>
      </c>
      <c r="H3" s="2328"/>
      <c r="I3" s="2328"/>
      <c r="J3" s="2328"/>
      <c r="K3" s="2328"/>
      <c r="L3" s="2328"/>
      <c r="M3" s="2328"/>
      <c r="N3" s="2328"/>
      <c r="O3" s="2328"/>
      <c r="P3" s="2328"/>
      <c r="Q3" s="2328"/>
      <c r="R3" s="2328"/>
      <c r="S3" s="2328"/>
      <c r="T3" s="2328"/>
      <c r="U3" s="2328"/>
      <c r="V3" s="2328"/>
      <c r="W3" s="2328"/>
      <c r="X3" s="2328"/>
      <c r="Y3" s="2328"/>
      <c r="Z3" s="2328"/>
      <c r="AA3" s="2306"/>
    </row>
    <row r="4" spans="1:27" ht="14.25" customHeight="1" x14ac:dyDescent="0.35">
      <c r="A4" s="81"/>
      <c r="B4" s="81"/>
      <c r="C4" s="81"/>
      <c r="D4" s="81"/>
      <c r="E4" s="81"/>
      <c r="F4" s="81"/>
      <c r="G4" s="83"/>
      <c r="H4" s="83"/>
      <c r="I4" s="83"/>
      <c r="J4" s="83"/>
      <c r="K4" s="83"/>
      <c r="L4" s="83"/>
      <c r="M4" s="83"/>
      <c r="N4" s="83"/>
      <c r="O4" s="83"/>
      <c r="P4" s="83"/>
      <c r="Q4" s="83"/>
      <c r="R4" s="83"/>
      <c r="S4" s="83"/>
      <c r="T4" s="83"/>
      <c r="U4" s="83"/>
      <c r="V4" s="83"/>
      <c r="W4" s="83"/>
      <c r="X4" s="83"/>
      <c r="Y4" s="83"/>
      <c r="Z4" s="83"/>
      <c r="AA4" s="83"/>
    </row>
    <row r="5" spans="1:27" ht="14.25" customHeight="1" thickBot="1" x14ac:dyDescent="0.4">
      <c r="A5" s="84"/>
      <c r="B5" s="85"/>
      <c r="C5" s="85"/>
      <c r="D5" s="85"/>
      <c r="E5" s="85"/>
      <c r="F5" s="85"/>
      <c r="G5" s="85"/>
      <c r="H5" s="86"/>
      <c r="I5" s="86"/>
      <c r="J5" s="86"/>
      <c r="K5" s="86"/>
      <c r="L5" s="86"/>
      <c r="M5" s="86"/>
      <c r="N5" s="86"/>
      <c r="O5" s="86"/>
      <c r="P5" s="86"/>
      <c r="Q5" s="86"/>
      <c r="R5" s="86"/>
      <c r="S5" s="86"/>
      <c r="T5" s="86"/>
      <c r="U5" s="86"/>
      <c r="V5" s="85"/>
      <c r="W5" s="85"/>
      <c r="X5" s="85"/>
      <c r="Y5" s="85"/>
      <c r="Z5" s="85"/>
      <c r="AA5" s="87"/>
    </row>
    <row r="6" spans="1:27" ht="15" customHeight="1" x14ac:dyDescent="0.35">
      <c r="A6" s="88"/>
      <c r="B6" s="2348" t="s">
        <v>4</v>
      </c>
      <c r="C6" s="2308"/>
      <c r="D6" s="2308"/>
      <c r="E6" s="2308"/>
      <c r="F6" s="2308"/>
      <c r="G6" s="2309"/>
      <c r="H6" s="2360" t="s">
        <v>723</v>
      </c>
      <c r="I6" s="2361"/>
      <c r="J6" s="2361"/>
      <c r="K6" s="2361"/>
      <c r="L6" s="2361"/>
      <c r="M6" s="2361"/>
      <c r="N6" s="2361"/>
      <c r="O6" s="2361"/>
      <c r="P6" s="2361"/>
      <c r="Q6" s="2361"/>
      <c r="R6" s="2361"/>
      <c r="S6" s="2361"/>
      <c r="T6" s="2361"/>
      <c r="U6" s="2361"/>
      <c r="V6" s="2361"/>
      <c r="W6" s="2361"/>
      <c r="X6" s="2361"/>
      <c r="Y6" s="2361"/>
      <c r="Z6" s="2362"/>
      <c r="AA6" s="89"/>
    </row>
    <row r="7" spans="1:27" ht="14.25" customHeight="1" thickBot="1" x14ac:dyDescent="0.4">
      <c r="A7" s="88"/>
      <c r="B7" s="2313"/>
      <c r="C7" s="2314"/>
      <c r="D7" s="2314"/>
      <c r="E7" s="2314"/>
      <c r="F7" s="2314"/>
      <c r="G7" s="2315"/>
      <c r="H7" s="2363"/>
      <c r="I7" s="2364"/>
      <c r="J7" s="2364"/>
      <c r="K7" s="2364"/>
      <c r="L7" s="2364"/>
      <c r="M7" s="2364"/>
      <c r="N7" s="2364"/>
      <c r="O7" s="2364"/>
      <c r="P7" s="2364"/>
      <c r="Q7" s="2364"/>
      <c r="R7" s="2364"/>
      <c r="S7" s="2364"/>
      <c r="T7" s="2364"/>
      <c r="U7" s="2364"/>
      <c r="V7" s="2364"/>
      <c r="W7" s="2364"/>
      <c r="X7" s="2364"/>
      <c r="Y7" s="2364"/>
      <c r="Z7" s="2365"/>
      <c r="AA7" s="89"/>
    </row>
    <row r="8" spans="1:27" ht="14.25" customHeight="1" thickBot="1" x14ac:dyDescent="0.4">
      <c r="A8" s="88"/>
      <c r="B8" s="90"/>
      <c r="C8" s="90"/>
      <c r="D8" s="90"/>
      <c r="E8" s="90"/>
      <c r="F8" s="90"/>
      <c r="G8" s="90"/>
      <c r="H8" s="91"/>
      <c r="I8" s="91"/>
      <c r="J8" s="91"/>
      <c r="K8" s="91"/>
      <c r="L8" s="91"/>
      <c r="M8" s="91"/>
      <c r="N8" s="91"/>
      <c r="O8" s="91"/>
      <c r="P8" s="91"/>
      <c r="Q8" s="91"/>
      <c r="R8" s="91"/>
      <c r="S8" s="91"/>
      <c r="T8" s="91"/>
      <c r="U8" s="91"/>
      <c r="V8" s="90"/>
      <c r="W8" s="90"/>
      <c r="X8" s="90"/>
      <c r="Y8" s="90"/>
      <c r="Z8" s="90"/>
      <c r="AA8" s="89"/>
    </row>
    <row r="9" spans="1:27" ht="15" customHeight="1" thickBot="1" x14ac:dyDescent="0.4">
      <c r="A9" s="88"/>
      <c r="B9" s="2348" t="s">
        <v>5</v>
      </c>
      <c r="C9" s="2308"/>
      <c r="D9" s="2308"/>
      <c r="E9" s="2308"/>
      <c r="F9" s="2308"/>
      <c r="G9" s="2308"/>
      <c r="H9" s="2352" t="s">
        <v>948</v>
      </c>
      <c r="I9" s="2353"/>
      <c r="J9" s="2353"/>
      <c r="K9" s="2353"/>
      <c r="L9" s="2353"/>
      <c r="M9" s="2353"/>
      <c r="N9" s="2353"/>
      <c r="O9" s="2353"/>
      <c r="P9" s="2354"/>
      <c r="Q9" s="2358" t="s">
        <v>7</v>
      </c>
      <c r="R9" s="2331"/>
      <c r="S9" s="2331"/>
      <c r="T9" s="2332"/>
      <c r="U9" s="2340" t="s">
        <v>8</v>
      </c>
      <c r="V9" s="2317"/>
      <c r="W9" s="2317"/>
      <c r="X9" s="2317"/>
      <c r="Y9" s="2317"/>
      <c r="Z9" s="2321"/>
      <c r="AA9" s="89"/>
    </row>
    <row r="10" spans="1:27" ht="28.5" customHeight="1" thickBot="1" x14ac:dyDescent="0.4">
      <c r="A10" s="88"/>
      <c r="B10" s="2313"/>
      <c r="C10" s="2314"/>
      <c r="D10" s="2314"/>
      <c r="E10" s="2314"/>
      <c r="F10" s="2314"/>
      <c r="G10" s="2314"/>
      <c r="H10" s="2355"/>
      <c r="I10" s="2356"/>
      <c r="J10" s="2356"/>
      <c r="K10" s="2356"/>
      <c r="L10" s="2356"/>
      <c r="M10" s="2356"/>
      <c r="N10" s="2356"/>
      <c r="O10" s="2356"/>
      <c r="P10" s="2357"/>
      <c r="Q10" s="2359" t="s">
        <v>726</v>
      </c>
      <c r="R10" s="2331"/>
      <c r="S10" s="2331"/>
      <c r="T10" s="2332"/>
      <c r="U10" s="2342" t="s">
        <v>61</v>
      </c>
      <c r="V10" s="2328"/>
      <c r="W10" s="2328"/>
      <c r="X10" s="2328"/>
      <c r="Y10" s="2328"/>
      <c r="Z10" s="2306"/>
      <c r="AA10" s="89"/>
    </row>
    <row r="11" spans="1:27" ht="14.25" customHeight="1" thickBot="1" x14ac:dyDescent="0.4">
      <c r="A11" s="80"/>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92"/>
    </row>
    <row r="12" spans="1:27" ht="15" customHeight="1" x14ac:dyDescent="0.35">
      <c r="A12" s="80"/>
      <c r="B12" s="2348" t="s">
        <v>9</v>
      </c>
      <c r="C12" s="2308"/>
      <c r="D12" s="2308"/>
      <c r="E12" s="2308"/>
      <c r="F12" s="2308"/>
      <c r="G12" s="2309"/>
      <c r="H12" s="2349" t="s">
        <v>220</v>
      </c>
      <c r="I12" s="2308"/>
      <c r="J12" s="2308"/>
      <c r="K12" s="2308"/>
      <c r="L12" s="2308"/>
      <c r="M12" s="2308"/>
      <c r="N12" s="2308"/>
      <c r="O12" s="2308"/>
      <c r="P12" s="2308"/>
      <c r="Q12" s="2308"/>
      <c r="R12" s="2350"/>
      <c r="S12" s="2340" t="s">
        <v>11</v>
      </c>
      <c r="T12" s="2317"/>
      <c r="U12" s="2317"/>
      <c r="V12" s="2317"/>
      <c r="W12" s="2317"/>
      <c r="X12" s="2317"/>
      <c r="Y12" s="2317"/>
      <c r="Z12" s="2321"/>
      <c r="AA12" s="92"/>
    </row>
    <row r="13" spans="1:27" ht="42.65" customHeight="1" thickBot="1" x14ac:dyDescent="0.4">
      <c r="A13" s="80"/>
      <c r="B13" s="2313"/>
      <c r="C13" s="2314"/>
      <c r="D13" s="2314"/>
      <c r="E13" s="2314"/>
      <c r="F13" s="2314"/>
      <c r="G13" s="2315"/>
      <c r="H13" s="2314"/>
      <c r="I13" s="2314"/>
      <c r="J13" s="2314"/>
      <c r="K13" s="2314"/>
      <c r="L13" s="2314"/>
      <c r="M13" s="2314"/>
      <c r="N13" s="2314"/>
      <c r="O13" s="2314"/>
      <c r="P13" s="2314"/>
      <c r="Q13" s="2314"/>
      <c r="R13" s="2351"/>
      <c r="S13" s="2342" t="s">
        <v>221</v>
      </c>
      <c r="T13" s="2328"/>
      <c r="U13" s="2328"/>
      <c r="V13" s="2328"/>
      <c r="W13" s="2328"/>
      <c r="X13" s="2328"/>
      <c r="Y13" s="2328"/>
      <c r="Z13" s="2306"/>
      <c r="AA13" s="92"/>
    </row>
    <row r="14" spans="1:27" ht="14.25" customHeight="1" thickBot="1" x14ac:dyDescent="0.4">
      <c r="A14" s="80"/>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92"/>
    </row>
    <row r="15" spans="1:27" ht="42" customHeight="1" thickBot="1" x14ac:dyDescent="0.4">
      <c r="A15" s="80"/>
      <c r="B15" s="2330" t="s">
        <v>13</v>
      </c>
      <c r="C15" s="2331"/>
      <c r="D15" s="2331"/>
      <c r="E15" s="2331"/>
      <c r="F15" s="2331"/>
      <c r="G15" s="2332"/>
      <c r="H15" s="2333" t="s">
        <v>949</v>
      </c>
      <c r="I15" s="2331"/>
      <c r="J15" s="2331"/>
      <c r="K15" s="2331"/>
      <c r="L15" s="2331"/>
      <c r="M15" s="2331"/>
      <c r="N15" s="2331"/>
      <c r="O15" s="2331"/>
      <c r="P15" s="2331"/>
      <c r="Q15" s="2331"/>
      <c r="R15" s="2331"/>
      <c r="S15" s="2331"/>
      <c r="T15" s="2331"/>
      <c r="U15" s="2331"/>
      <c r="V15" s="2331"/>
      <c r="W15" s="2331"/>
      <c r="X15" s="2331"/>
      <c r="Y15" s="2331"/>
      <c r="Z15" s="2332"/>
      <c r="AA15" s="92"/>
    </row>
    <row r="16" spans="1:27" ht="16.5" customHeight="1" thickBot="1" x14ac:dyDescent="0.4">
      <c r="A16" s="80" t="e">
        <f>'[15]PRO-IND-001'!G39=(((E2/E1)/3)+((E6/E5)/3)+((E10/E9)/3)/3)*100</f>
        <v>#DIV/0!</v>
      </c>
      <c r="B16" s="91"/>
      <c r="C16" s="91"/>
      <c r="D16" s="91"/>
      <c r="E16" s="91"/>
      <c r="F16" s="91"/>
      <c r="G16" s="91"/>
      <c r="H16" s="702"/>
      <c r="I16" s="702"/>
      <c r="J16" s="702"/>
      <c r="K16" s="702"/>
      <c r="L16" s="702"/>
      <c r="M16" s="702"/>
      <c r="N16" s="702"/>
      <c r="O16" s="702"/>
      <c r="P16" s="702"/>
      <c r="Q16" s="702"/>
      <c r="R16" s="702"/>
      <c r="S16" s="702"/>
      <c r="T16" s="702"/>
      <c r="U16" s="702"/>
      <c r="V16" s="702"/>
      <c r="W16" s="702"/>
      <c r="X16" s="702"/>
      <c r="Y16" s="702"/>
      <c r="Z16" s="702"/>
      <c r="AA16" s="92"/>
    </row>
    <row r="17" spans="1:27" ht="45" customHeight="1" thickBot="1" x14ac:dyDescent="0.4">
      <c r="A17" s="80"/>
      <c r="B17" s="2330" t="s">
        <v>79</v>
      </c>
      <c r="C17" s="2331"/>
      <c r="D17" s="2331"/>
      <c r="E17" s="2331"/>
      <c r="F17" s="2331"/>
      <c r="G17" s="2332"/>
      <c r="H17" s="2333" t="s">
        <v>222</v>
      </c>
      <c r="I17" s="2331"/>
      <c r="J17" s="2331"/>
      <c r="K17" s="2331"/>
      <c r="L17" s="2331"/>
      <c r="M17" s="2331"/>
      <c r="N17" s="2331"/>
      <c r="O17" s="2331"/>
      <c r="P17" s="2331"/>
      <c r="Q17" s="2331"/>
      <c r="R17" s="2331"/>
      <c r="S17" s="2331"/>
      <c r="T17" s="2331"/>
      <c r="U17" s="2331"/>
      <c r="V17" s="2331"/>
      <c r="W17" s="2331"/>
      <c r="X17" s="2331"/>
      <c r="Y17" s="2331"/>
      <c r="Z17" s="2332"/>
      <c r="AA17" s="92"/>
    </row>
    <row r="18" spans="1:27" ht="16.5" customHeight="1" thickBot="1" x14ac:dyDescent="0.4">
      <c r="A18" s="80"/>
      <c r="B18" s="91"/>
      <c r="C18" s="91"/>
      <c r="D18" s="91"/>
      <c r="E18" s="91"/>
      <c r="F18" s="91"/>
      <c r="G18" s="91"/>
      <c r="H18" s="702"/>
      <c r="I18" s="702"/>
      <c r="J18" s="702"/>
      <c r="K18" s="702"/>
      <c r="L18" s="702"/>
      <c r="M18" s="702"/>
      <c r="N18" s="702"/>
      <c r="O18" s="702"/>
      <c r="P18" s="702"/>
      <c r="Q18" s="702"/>
      <c r="R18" s="702"/>
      <c r="S18" s="702"/>
      <c r="T18" s="702"/>
      <c r="U18" s="702"/>
      <c r="V18" s="702"/>
      <c r="W18" s="702"/>
      <c r="X18" s="702"/>
      <c r="Y18" s="702"/>
      <c r="Z18" s="702"/>
      <c r="AA18" s="92"/>
    </row>
    <row r="19" spans="1:27" ht="22.5" customHeight="1" x14ac:dyDescent="0.35">
      <c r="A19" s="80"/>
      <c r="B19" s="2345" t="s">
        <v>54</v>
      </c>
      <c r="C19" s="2308"/>
      <c r="D19" s="2308"/>
      <c r="E19" s="2308"/>
      <c r="F19" s="2308"/>
      <c r="G19" s="2309"/>
      <c r="H19" s="2346" t="s">
        <v>945</v>
      </c>
      <c r="I19" s="2308"/>
      <c r="J19" s="2308"/>
      <c r="K19" s="2309"/>
      <c r="L19" s="2340" t="s">
        <v>18</v>
      </c>
      <c r="M19" s="2317"/>
      <c r="N19" s="2317"/>
      <c r="O19" s="2317"/>
      <c r="P19" s="2317"/>
      <c r="Q19" s="2317"/>
      <c r="R19" s="2321"/>
      <c r="S19" s="2340" t="s">
        <v>19</v>
      </c>
      <c r="T19" s="2317"/>
      <c r="U19" s="2317"/>
      <c r="V19" s="2317"/>
      <c r="W19" s="2317"/>
      <c r="X19" s="2317"/>
      <c r="Y19" s="2317"/>
      <c r="Z19" s="2321"/>
      <c r="AA19" s="92"/>
    </row>
    <row r="20" spans="1:27" ht="22.9" customHeight="1" thickBot="1" x14ac:dyDescent="0.4">
      <c r="A20" s="80"/>
      <c r="B20" s="2313"/>
      <c r="C20" s="2314"/>
      <c r="D20" s="2314"/>
      <c r="E20" s="2314"/>
      <c r="F20" s="2314"/>
      <c r="G20" s="2315"/>
      <c r="H20" s="2313"/>
      <c r="I20" s="2314"/>
      <c r="J20" s="2314"/>
      <c r="K20" s="2315"/>
      <c r="L20" s="2347" t="s">
        <v>132</v>
      </c>
      <c r="M20" s="2328"/>
      <c r="N20" s="2328"/>
      <c r="O20" s="2328"/>
      <c r="P20" s="2328"/>
      <c r="Q20" s="2328"/>
      <c r="R20" s="2306"/>
      <c r="S20" s="2347" t="s">
        <v>55</v>
      </c>
      <c r="T20" s="2328"/>
      <c r="U20" s="2328"/>
      <c r="V20" s="2328"/>
      <c r="W20" s="2328"/>
      <c r="X20" s="2328"/>
      <c r="Y20" s="2328"/>
      <c r="Z20" s="2328"/>
      <c r="AA20" s="92"/>
    </row>
    <row r="21" spans="1:27" ht="14.25" customHeight="1" thickBot="1" x14ac:dyDescent="0.4">
      <c r="A21" s="80"/>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92"/>
    </row>
    <row r="22" spans="1:27" ht="24.75" customHeight="1" x14ac:dyDescent="0.35">
      <c r="A22" s="80"/>
      <c r="B22" s="2340" t="s">
        <v>22</v>
      </c>
      <c r="C22" s="2317"/>
      <c r="D22" s="2317"/>
      <c r="E22" s="2317"/>
      <c r="F22" s="2317"/>
      <c r="G22" s="2317"/>
      <c r="H22" s="2321"/>
      <c r="I22" s="2341" t="s">
        <v>223</v>
      </c>
      <c r="J22" s="2317"/>
      <c r="K22" s="2317"/>
      <c r="L22" s="2317"/>
      <c r="M22" s="2317"/>
      <c r="N22" s="2317"/>
      <c r="O22" s="2321"/>
      <c r="P22" s="2340" t="s">
        <v>24</v>
      </c>
      <c r="Q22" s="2317"/>
      <c r="R22" s="2317"/>
      <c r="S22" s="2317"/>
      <c r="T22" s="2317"/>
      <c r="U22" s="2317"/>
      <c r="V22" s="2317"/>
      <c r="W22" s="2317"/>
      <c r="X22" s="2317"/>
      <c r="Y22" s="2317"/>
      <c r="Z22" s="2321"/>
      <c r="AA22" s="92"/>
    </row>
    <row r="23" spans="1:27" ht="20.5" customHeight="1" thickBot="1" x14ac:dyDescent="0.4">
      <c r="A23" s="80"/>
      <c r="B23" s="2342" t="s">
        <v>224</v>
      </c>
      <c r="C23" s="2328"/>
      <c r="D23" s="2328"/>
      <c r="E23" s="2328"/>
      <c r="F23" s="2328"/>
      <c r="G23" s="2328"/>
      <c r="H23" s="2306"/>
      <c r="I23" s="2343" t="s">
        <v>725</v>
      </c>
      <c r="J23" s="2328"/>
      <c r="K23" s="2328"/>
      <c r="L23" s="2328"/>
      <c r="M23" s="2328"/>
      <c r="N23" s="2328"/>
      <c r="O23" s="2306"/>
      <c r="P23" s="2344" t="s">
        <v>225</v>
      </c>
      <c r="Q23" s="2328"/>
      <c r="R23" s="2328"/>
      <c r="S23" s="2328"/>
      <c r="T23" s="2328"/>
      <c r="U23" s="2328"/>
      <c r="V23" s="2328"/>
      <c r="W23" s="2328"/>
      <c r="X23" s="2328"/>
      <c r="Y23" s="2328"/>
      <c r="Z23" s="2306"/>
      <c r="AA23" s="92"/>
    </row>
    <row r="24" spans="1:27" ht="14.25" customHeight="1" thickBot="1" x14ac:dyDescent="0.4">
      <c r="A24" s="80"/>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92"/>
    </row>
    <row r="25" spans="1:27" ht="36.75" customHeight="1" thickBot="1" x14ac:dyDescent="0.4">
      <c r="A25" s="80"/>
      <c r="B25" s="2330" t="s">
        <v>27</v>
      </c>
      <c r="C25" s="2331"/>
      <c r="D25" s="2331"/>
      <c r="E25" s="2331"/>
      <c r="F25" s="2331"/>
      <c r="G25" s="2332"/>
      <c r="H25" s="2333" t="s">
        <v>226</v>
      </c>
      <c r="I25" s="2331"/>
      <c r="J25" s="2331"/>
      <c r="K25" s="2331"/>
      <c r="L25" s="2331"/>
      <c r="M25" s="2331"/>
      <c r="N25" s="2331"/>
      <c r="O25" s="2331"/>
      <c r="P25" s="2331"/>
      <c r="Q25" s="2331"/>
      <c r="R25" s="2331"/>
      <c r="S25" s="2331"/>
      <c r="T25" s="2331"/>
      <c r="U25" s="2331"/>
      <c r="V25" s="2331"/>
      <c r="W25" s="2331"/>
      <c r="X25" s="2331"/>
      <c r="Y25" s="2331"/>
      <c r="Z25" s="2332"/>
      <c r="AA25" s="92"/>
    </row>
    <row r="26" spans="1:27" ht="14.25" customHeight="1" thickBot="1" x14ac:dyDescent="0.4">
      <c r="A26" s="80"/>
      <c r="B26" s="91"/>
      <c r="C26" s="91"/>
      <c r="D26" s="91"/>
      <c r="E26" s="91"/>
      <c r="F26" s="91"/>
      <c r="G26" s="91"/>
      <c r="H26" s="702"/>
      <c r="I26" s="702"/>
      <c r="J26" s="702"/>
      <c r="K26" s="702"/>
      <c r="L26" s="702"/>
      <c r="M26" s="702"/>
      <c r="N26" s="702"/>
      <c r="O26" s="702"/>
      <c r="P26" s="702"/>
      <c r="Q26" s="702"/>
      <c r="R26" s="702"/>
      <c r="S26" s="702"/>
      <c r="T26" s="702"/>
      <c r="U26" s="702"/>
      <c r="V26" s="702"/>
      <c r="W26" s="702"/>
      <c r="X26" s="702"/>
      <c r="Y26" s="702"/>
      <c r="Z26" s="702"/>
      <c r="AA26" s="92"/>
    </row>
    <row r="27" spans="1:27" ht="44.5" customHeight="1" thickBot="1" x14ac:dyDescent="0.4">
      <c r="A27" s="80"/>
      <c r="B27" s="2330" t="s">
        <v>28</v>
      </c>
      <c r="C27" s="2331"/>
      <c r="D27" s="2331"/>
      <c r="E27" s="2331"/>
      <c r="F27" s="2331"/>
      <c r="G27" s="2332"/>
      <c r="H27" s="2334">
        <v>0.98099999999999998</v>
      </c>
      <c r="I27" s="2335"/>
      <c r="J27" s="2336" t="s">
        <v>29</v>
      </c>
      <c r="K27" s="2331"/>
      <c r="L27" s="2331"/>
      <c r="M27" s="2332"/>
      <c r="N27" s="2337" t="s">
        <v>30</v>
      </c>
      <c r="O27" s="2331"/>
      <c r="P27" s="2331"/>
      <c r="Q27" s="2332"/>
      <c r="R27" s="874"/>
      <c r="S27" s="2338" t="s">
        <v>31</v>
      </c>
      <c r="T27" s="2331"/>
      <c r="U27" s="2332"/>
      <c r="V27" s="875" t="s">
        <v>102</v>
      </c>
      <c r="W27" s="2339" t="s">
        <v>56</v>
      </c>
      <c r="X27" s="2331"/>
      <c r="Y27" s="2332"/>
      <c r="Z27" s="95"/>
      <c r="AA27" s="92"/>
    </row>
    <row r="28" spans="1:27" ht="14.25" customHeight="1" thickBot="1" x14ac:dyDescent="0.4">
      <c r="A28" s="80"/>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92"/>
    </row>
    <row r="29" spans="1:27" ht="15" customHeight="1" x14ac:dyDescent="0.35">
      <c r="A29" s="80"/>
      <c r="B29" s="2307" t="s">
        <v>34</v>
      </c>
      <c r="C29" s="2308"/>
      <c r="D29" s="2308"/>
      <c r="E29" s="2308"/>
      <c r="F29" s="2308"/>
      <c r="G29" s="2308"/>
      <c r="H29" s="2308"/>
      <c r="I29" s="2309"/>
      <c r="J29" s="2316" t="s">
        <v>35</v>
      </c>
      <c r="K29" s="2317"/>
      <c r="L29" s="2317"/>
      <c r="M29" s="2317"/>
      <c r="N29" s="2317"/>
      <c r="O29" s="2317"/>
      <c r="P29" s="2317"/>
      <c r="Q29" s="2318"/>
      <c r="R29" s="2319" t="s">
        <v>36</v>
      </c>
      <c r="S29" s="2317"/>
      <c r="T29" s="2317"/>
      <c r="U29" s="2317"/>
      <c r="V29" s="2318"/>
      <c r="W29" s="2320" t="s">
        <v>37</v>
      </c>
      <c r="X29" s="2317"/>
      <c r="Y29" s="2317"/>
      <c r="Z29" s="2321"/>
      <c r="AA29" s="92"/>
    </row>
    <row r="30" spans="1:27" ht="14.25" customHeight="1" x14ac:dyDescent="0.35">
      <c r="A30" s="80"/>
      <c r="B30" s="2310"/>
      <c r="C30" s="2311"/>
      <c r="D30" s="2311"/>
      <c r="E30" s="2311"/>
      <c r="F30" s="2311"/>
      <c r="G30" s="2311"/>
      <c r="H30" s="2311"/>
      <c r="I30" s="2312"/>
      <c r="J30" s="2322" t="s">
        <v>38</v>
      </c>
      <c r="K30" s="2323"/>
      <c r="L30" s="2323"/>
      <c r="M30" s="2324"/>
      <c r="N30" s="2325" t="s">
        <v>39</v>
      </c>
      <c r="O30" s="2323"/>
      <c r="P30" s="2323"/>
      <c r="Q30" s="2324"/>
      <c r="R30" s="2325" t="s">
        <v>38</v>
      </c>
      <c r="S30" s="2324"/>
      <c r="T30" s="2325" t="s">
        <v>39</v>
      </c>
      <c r="U30" s="2323"/>
      <c r="V30" s="2324"/>
      <c r="W30" s="2325" t="s">
        <v>38</v>
      </c>
      <c r="X30" s="2324"/>
      <c r="Y30" s="2325" t="s">
        <v>39</v>
      </c>
      <c r="Z30" s="2326"/>
      <c r="AA30" s="92"/>
    </row>
    <row r="31" spans="1:27" ht="15" customHeight="1" thickBot="1" x14ac:dyDescent="0.4">
      <c r="A31" s="80"/>
      <c r="B31" s="2313"/>
      <c r="C31" s="2314"/>
      <c r="D31" s="2314"/>
      <c r="E31" s="2314"/>
      <c r="F31" s="2314"/>
      <c r="G31" s="2314"/>
      <c r="H31" s="2314"/>
      <c r="I31" s="2315"/>
      <c r="J31" s="2327">
        <v>0</v>
      </c>
      <c r="K31" s="2328"/>
      <c r="L31" s="2328"/>
      <c r="M31" s="2329"/>
      <c r="N31" s="2305">
        <v>0.69</v>
      </c>
      <c r="O31" s="2328"/>
      <c r="P31" s="2328"/>
      <c r="Q31" s="2329"/>
      <c r="R31" s="2305">
        <v>0.7</v>
      </c>
      <c r="S31" s="2329"/>
      <c r="T31" s="2305">
        <v>0.79</v>
      </c>
      <c r="U31" s="2328"/>
      <c r="V31" s="2329"/>
      <c r="W31" s="2305">
        <v>0.8</v>
      </c>
      <c r="X31" s="2329"/>
      <c r="Y31" s="2305">
        <v>1</v>
      </c>
      <c r="Z31" s="2306"/>
      <c r="AA31" s="92"/>
    </row>
    <row r="32" spans="1:27" ht="14.25" customHeight="1" thickBot="1" x14ac:dyDescent="0.4">
      <c r="A32" s="80"/>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92"/>
    </row>
    <row r="33" spans="1:27" ht="14.25" customHeight="1" thickBot="1" x14ac:dyDescent="0.4">
      <c r="A33" s="79"/>
      <c r="B33" s="2299" t="s">
        <v>40</v>
      </c>
      <c r="C33" s="2300"/>
      <c r="D33" s="2300"/>
      <c r="E33" s="2300"/>
      <c r="F33" s="2300"/>
      <c r="G33" s="2300"/>
      <c r="H33" s="2300"/>
      <c r="I33" s="2300"/>
      <c r="J33" s="2300"/>
      <c r="K33" s="2300"/>
      <c r="L33" s="2300"/>
      <c r="M33" s="2300"/>
      <c r="N33" s="2300"/>
      <c r="O33" s="2300"/>
      <c r="P33" s="2300"/>
      <c r="Q33" s="2300"/>
      <c r="R33" s="2300"/>
      <c r="S33" s="2300"/>
      <c r="T33" s="2300"/>
      <c r="U33" s="2300"/>
      <c r="V33" s="2300"/>
      <c r="W33" s="2300"/>
      <c r="X33" s="2300"/>
      <c r="Y33" s="2300"/>
      <c r="Z33" s="2301"/>
      <c r="AA33" s="92"/>
    </row>
    <row r="34" spans="1:27" ht="32.25" customHeight="1" x14ac:dyDescent="0.35">
      <c r="A34" s="79"/>
      <c r="B34" s="2282" t="s">
        <v>41</v>
      </c>
      <c r="C34" s="2283"/>
      <c r="D34" s="2283"/>
      <c r="E34" s="2283"/>
      <c r="F34" s="2284"/>
      <c r="G34" s="2302" t="s">
        <v>227</v>
      </c>
      <c r="H34" s="2302" t="s">
        <v>228</v>
      </c>
      <c r="I34" s="2304" t="s">
        <v>44</v>
      </c>
      <c r="J34" s="2282" t="s">
        <v>45</v>
      </c>
      <c r="K34" s="2283"/>
      <c r="L34" s="2283"/>
      <c r="M34" s="2283"/>
      <c r="N34" s="2283"/>
      <c r="O34" s="2283"/>
      <c r="P34" s="2283"/>
      <c r="Q34" s="2283"/>
      <c r="R34" s="2283"/>
      <c r="S34" s="2283"/>
      <c r="T34" s="2283"/>
      <c r="U34" s="2283"/>
      <c r="V34" s="2283"/>
      <c r="W34" s="2283"/>
      <c r="X34" s="2283"/>
      <c r="Y34" s="2283"/>
      <c r="Z34" s="2284"/>
      <c r="AA34" s="92"/>
    </row>
    <row r="35" spans="1:27" ht="26.25" customHeight="1" thickBot="1" x14ac:dyDescent="0.4">
      <c r="A35" s="79"/>
      <c r="B35" s="2289"/>
      <c r="C35" s="2290"/>
      <c r="D35" s="2290"/>
      <c r="E35" s="2290"/>
      <c r="F35" s="2291"/>
      <c r="G35" s="2303"/>
      <c r="H35" s="2303"/>
      <c r="I35" s="2303"/>
      <c r="J35" s="2289"/>
      <c r="K35" s="2290"/>
      <c r="L35" s="2290"/>
      <c r="M35" s="2290"/>
      <c r="N35" s="2290"/>
      <c r="O35" s="2290"/>
      <c r="P35" s="2290"/>
      <c r="Q35" s="2290"/>
      <c r="R35" s="2290"/>
      <c r="S35" s="2290"/>
      <c r="T35" s="2290"/>
      <c r="U35" s="2290"/>
      <c r="V35" s="2290"/>
      <c r="W35" s="2290"/>
      <c r="X35" s="2290"/>
      <c r="Y35" s="2290"/>
      <c r="Z35" s="2291"/>
      <c r="AA35" s="92"/>
    </row>
    <row r="36" spans="1:27" ht="89.25" customHeight="1" x14ac:dyDescent="0.35">
      <c r="A36" s="79"/>
      <c r="B36" s="2267" t="s">
        <v>178</v>
      </c>
      <c r="C36" s="2236"/>
      <c r="D36" s="2236"/>
      <c r="E36" s="2236"/>
      <c r="F36" s="2268"/>
      <c r="G36" s="876">
        <v>0.94350000000000001</v>
      </c>
      <c r="H36" s="877">
        <v>0.98099999999999998</v>
      </c>
      <c r="I36" s="99">
        <f>+(G36/H36)</f>
        <v>0.96177370030581044</v>
      </c>
      <c r="J36" s="2273" t="s">
        <v>950</v>
      </c>
      <c r="K36" s="2274"/>
      <c r="L36" s="2274"/>
      <c r="M36" s="2274"/>
      <c r="N36" s="2274"/>
      <c r="O36" s="2274"/>
      <c r="P36" s="2274"/>
      <c r="Q36" s="2274"/>
      <c r="R36" s="2274"/>
      <c r="S36" s="2274"/>
      <c r="T36" s="2274"/>
      <c r="U36" s="2274"/>
      <c r="V36" s="2274"/>
      <c r="W36" s="2274"/>
      <c r="X36" s="2274"/>
      <c r="Y36" s="2274"/>
      <c r="Z36" s="2275"/>
      <c r="AA36" s="92"/>
    </row>
    <row r="37" spans="1:27" ht="45" customHeight="1" x14ac:dyDescent="0.35">
      <c r="A37" s="79"/>
      <c r="B37" s="2267" t="s">
        <v>179</v>
      </c>
      <c r="C37" s="2236"/>
      <c r="D37" s="2236"/>
      <c r="E37" s="2236"/>
      <c r="F37" s="2268"/>
      <c r="G37" s="878"/>
      <c r="H37" s="877"/>
      <c r="I37" s="99"/>
      <c r="J37" s="2276"/>
      <c r="K37" s="2277"/>
      <c r="L37" s="2277"/>
      <c r="M37" s="2277"/>
      <c r="N37" s="2277"/>
      <c r="O37" s="2277"/>
      <c r="P37" s="2277"/>
      <c r="Q37" s="2277"/>
      <c r="R37" s="2277"/>
      <c r="S37" s="2277"/>
      <c r="T37" s="2277"/>
      <c r="U37" s="2277"/>
      <c r="V37" s="2277"/>
      <c r="W37" s="2277"/>
      <c r="X37" s="2277"/>
      <c r="Y37" s="2277"/>
      <c r="Z37" s="2278"/>
      <c r="AA37" s="92"/>
    </row>
    <row r="38" spans="1:27" ht="45" customHeight="1" x14ac:dyDescent="0.35">
      <c r="A38" s="79"/>
      <c r="B38" s="2269" t="s">
        <v>180</v>
      </c>
      <c r="C38" s="2270"/>
      <c r="D38" s="2270"/>
      <c r="E38" s="2270"/>
      <c r="F38" s="2271"/>
      <c r="G38" s="879"/>
      <c r="H38" s="880"/>
      <c r="I38" s="881"/>
      <c r="J38" s="2279"/>
      <c r="K38" s="2280"/>
      <c r="L38" s="2280"/>
      <c r="M38" s="2280"/>
      <c r="N38" s="2280"/>
      <c r="O38" s="2280"/>
      <c r="P38" s="2280"/>
      <c r="Q38" s="2280"/>
      <c r="R38" s="2280"/>
      <c r="S38" s="2280"/>
      <c r="T38" s="2280"/>
      <c r="U38" s="2280"/>
      <c r="V38" s="2280"/>
      <c r="W38" s="2280"/>
      <c r="X38" s="2280"/>
      <c r="Y38" s="2280"/>
      <c r="Z38" s="2281"/>
      <c r="AA38" s="92"/>
    </row>
    <row r="39" spans="1:27" ht="45" customHeight="1" thickBot="1" x14ac:dyDescent="0.4">
      <c r="A39" s="79"/>
      <c r="B39" s="2267" t="s">
        <v>181</v>
      </c>
      <c r="C39" s="2236"/>
      <c r="D39" s="2236"/>
      <c r="E39" s="2236"/>
      <c r="F39" s="2268"/>
      <c r="G39" s="882"/>
      <c r="H39" s="877"/>
      <c r="I39" s="99"/>
      <c r="J39" s="2262"/>
      <c r="K39" s="2233"/>
      <c r="L39" s="2233"/>
      <c r="M39" s="2233"/>
      <c r="N39" s="2233"/>
      <c r="O39" s="2233"/>
      <c r="P39" s="2233"/>
      <c r="Q39" s="2233"/>
      <c r="R39" s="2233"/>
      <c r="S39" s="2233"/>
      <c r="T39" s="2233"/>
      <c r="U39" s="2233"/>
      <c r="V39" s="2233"/>
      <c r="W39" s="2233"/>
      <c r="X39" s="2233"/>
      <c r="Y39" s="2233"/>
      <c r="Z39" s="2263"/>
      <c r="AA39" s="92"/>
    </row>
    <row r="40" spans="1:27" ht="15.75" customHeight="1" thickBot="1" x14ac:dyDescent="0.4">
      <c r="A40" s="79"/>
      <c r="B40" s="2272" t="s">
        <v>46</v>
      </c>
      <c r="C40" s="2265"/>
      <c r="D40" s="2265"/>
      <c r="E40" s="2265"/>
      <c r="F40" s="2266"/>
      <c r="G40" s="100"/>
      <c r="H40" s="100"/>
      <c r="I40" s="883">
        <f>AVERAGE(I36:I37)</f>
        <v>0.96177370030581044</v>
      </c>
      <c r="J40" s="2264"/>
      <c r="K40" s="2265"/>
      <c r="L40" s="2265"/>
      <c r="M40" s="2265"/>
      <c r="N40" s="2265"/>
      <c r="O40" s="2265"/>
      <c r="P40" s="2265"/>
      <c r="Q40" s="2265"/>
      <c r="R40" s="2265"/>
      <c r="S40" s="2265"/>
      <c r="T40" s="2265"/>
      <c r="U40" s="2265"/>
      <c r="V40" s="2265"/>
      <c r="W40" s="2265"/>
      <c r="X40" s="2265"/>
      <c r="Y40" s="2265"/>
      <c r="Z40" s="2266"/>
      <c r="AA40" s="92"/>
    </row>
    <row r="41" spans="1:27" ht="5.25" customHeight="1" x14ac:dyDescent="0.35">
      <c r="A41" s="79"/>
      <c r="B41" s="102"/>
      <c r="C41" s="102"/>
      <c r="D41" s="102"/>
      <c r="E41" s="102"/>
      <c r="F41" s="102"/>
      <c r="G41" s="103"/>
      <c r="H41" s="103"/>
      <c r="I41" s="884"/>
      <c r="J41" s="102"/>
      <c r="K41" s="102"/>
      <c r="L41" s="102"/>
      <c r="M41" s="102"/>
      <c r="N41" s="102"/>
      <c r="O41" s="102"/>
      <c r="P41" s="102"/>
      <c r="Q41" s="102"/>
      <c r="R41" s="102"/>
      <c r="S41" s="102"/>
      <c r="T41" s="102"/>
      <c r="U41" s="102"/>
      <c r="V41" s="102"/>
      <c r="W41" s="102"/>
      <c r="X41" s="102"/>
      <c r="Y41" s="102"/>
      <c r="Z41" s="102"/>
      <c r="AA41" s="92"/>
    </row>
    <row r="42" spans="1:27" ht="7.9" customHeight="1" thickBot="1" x14ac:dyDescent="0.4">
      <c r="A42" s="79"/>
      <c r="B42" s="102"/>
      <c r="C42" s="102"/>
      <c r="D42" s="102"/>
      <c r="E42" s="102"/>
      <c r="F42" s="102"/>
      <c r="G42" s="103"/>
      <c r="H42" s="103"/>
      <c r="I42" s="104"/>
      <c r="J42" s="102"/>
      <c r="K42" s="102"/>
      <c r="L42" s="102"/>
      <c r="M42" s="102"/>
      <c r="N42" s="102"/>
      <c r="O42" s="102"/>
      <c r="P42" s="102"/>
      <c r="Q42" s="102"/>
      <c r="R42" s="102"/>
      <c r="S42" s="102"/>
      <c r="T42" s="102"/>
      <c r="U42" s="102"/>
      <c r="V42" s="102"/>
      <c r="W42" s="102"/>
      <c r="X42" s="102"/>
      <c r="Y42" s="102"/>
      <c r="Z42" s="102"/>
      <c r="AA42" s="92"/>
    </row>
    <row r="43" spans="1:27" ht="14.25" customHeight="1" x14ac:dyDescent="0.35">
      <c r="A43" s="79"/>
      <c r="B43" s="2282" t="s">
        <v>47</v>
      </c>
      <c r="C43" s="2283"/>
      <c r="D43" s="2283"/>
      <c r="E43" s="2283"/>
      <c r="F43" s="2283"/>
      <c r="G43" s="2283"/>
      <c r="H43" s="2283"/>
      <c r="I43" s="2283"/>
      <c r="J43" s="2283"/>
      <c r="K43" s="2283"/>
      <c r="L43" s="2283"/>
      <c r="M43" s="2283"/>
      <c r="N43" s="2283"/>
      <c r="O43" s="2283"/>
      <c r="P43" s="2283"/>
      <c r="Q43" s="2283"/>
      <c r="R43" s="2283"/>
      <c r="S43" s="2283"/>
      <c r="T43" s="2283"/>
      <c r="U43" s="2283"/>
      <c r="V43" s="2283"/>
      <c r="W43" s="2283"/>
      <c r="X43" s="2283"/>
      <c r="Y43" s="2283"/>
      <c r="Z43" s="2284"/>
      <c r="AA43" s="92"/>
    </row>
    <row r="44" spans="1:27" ht="3" customHeight="1" thickBot="1" x14ac:dyDescent="0.4">
      <c r="A44" s="80"/>
      <c r="B44" s="2285"/>
      <c r="C44" s="2244"/>
      <c r="D44" s="2244"/>
      <c r="E44" s="2244"/>
      <c r="F44" s="2244"/>
      <c r="G44" s="2244"/>
      <c r="H44" s="2244"/>
      <c r="I44" s="2244"/>
      <c r="J44" s="2244"/>
      <c r="K44" s="2244"/>
      <c r="L44" s="2244"/>
      <c r="M44" s="2244"/>
      <c r="N44" s="2244"/>
      <c r="O44" s="2244"/>
      <c r="P44" s="2244"/>
      <c r="Q44" s="2244"/>
      <c r="R44" s="2244"/>
      <c r="S44" s="2244"/>
      <c r="T44" s="2244"/>
      <c r="U44" s="2244"/>
      <c r="V44" s="2244"/>
      <c r="W44" s="2244"/>
      <c r="X44" s="2244"/>
      <c r="Y44" s="2244"/>
      <c r="Z44" s="2286"/>
      <c r="AA44" s="92"/>
    </row>
    <row r="45" spans="1:27" ht="14.25" customHeight="1" x14ac:dyDescent="0.35">
      <c r="A45" s="80"/>
      <c r="B45" s="2287" t="s">
        <v>229</v>
      </c>
      <c r="C45" s="2283"/>
      <c r="D45" s="2283"/>
      <c r="E45" s="2283"/>
      <c r="F45" s="2283"/>
      <c r="G45" s="2283"/>
      <c r="H45" s="2283"/>
      <c r="I45" s="2283"/>
      <c r="J45" s="2283"/>
      <c r="K45" s="2283"/>
      <c r="L45" s="2283"/>
      <c r="M45" s="2283"/>
      <c r="N45" s="2283"/>
      <c r="O45" s="2283"/>
      <c r="P45" s="2283"/>
      <c r="Q45" s="2283"/>
      <c r="R45" s="2283"/>
      <c r="S45" s="2283"/>
      <c r="T45" s="2283"/>
      <c r="U45" s="2283"/>
      <c r="V45" s="2283"/>
      <c r="W45" s="2283"/>
      <c r="X45" s="2283"/>
      <c r="Y45" s="2283"/>
      <c r="Z45" s="2284"/>
      <c r="AA45" s="92"/>
    </row>
    <row r="46" spans="1:27" ht="14.25" customHeight="1" x14ac:dyDescent="0.35">
      <c r="A46" s="80"/>
      <c r="B46" s="2285"/>
      <c r="C46" s="2288"/>
      <c r="D46" s="2288"/>
      <c r="E46" s="2288"/>
      <c r="F46" s="2288"/>
      <c r="G46" s="2288"/>
      <c r="H46" s="2288"/>
      <c r="I46" s="2288"/>
      <c r="J46" s="2288"/>
      <c r="K46" s="2288"/>
      <c r="L46" s="2288"/>
      <c r="M46" s="2288"/>
      <c r="N46" s="2288"/>
      <c r="O46" s="2288"/>
      <c r="P46" s="2288"/>
      <c r="Q46" s="2288"/>
      <c r="R46" s="2288"/>
      <c r="S46" s="2288"/>
      <c r="T46" s="2288"/>
      <c r="U46" s="2288"/>
      <c r="V46" s="2288"/>
      <c r="W46" s="2288"/>
      <c r="X46" s="2288"/>
      <c r="Y46" s="2288"/>
      <c r="Z46" s="2286"/>
      <c r="AA46" s="92"/>
    </row>
    <row r="47" spans="1:27" ht="14.25" customHeight="1" x14ac:dyDescent="0.35">
      <c r="A47" s="80"/>
      <c r="B47" s="2285"/>
      <c r="C47" s="2288"/>
      <c r="D47" s="2288"/>
      <c r="E47" s="2288"/>
      <c r="F47" s="2288"/>
      <c r="G47" s="2288"/>
      <c r="H47" s="2288"/>
      <c r="I47" s="2288"/>
      <c r="J47" s="2288"/>
      <c r="K47" s="2288"/>
      <c r="L47" s="2288"/>
      <c r="M47" s="2288"/>
      <c r="N47" s="2288"/>
      <c r="O47" s="2288"/>
      <c r="P47" s="2288"/>
      <c r="Q47" s="2288"/>
      <c r="R47" s="2288"/>
      <c r="S47" s="2288"/>
      <c r="T47" s="2288"/>
      <c r="U47" s="2288"/>
      <c r="V47" s="2288"/>
      <c r="W47" s="2288"/>
      <c r="X47" s="2288"/>
      <c r="Y47" s="2288"/>
      <c r="Z47" s="2286"/>
      <c r="AA47" s="92"/>
    </row>
    <row r="48" spans="1:27" ht="14.25" customHeight="1" x14ac:dyDescent="0.35">
      <c r="A48" s="80"/>
      <c r="B48" s="2285"/>
      <c r="C48" s="2288"/>
      <c r="D48" s="2288"/>
      <c r="E48" s="2288"/>
      <c r="F48" s="2288"/>
      <c r="G48" s="2288"/>
      <c r="H48" s="2288"/>
      <c r="I48" s="2288"/>
      <c r="J48" s="2288"/>
      <c r="K48" s="2288"/>
      <c r="L48" s="2288"/>
      <c r="M48" s="2288"/>
      <c r="N48" s="2288"/>
      <c r="O48" s="2288"/>
      <c r="P48" s="2288"/>
      <c r="Q48" s="2288"/>
      <c r="R48" s="2288"/>
      <c r="S48" s="2288"/>
      <c r="T48" s="2288"/>
      <c r="U48" s="2288"/>
      <c r="V48" s="2288"/>
      <c r="W48" s="2288"/>
      <c r="X48" s="2288"/>
      <c r="Y48" s="2288"/>
      <c r="Z48" s="2286"/>
      <c r="AA48" s="92"/>
    </row>
    <row r="49" spans="1:27" ht="14.25" customHeight="1" x14ac:dyDescent="0.35">
      <c r="A49" s="80"/>
      <c r="B49" s="2285"/>
      <c r="C49" s="2288"/>
      <c r="D49" s="2288"/>
      <c r="E49" s="2288"/>
      <c r="F49" s="2288"/>
      <c r="G49" s="2288"/>
      <c r="H49" s="2288"/>
      <c r="I49" s="2288"/>
      <c r="J49" s="2288"/>
      <c r="K49" s="2288"/>
      <c r="L49" s="2288"/>
      <c r="M49" s="2288"/>
      <c r="N49" s="2288"/>
      <c r="O49" s="2288"/>
      <c r="P49" s="2288"/>
      <c r="Q49" s="2288"/>
      <c r="R49" s="2288"/>
      <c r="S49" s="2288"/>
      <c r="T49" s="2288"/>
      <c r="U49" s="2288"/>
      <c r="V49" s="2288"/>
      <c r="W49" s="2288"/>
      <c r="X49" s="2288"/>
      <c r="Y49" s="2288"/>
      <c r="Z49" s="2286"/>
      <c r="AA49" s="92"/>
    </row>
    <row r="50" spans="1:27" ht="14.25" customHeight="1" x14ac:dyDescent="0.35">
      <c r="A50" s="80"/>
      <c r="B50" s="2285"/>
      <c r="C50" s="2288"/>
      <c r="D50" s="2288"/>
      <c r="E50" s="2288"/>
      <c r="F50" s="2288"/>
      <c r="G50" s="2288"/>
      <c r="H50" s="2288"/>
      <c r="I50" s="2288"/>
      <c r="J50" s="2288"/>
      <c r="K50" s="2288"/>
      <c r="L50" s="2288"/>
      <c r="M50" s="2288"/>
      <c r="N50" s="2288"/>
      <c r="O50" s="2288"/>
      <c r="P50" s="2288"/>
      <c r="Q50" s="2288"/>
      <c r="R50" s="2288"/>
      <c r="S50" s="2288"/>
      <c r="T50" s="2288"/>
      <c r="U50" s="2288"/>
      <c r="V50" s="2288"/>
      <c r="W50" s="2288"/>
      <c r="X50" s="2288"/>
      <c r="Y50" s="2288"/>
      <c r="Z50" s="2286"/>
      <c r="AA50" s="92"/>
    </row>
    <row r="51" spans="1:27" ht="103.5" customHeight="1" thickBot="1" x14ac:dyDescent="0.4">
      <c r="A51" s="80"/>
      <c r="B51" s="2289"/>
      <c r="C51" s="2290"/>
      <c r="D51" s="2290"/>
      <c r="E51" s="2290"/>
      <c r="F51" s="2290"/>
      <c r="G51" s="2290"/>
      <c r="H51" s="2290"/>
      <c r="I51" s="2290"/>
      <c r="J51" s="2290"/>
      <c r="K51" s="2290"/>
      <c r="L51" s="2290"/>
      <c r="M51" s="2290"/>
      <c r="N51" s="2290"/>
      <c r="O51" s="2290"/>
      <c r="P51" s="2290"/>
      <c r="Q51" s="2290"/>
      <c r="R51" s="2290"/>
      <c r="S51" s="2290"/>
      <c r="T51" s="2290"/>
      <c r="U51" s="2290"/>
      <c r="V51" s="2290"/>
      <c r="W51" s="2290"/>
      <c r="X51" s="2290"/>
      <c r="Y51" s="2290"/>
      <c r="Z51" s="2291"/>
      <c r="AA51" s="92"/>
    </row>
    <row r="52" spans="1:27" ht="9" customHeight="1" x14ac:dyDescent="0.35">
      <c r="A52" s="105"/>
      <c r="B52" s="106"/>
      <c r="C52" s="106"/>
      <c r="D52" s="106"/>
      <c r="E52" s="106"/>
      <c r="F52" s="106"/>
      <c r="G52" s="106"/>
      <c r="H52" s="106"/>
      <c r="I52" s="106"/>
      <c r="J52" s="106"/>
      <c r="K52" s="106"/>
      <c r="L52" s="106"/>
      <c r="M52" s="106"/>
      <c r="N52" s="106"/>
      <c r="O52" s="106"/>
      <c r="P52" s="106"/>
      <c r="Q52" s="106"/>
      <c r="R52" s="106"/>
      <c r="S52" s="106"/>
      <c r="T52" s="106"/>
      <c r="U52" s="106"/>
      <c r="V52" s="106"/>
      <c r="W52" s="106"/>
      <c r="X52" s="106"/>
      <c r="Y52" s="106"/>
      <c r="Z52" s="106"/>
      <c r="AA52" s="107"/>
    </row>
    <row r="53" spans="1:27" ht="14.25" customHeight="1" thickBot="1" x14ac:dyDescent="0.4">
      <c r="A53" s="108"/>
      <c r="B53" s="109"/>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10"/>
    </row>
    <row r="54" spans="1:27" ht="14.25" customHeight="1" x14ac:dyDescent="0.35">
      <c r="A54" s="111"/>
      <c r="B54" s="2292" t="s">
        <v>41</v>
      </c>
      <c r="C54" s="2242"/>
      <c r="D54" s="2242"/>
      <c r="E54" s="2242"/>
      <c r="F54" s="2293"/>
      <c r="G54" s="2297" t="s">
        <v>57</v>
      </c>
      <c r="H54" s="2293"/>
      <c r="I54" s="2297" t="s">
        <v>58</v>
      </c>
      <c r="J54" s="2242"/>
      <c r="K54" s="2242"/>
      <c r="L54" s="2293"/>
      <c r="M54" s="2297" t="s">
        <v>49</v>
      </c>
      <c r="N54" s="2242"/>
      <c r="O54" s="2242"/>
      <c r="P54" s="2242"/>
      <c r="Q54" s="2242"/>
      <c r="R54" s="2242"/>
      <c r="S54" s="2242"/>
      <c r="T54" s="2293"/>
      <c r="U54" s="2241" t="s">
        <v>50</v>
      </c>
      <c r="V54" s="2242"/>
      <c r="W54" s="2242"/>
      <c r="X54" s="2242"/>
      <c r="Y54" s="2242"/>
      <c r="Z54" s="2243"/>
      <c r="AA54" s="112"/>
    </row>
    <row r="55" spans="1:27" ht="9.65" customHeight="1" x14ac:dyDescent="0.35">
      <c r="A55" s="113"/>
      <c r="B55" s="2294"/>
      <c r="C55" s="2245"/>
      <c r="D55" s="2245"/>
      <c r="E55" s="2245"/>
      <c r="F55" s="2286"/>
      <c r="G55" s="2285"/>
      <c r="H55" s="2286"/>
      <c r="I55" s="2285"/>
      <c r="J55" s="2245"/>
      <c r="K55" s="2245"/>
      <c r="L55" s="2286"/>
      <c r="M55" s="2285"/>
      <c r="N55" s="2245"/>
      <c r="O55" s="2245"/>
      <c r="P55" s="2245"/>
      <c r="Q55" s="2245"/>
      <c r="R55" s="2245"/>
      <c r="S55" s="2245"/>
      <c r="T55" s="2286"/>
      <c r="U55" s="2244"/>
      <c r="V55" s="2245"/>
      <c r="W55" s="2245"/>
      <c r="X55" s="2245"/>
      <c r="Y55" s="2245"/>
      <c r="Z55" s="2246"/>
      <c r="AA55" s="112"/>
    </row>
    <row r="56" spans="1:27" ht="13.9" hidden="1" customHeight="1" x14ac:dyDescent="0.35">
      <c r="A56" s="113"/>
      <c r="B56" s="2295"/>
      <c r="C56" s="2247"/>
      <c r="D56" s="2247"/>
      <c r="E56" s="2247"/>
      <c r="F56" s="2296"/>
      <c r="G56" s="2298"/>
      <c r="H56" s="2296"/>
      <c r="I56" s="2298"/>
      <c r="J56" s="2247"/>
      <c r="K56" s="2247"/>
      <c r="L56" s="2296"/>
      <c r="M56" s="2298"/>
      <c r="N56" s="2247"/>
      <c r="O56" s="2247"/>
      <c r="P56" s="2247"/>
      <c r="Q56" s="2247"/>
      <c r="R56" s="2247"/>
      <c r="S56" s="2247"/>
      <c r="T56" s="2296"/>
      <c r="U56" s="2247"/>
      <c r="V56" s="2247"/>
      <c r="W56" s="2247"/>
      <c r="X56" s="2247"/>
      <c r="Y56" s="2247"/>
      <c r="Z56" s="2248"/>
      <c r="AA56" s="112"/>
    </row>
    <row r="57" spans="1:27" ht="142.5" customHeight="1" x14ac:dyDescent="0.35">
      <c r="A57" s="111"/>
      <c r="B57" s="2249" t="s">
        <v>178</v>
      </c>
      <c r="C57" s="2236"/>
      <c r="D57" s="2236"/>
      <c r="E57" s="2236"/>
      <c r="F57" s="2237"/>
      <c r="G57" s="2250">
        <v>0.98299999999999998</v>
      </c>
      <c r="H57" s="2251"/>
      <c r="I57" s="2250">
        <v>0.94350000000000001</v>
      </c>
      <c r="J57" s="2252"/>
      <c r="K57" s="2252"/>
      <c r="L57" s="2251"/>
      <c r="M57" s="2253" t="s">
        <v>951</v>
      </c>
      <c r="N57" s="2254"/>
      <c r="O57" s="2254"/>
      <c r="P57" s="2254"/>
      <c r="Q57" s="2254"/>
      <c r="R57" s="2254"/>
      <c r="S57" s="2254"/>
      <c r="T57" s="2255"/>
      <c r="U57" s="2256" t="s">
        <v>952</v>
      </c>
      <c r="V57" s="2257"/>
      <c r="W57" s="2257"/>
      <c r="X57" s="2257"/>
      <c r="Y57" s="2257"/>
      <c r="Z57" s="2258"/>
      <c r="AA57" s="114"/>
    </row>
    <row r="58" spans="1:27" ht="36.75" customHeight="1" x14ac:dyDescent="0.35">
      <c r="A58" s="111"/>
      <c r="B58" s="2232" t="s">
        <v>179</v>
      </c>
      <c r="C58" s="2233"/>
      <c r="D58" s="2233"/>
      <c r="E58" s="2233"/>
      <c r="F58" s="2234"/>
      <c r="G58" s="2259"/>
      <c r="H58" s="2260"/>
      <c r="I58" s="2259"/>
      <c r="J58" s="2236"/>
      <c r="K58" s="2236"/>
      <c r="L58" s="2237"/>
      <c r="M58" s="2235"/>
      <c r="N58" s="2236"/>
      <c r="O58" s="2236"/>
      <c r="P58" s="2236"/>
      <c r="Q58" s="2236"/>
      <c r="R58" s="2236"/>
      <c r="S58" s="2236"/>
      <c r="T58" s="2237"/>
      <c r="U58" s="2256"/>
      <c r="V58" s="2257"/>
      <c r="W58" s="2257"/>
      <c r="X58" s="2257"/>
      <c r="Y58" s="2257"/>
      <c r="Z58" s="2258"/>
      <c r="AA58" s="114"/>
    </row>
    <row r="59" spans="1:27" ht="36.75" customHeight="1" x14ac:dyDescent="0.35">
      <c r="A59" s="111"/>
      <c r="B59" s="2220" t="s">
        <v>180</v>
      </c>
      <c r="C59" s="2221"/>
      <c r="D59" s="2221"/>
      <c r="E59" s="2221"/>
      <c r="F59" s="2222"/>
      <c r="G59" s="2223"/>
      <c r="H59" s="2224"/>
      <c r="I59" s="2223"/>
      <c r="J59" s="2225"/>
      <c r="K59" s="2225"/>
      <c r="L59" s="2224"/>
      <c r="M59" s="2226"/>
      <c r="N59" s="2227"/>
      <c r="O59" s="2227"/>
      <c r="P59" s="2227"/>
      <c r="Q59" s="2227"/>
      <c r="R59" s="2227"/>
      <c r="S59" s="2227"/>
      <c r="T59" s="2228"/>
      <c r="U59" s="2229"/>
      <c r="V59" s="2230"/>
      <c r="W59" s="2230"/>
      <c r="X59" s="2230"/>
      <c r="Y59" s="2230"/>
      <c r="Z59" s="2231"/>
      <c r="AA59" s="114"/>
    </row>
    <row r="60" spans="1:27" ht="36.75" customHeight="1" x14ac:dyDescent="0.35">
      <c r="A60" s="111"/>
      <c r="B60" s="2232" t="s">
        <v>181</v>
      </c>
      <c r="C60" s="2233"/>
      <c r="D60" s="2233"/>
      <c r="E60" s="2233"/>
      <c r="F60" s="2234"/>
      <c r="G60" s="2259"/>
      <c r="H60" s="2237"/>
      <c r="I60" s="2259"/>
      <c r="J60" s="2261"/>
      <c r="K60" s="2261"/>
      <c r="L60" s="2260"/>
      <c r="M60" s="2235"/>
      <c r="N60" s="2236"/>
      <c r="O60" s="2236"/>
      <c r="P60" s="2236"/>
      <c r="Q60" s="2236"/>
      <c r="R60" s="2236"/>
      <c r="S60" s="2236"/>
      <c r="T60" s="2237"/>
      <c r="U60" s="2238"/>
      <c r="V60" s="2239"/>
      <c r="W60" s="2239"/>
      <c r="X60" s="2239"/>
      <c r="Y60" s="2239"/>
      <c r="Z60" s="2240"/>
      <c r="AA60" s="114"/>
    </row>
    <row r="61" spans="1:27" ht="14.25" customHeight="1" x14ac:dyDescent="0.35">
      <c r="A61" s="115"/>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16"/>
    </row>
    <row r="62" spans="1:27" ht="14.25" customHeight="1" x14ac:dyDescent="0.35">
      <c r="A62" s="81"/>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81"/>
    </row>
    <row r="63" spans="1:27" ht="14.25" customHeight="1" x14ac:dyDescent="0.35">
      <c r="A63" s="81"/>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81"/>
    </row>
    <row r="64" spans="1:27" ht="14.25" customHeight="1" x14ac:dyDescent="0.35">
      <c r="A64" s="81"/>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81"/>
    </row>
    <row r="65" spans="1:27" ht="14.25" customHeight="1" x14ac:dyDescent="0.35">
      <c r="A65" s="81"/>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81"/>
    </row>
    <row r="66" spans="1:27" ht="14.25" customHeight="1" x14ac:dyDescent="0.35">
      <c r="A66" s="81"/>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81"/>
    </row>
    <row r="67" spans="1:27" ht="14.25" customHeight="1" x14ac:dyDescent="0.35">
      <c r="A67" s="81"/>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81"/>
    </row>
    <row r="68" spans="1:27" ht="14.25" customHeight="1" x14ac:dyDescent="0.35">
      <c r="A68" s="81"/>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81"/>
    </row>
    <row r="69" spans="1:27" ht="14.25" customHeight="1" x14ac:dyDescent="0.35">
      <c r="A69" s="81"/>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81"/>
    </row>
    <row r="70" spans="1:27" ht="14.25" customHeight="1" x14ac:dyDescent="0.35">
      <c r="A70" s="81"/>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81"/>
    </row>
    <row r="71" spans="1:27" ht="14.25" customHeight="1" x14ac:dyDescent="0.35">
      <c r="A71" s="81"/>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81"/>
    </row>
    <row r="72" spans="1:27" ht="14.25" customHeight="1" x14ac:dyDescent="0.35">
      <c r="A72" s="81"/>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81"/>
    </row>
    <row r="73" spans="1:27" ht="14.25" customHeight="1" x14ac:dyDescent="0.35">
      <c r="A73" s="81"/>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81"/>
    </row>
    <row r="74" spans="1:27" ht="14.25" customHeight="1" x14ac:dyDescent="0.35">
      <c r="A74" s="81"/>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81"/>
    </row>
    <row r="75" spans="1:27" ht="14.25" customHeight="1" x14ac:dyDescent="0.35">
      <c r="A75" s="81"/>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81"/>
    </row>
    <row r="76" spans="1:27" ht="14.25" customHeight="1" x14ac:dyDescent="0.35">
      <c r="A76" s="81"/>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81"/>
    </row>
    <row r="77" spans="1:27" ht="14.25" customHeight="1" x14ac:dyDescent="0.35">
      <c r="A77" s="81"/>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81"/>
    </row>
    <row r="78" spans="1:27" ht="14.25" customHeight="1" x14ac:dyDescent="0.35">
      <c r="A78" s="81"/>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81"/>
    </row>
    <row r="79" spans="1:27" ht="14.25" customHeight="1" x14ac:dyDescent="0.35">
      <c r="A79" s="81"/>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81"/>
    </row>
    <row r="80" spans="1:27" ht="14.25" customHeight="1" x14ac:dyDescent="0.35">
      <c r="A80" s="81"/>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81"/>
    </row>
    <row r="81" spans="1:27" ht="14.25" customHeight="1" x14ac:dyDescent="0.35">
      <c r="A81" s="81"/>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81"/>
    </row>
    <row r="82" spans="1:27" ht="14.25" customHeight="1" x14ac:dyDescent="0.35">
      <c r="A82" s="81"/>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81"/>
    </row>
    <row r="83" spans="1:27" ht="14.25" customHeight="1" x14ac:dyDescent="0.35">
      <c r="A83" s="81"/>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81"/>
    </row>
    <row r="84" spans="1:27" ht="14.25" customHeight="1" x14ac:dyDescent="0.35">
      <c r="A84" s="81"/>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81"/>
    </row>
    <row r="85" spans="1:27" ht="14.25" customHeight="1" x14ac:dyDescent="0.35">
      <c r="A85" s="81"/>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81"/>
    </row>
    <row r="86" spans="1:27" ht="14.25" customHeight="1" x14ac:dyDescent="0.35">
      <c r="A86" s="81"/>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81"/>
    </row>
    <row r="87" spans="1:27" ht="14.25" customHeight="1" x14ac:dyDescent="0.35">
      <c r="A87" s="81"/>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81"/>
    </row>
    <row r="88" spans="1:27" ht="14.25" customHeight="1" x14ac:dyDescent="0.35">
      <c r="A88" s="81"/>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81"/>
    </row>
    <row r="89" spans="1:27" ht="14.25" customHeight="1" x14ac:dyDescent="0.35">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row>
    <row r="90" spans="1:27" ht="14.25" customHeight="1" x14ac:dyDescent="0.35">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row>
    <row r="91" spans="1:27" ht="14.25" customHeight="1" x14ac:dyDescent="0.35">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row>
    <row r="92" spans="1:27" ht="14.25" customHeight="1" x14ac:dyDescent="0.35">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row>
    <row r="93" spans="1:27" ht="14.25" customHeight="1" x14ac:dyDescent="0.35">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row>
    <row r="94" spans="1:27" ht="14.25" customHeight="1" x14ac:dyDescent="0.35">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row>
    <row r="95" spans="1:27" ht="14.25" customHeight="1" x14ac:dyDescent="0.35">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row>
    <row r="96" spans="1:27" ht="14.25" customHeight="1" x14ac:dyDescent="0.35">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row>
    <row r="97" spans="1:27" ht="14.25" customHeight="1" x14ac:dyDescent="0.35">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row>
    <row r="98" spans="1:27" ht="14.25" customHeight="1" x14ac:dyDescent="0.35">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row>
    <row r="99" spans="1:27" ht="14.25" customHeight="1" x14ac:dyDescent="0.35">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row>
    <row r="100" spans="1:27" ht="6" customHeight="1" x14ac:dyDescent="0.35">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row>
    <row r="101" spans="1:27" ht="14.25" customHeight="1" x14ac:dyDescent="0.35">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row>
    <row r="102" spans="1:27" ht="14.25" customHeight="1" x14ac:dyDescent="0.35">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row>
    <row r="103" spans="1:27" ht="14.25" customHeight="1" x14ac:dyDescent="0.35">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row>
    <row r="104" spans="1:27" ht="14.25" customHeight="1" x14ac:dyDescent="0.35">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row>
    <row r="105" spans="1:27" ht="14.25" customHeight="1" x14ac:dyDescent="0.35">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row>
    <row r="106" spans="1:27" ht="14.25" customHeight="1" x14ac:dyDescent="0.35">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row>
    <row r="107" spans="1:27" ht="14.25" customHeight="1" x14ac:dyDescent="0.35">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row>
    <row r="108" spans="1:27" ht="14.25" customHeight="1" x14ac:dyDescent="0.35">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row>
    <row r="109" spans="1:27" ht="14.25" customHeight="1" x14ac:dyDescent="0.35">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row>
    <row r="110" spans="1:27" ht="14.25" customHeight="1" x14ac:dyDescent="0.35">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row>
    <row r="111" spans="1:27" ht="14.25" customHeight="1" x14ac:dyDescent="0.35">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row>
    <row r="112" spans="1:27" ht="14.25" customHeight="1" x14ac:dyDescent="0.35">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row>
    <row r="113" spans="1:27" ht="14.25" customHeight="1" x14ac:dyDescent="0.35">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row>
    <row r="114" spans="1:27" ht="14.25" customHeight="1" x14ac:dyDescent="0.35">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row>
    <row r="115" spans="1:27" ht="14.25" customHeight="1" x14ac:dyDescent="0.35">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row>
    <row r="116" spans="1:27" ht="14.25" customHeight="1" x14ac:dyDescent="0.35">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row>
    <row r="117" spans="1:27" ht="14.25" customHeight="1" x14ac:dyDescent="0.35">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row>
    <row r="118" spans="1:27" ht="14.25" customHeight="1" x14ac:dyDescent="0.35">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row>
    <row r="119" spans="1:27" ht="14.25" customHeight="1" x14ac:dyDescent="0.35">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row>
    <row r="120" spans="1:27" ht="14.25" customHeight="1" x14ac:dyDescent="0.35">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row>
    <row r="121" spans="1:27" ht="14.25" customHeight="1" x14ac:dyDescent="0.35">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row>
    <row r="122" spans="1:27" ht="14.25" customHeight="1" x14ac:dyDescent="0.35">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row>
    <row r="123" spans="1:27" ht="14.25" customHeight="1" x14ac:dyDescent="0.35">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row>
    <row r="124" spans="1:27" ht="14.25" customHeight="1" x14ac:dyDescent="0.35">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row>
    <row r="125" spans="1:27" ht="14.25" customHeight="1" x14ac:dyDescent="0.35">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row>
    <row r="126" spans="1:27" ht="14.25" customHeight="1" x14ac:dyDescent="0.35">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row>
    <row r="127" spans="1:27" ht="14.25" customHeight="1" x14ac:dyDescent="0.35">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row>
    <row r="128" spans="1:27" ht="14.25" customHeight="1" x14ac:dyDescent="0.35">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row>
    <row r="129" spans="1:27" ht="14.25" customHeight="1" x14ac:dyDescent="0.35">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row>
    <row r="130" spans="1:27" ht="14.25" customHeight="1" x14ac:dyDescent="0.35">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row>
    <row r="131" spans="1:27" ht="14.25" customHeight="1" x14ac:dyDescent="0.35">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row>
    <row r="132" spans="1:27" ht="14.25" customHeight="1" x14ac:dyDescent="0.35">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row>
    <row r="133" spans="1:27" ht="14.25" customHeight="1" x14ac:dyDescent="0.35">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row>
    <row r="134" spans="1:27" ht="14.25" customHeight="1" x14ac:dyDescent="0.35">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row>
    <row r="135" spans="1:27" ht="14.25" customHeight="1" x14ac:dyDescent="0.35">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row>
    <row r="136" spans="1:27" ht="14.25" customHeight="1" x14ac:dyDescent="0.35">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row>
    <row r="137" spans="1:27" ht="14.25" customHeight="1" x14ac:dyDescent="0.35">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row>
    <row r="138" spans="1:27" ht="14.25" customHeight="1" x14ac:dyDescent="0.35">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row>
    <row r="139" spans="1:27" ht="14.25" customHeight="1" x14ac:dyDescent="0.35">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row>
    <row r="140" spans="1:27" ht="14.25" customHeight="1" x14ac:dyDescent="0.35">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row>
    <row r="141" spans="1:27" ht="14.25" customHeight="1" x14ac:dyDescent="0.35">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row>
    <row r="142" spans="1:27" ht="14.25" customHeight="1" x14ac:dyDescent="0.35">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row>
    <row r="143" spans="1:27" ht="14.25" customHeight="1" x14ac:dyDescent="0.35">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row>
    <row r="144" spans="1:27" ht="14.25" customHeight="1" x14ac:dyDescent="0.35">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row>
    <row r="145" spans="1:27" ht="14.25" customHeight="1" x14ac:dyDescent="0.35">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row>
    <row r="146" spans="1:27" ht="14.25" customHeight="1" x14ac:dyDescent="0.35">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row>
    <row r="147" spans="1:27" ht="14.25" customHeight="1" x14ac:dyDescent="0.35">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row>
    <row r="148" spans="1:27" ht="14.25" customHeight="1" x14ac:dyDescent="0.35">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row>
    <row r="149" spans="1:27" ht="14.25" customHeight="1" x14ac:dyDescent="0.35">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row>
    <row r="150" spans="1:27" ht="14.25" customHeight="1" x14ac:dyDescent="0.35">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row>
    <row r="151" spans="1:27" ht="14.25" customHeight="1" x14ac:dyDescent="0.35">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row>
    <row r="152" spans="1:27" ht="14.25" customHeight="1" x14ac:dyDescent="0.35">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row>
    <row r="153" spans="1:27" ht="14.25" customHeight="1" x14ac:dyDescent="0.35">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row>
    <row r="154" spans="1:27" ht="14.25" customHeight="1" x14ac:dyDescent="0.35">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row>
    <row r="155" spans="1:27" ht="14.25" customHeight="1" x14ac:dyDescent="0.35">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row>
    <row r="156" spans="1:27" ht="14.25" customHeight="1" x14ac:dyDescent="0.35">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row>
    <row r="157" spans="1:27" ht="14.25" customHeight="1" x14ac:dyDescent="0.35">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row>
    <row r="158" spans="1:27" ht="14.25" customHeight="1" x14ac:dyDescent="0.35">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row>
    <row r="159" spans="1:27" ht="14.25" customHeight="1" x14ac:dyDescent="0.35">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row>
    <row r="160" spans="1:27" ht="14.25" customHeight="1" x14ac:dyDescent="0.35">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row>
    <row r="161" spans="1:27" ht="14.25" customHeight="1" x14ac:dyDescent="0.35">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row>
    <row r="162" spans="1:27" ht="14.25" customHeight="1" x14ac:dyDescent="0.35">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row>
    <row r="163" spans="1:27" ht="14.25" customHeight="1" x14ac:dyDescent="0.35">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row>
    <row r="164" spans="1:27" ht="14.25" customHeight="1" x14ac:dyDescent="0.35">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row>
    <row r="165" spans="1:27" ht="14.25" customHeight="1" x14ac:dyDescent="0.35">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row>
    <row r="166" spans="1:27" ht="14.25" customHeight="1" x14ac:dyDescent="0.35">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row>
    <row r="167" spans="1:27" ht="14.25" customHeight="1" x14ac:dyDescent="0.35">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row>
    <row r="168" spans="1:27" ht="14.25" customHeight="1" x14ac:dyDescent="0.35">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row>
    <row r="169" spans="1:27" ht="14.25" customHeight="1" x14ac:dyDescent="0.35">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row>
    <row r="170" spans="1:27" ht="14.25" customHeight="1" x14ac:dyDescent="0.35">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row>
    <row r="171" spans="1:27" ht="14.25" customHeight="1" x14ac:dyDescent="0.35">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row>
    <row r="172" spans="1:27" ht="14.25" customHeight="1" x14ac:dyDescent="0.35">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row>
    <row r="173" spans="1:27" ht="14.25" customHeight="1" x14ac:dyDescent="0.35">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row>
    <row r="174" spans="1:27" ht="14.25" customHeight="1" x14ac:dyDescent="0.35">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row>
    <row r="175" spans="1:27" ht="14.25" customHeight="1" x14ac:dyDescent="0.35">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row>
    <row r="176" spans="1:27" ht="14.25" customHeight="1" x14ac:dyDescent="0.35">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row>
    <row r="177" spans="1:27" ht="14.25" customHeight="1" x14ac:dyDescent="0.35">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row>
    <row r="178" spans="1:27" ht="14.25" customHeight="1" x14ac:dyDescent="0.35">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row>
    <row r="179" spans="1:27" ht="14.25" customHeight="1" x14ac:dyDescent="0.35">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row>
    <row r="180" spans="1:27" ht="14.25" customHeight="1" x14ac:dyDescent="0.35">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row>
    <row r="181" spans="1:27" ht="14.25" customHeight="1" x14ac:dyDescent="0.35">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row>
    <row r="182" spans="1:27" ht="14.25" customHeight="1" x14ac:dyDescent="0.35">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row>
    <row r="183" spans="1:27" ht="14.25" customHeight="1" x14ac:dyDescent="0.35">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row>
    <row r="184" spans="1:27" ht="14.25" customHeight="1" x14ac:dyDescent="0.35">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row>
    <row r="185" spans="1:27" ht="14.25" customHeight="1" x14ac:dyDescent="0.35">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row>
    <row r="186" spans="1:27" ht="14.25" customHeight="1" x14ac:dyDescent="0.35">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row>
    <row r="187" spans="1:27" ht="14.25" customHeight="1" x14ac:dyDescent="0.35">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row>
    <row r="188" spans="1:27" ht="14.25" customHeight="1" x14ac:dyDescent="0.35">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row>
    <row r="189" spans="1:27" ht="14.25" customHeight="1" x14ac:dyDescent="0.35">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row>
    <row r="190" spans="1:27" ht="14.25" customHeight="1" x14ac:dyDescent="0.35">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row>
    <row r="191" spans="1:27" ht="14.25" customHeight="1" x14ac:dyDescent="0.35">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row>
    <row r="192" spans="1:27" ht="14.25" customHeight="1" x14ac:dyDescent="0.35">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row>
    <row r="193" spans="1:27" ht="14.25" customHeight="1" x14ac:dyDescent="0.35">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row>
    <row r="194" spans="1:27" ht="14.25" customHeight="1" x14ac:dyDescent="0.35">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row>
    <row r="195" spans="1:27" ht="14.25" customHeight="1" x14ac:dyDescent="0.35">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row>
    <row r="196" spans="1:27" ht="14.25" customHeight="1" x14ac:dyDescent="0.3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row>
    <row r="197" spans="1:27" ht="14.25" customHeight="1" x14ac:dyDescent="0.3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row>
    <row r="198" spans="1:27" ht="14.25" customHeight="1" x14ac:dyDescent="0.3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row>
    <row r="199" spans="1:27" ht="14.25" customHeight="1" x14ac:dyDescent="0.3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row>
    <row r="200" spans="1:27" ht="14.25" customHeight="1" x14ac:dyDescent="0.3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row>
    <row r="201" spans="1:27" ht="14.25" customHeight="1" x14ac:dyDescent="0.35">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row>
    <row r="202" spans="1:27" ht="14.25" customHeight="1" x14ac:dyDescent="0.35">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row>
    <row r="203" spans="1:27" ht="14.25" customHeight="1" x14ac:dyDescent="0.35">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row>
    <row r="204" spans="1:27" ht="14.25" customHeight="1" x14ac:dyDescent="0.35">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row>
    <row r="205" spans="1:27" ht="14.25" customHeight="1" x14ac:dyDescent="0.35">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row>
    <row r="206" spans="1:27" ht="14.25" customHeight="1" x14ac:dyDescent="0.35">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row>
    <row r="207" spans="1:27" ht="14.25" customHeight="1" x14ac:dyDescent="0.35">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row>
    <row r="208" spans="1:27" ht="14.25" customHeight="1" x14ac:dyDescent="0.35">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row>
    <row r="209" spans="1:27" ht="14.25" customHeight="1" x14ac:dyDescent="0.35">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row>
    <row r="210" spans="1:27" ht="14.25" customHeight="1" x14ac:dyDescent="0.35">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row>
    <row r="211" spans="1:27" ht="14.25" customHeight="1" x14ac:dyDescent="0.35">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row>
    <row r="212" spans="1:27" ht="14.25" customHeight="1" x14ac:dyDescent="0.35">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row>
    <row r="213" spans="1:27" ht="14.25" customHeight="1" x14ac:dyDescent="0.35">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row>
    <row r="214" spans="1:27" ht="14.25" customHeight="1" x14ac:dyDescent="0.35">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row>
    <row r="215" spans="1:27" ht="14.25" customHeight="1" x14ac:dyDescent="0.35">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row>
    <row r="216" spans="1:27" ht="14.25" customHeight="1" x14ac:dyDescent="0.35">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row>
    <row r="217" spans="1:27" ht="14.25" customHeight="1" x14ac:dyDescent="0.35">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row>
    <row r="218" spans="1:27" ht="14.25" customHeight="1" x14ac:dyDescent="0.35">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row>
    <row r="219" spans="1:27" ht="14.25" customHeight="1" x14ac:dyDescent="0.35">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row>
    <row r="220" spans="1:27" ht="14.25" customHeight="1" x14ac:dyDescent="0.35">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row>
    <row r="221" spans="1:27" ht="14.25" customHeight="1" x14ac:dyDescent="0.35">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row>
    <row r="222" spans="1:27" ht="14.25" customHeight="1" x14ac:dyDescent="0.35">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row>
    <row r="223" spans="1:27" ht="14.25" customHeight="1" x14ac:dyDescent="0.35">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row>
    <row r="224" spans="1:27" ht="14.25" customHeight="1" x14ac:dyDescent="0.35">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row>
    <row r="225" spans="1:27" ht="14.25" customHeight="1" x14ac:dyDescent="0.35">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row>
    <row r="226" spans="1:27" ht="14.25" customHeight="1" x14ac:dyDescent="0.35">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row>
    <row r="227" spans="1:27" ht="14.25" customHeight="1" x14ac:dyDescent="0.35">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row>
    <row r="228" spans="1:27" ht="14.25" customHeight="1" x14ac:dyDescent="0.35">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row>
    <row r="229" spans="1:27" ht="14.25" customHeight="1" x14ac:dyDescent="0.35">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row>
    <row r="230" spans="1:27" ht="14.25" customHeight="1" x14ac:dyDescent="0.35">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row>
    <row r="231" spans="1:27" ht="14.25" customHeight="1" x14ac:dyDescent="0.35">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row>
    <row r="232" spans="1:27" ht="14.25" customHeight="1" x14ac:dyDescent="0.35">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row>
    <row r="233" spans="1:27" ht="14.25" customHeight="1" x14ac:dyDescent="0.35">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row>
    <row r="234" spans="1:27" ht="14.25" customHeight="1" x14ac:dyDescent="0.35">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row>
    <row r="235" spans="1:27" ht="14.25" customHeight="1" x14ac:dyDescent="0.35">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row>
    <row r="236" spans="1:27" ht="14.25" customHeight="1" x14ac:dyDescent="0.35">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row>
    <row r="237" spans="1:27" ht="14.25" customHeight="1" x14ac:dyDescent="0.35">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row>
    <row r="238" spans="1:27" ht="14.25" customHeight="1" x14ac:dyDescent="0.35">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row>
    <row r="239" spans="1:27" ht="14.25" customHeight="1" x14ac:dyDescent="0.35">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row>
    <row r="240" spans="1:27" ht="14.25" customHeight="1" x14ac:dyDescent="0.35">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row>
    <row r="241" spans="1:27" ht="14.25" customHeight="1" x14ac:dyDescent="0.35">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row>
    <row r="242" spans="1:27" ht="14.25" customHeight="1" x14ac:dyDescent="0.35">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row>
    <row r="243" spans="1:27" ht="14.25" customHeight="1" x14ac:dyDescent="0.35">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row>
    <row r="244" spans="1:27" ht="14.25" customHeight="1" x14ac:dyDescent="0.35">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row>
    <row r="245" spans="1:27" ht="14.25" customHeight="1" x14ac:dyDescent="0.35">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row>
    <row r="246" spans="1:27" ht="14.25" customHeight="1" x14ac:dyDescent="0.35">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row>
    <row r="247" spans="1:27" ht="14.25" customHeight="1" x14ac:dyDescent="0.35">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row>
    <row r="248" spans="1:27" ht="14.25" customHeight="1" x14ac:dyDescent="0.35">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row>
    <row r="249" spans="1:27" ht="14.25" customHeight="1" x14ac:dyDescent="0.35">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row>
    <row r="250" spans="1:27" ht="14.25" customHeight="1" x14ac:dyDescent="0.35">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row>
    <row r="251" spans="1:27" ht="14.25" customHeight="1" x14ac:dyDescent="0.35">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row>
    <row r="252" spans="1:27" ht="14.25" customHeight="1" x14ac:dyDescent="0.35">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row>
    <row r="253" spans="1:27" ht="14.25" customHeight="1" x14ac:dyDescent="0.35">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row>
    <row r="254" spans="1:27" ht="14.25" customHeight="1" x14ac:dyDescent="0.35">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row>
    <row r="255" spans="1:27" ht="14.25" customHeight="1" x14ac:dyDescent="0.35">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row>
    <row r="256" spans="1:27" ht="14.25" customHeight="1" x14ac:dyDescent="0.35">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row>
    <row r="257" spans="1:27" ht="14.25" customHeight="1" x14ac:dyDescent="0.35">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row>
    <row r="258" spans="1:27" ht="14.25" customHeight="1" x14ac:dyDescent="0.35">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row>
    <row r="259" spans="1:27" ht="14.25" customHeight="1" x14ac:dyDescent="0.35">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row>
    <row r="260" spans="1:27" ht="14.25" customHeight="1" x14ac:dyDescent="0.35">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row>
    <row r="261" spans="1:27" ht="14.25" customHeight="1" x14ac:dyDescent="0.35">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row>
    <row r="262" spans="1:27" ht="14.25" customHeight="1" x14ac:dyDescent="0.35">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row>
    <row r="263" spans="1:27" ht="14.25" customHeight="1" x14ac:dyDescent="0.35">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row>
    <row r="264" spans="1:27" ht="14.25" customHeight="1" x14ac:dyDescent="0.35">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row>
    <row r="265" spans="1:27" ht="14.25" customHeight="1" x14ac:dyDescent="0.35">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row>
    <row r="266" spans="1:27" ht="14.25" customHeight="1" x14ac:dyDescent="0.35">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row>
    <row r="267" spans="1:27" ht="14.25" customHeight="1" x14ac:dyDescent="0.35">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row>
    <row r="268" spans="1:27" ht="14.25" customHeight="1" x14ac:dyDescent="0.35">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row>
    <row r="269" spans="1:27" ht="14.25" customHeight="1" x14ac:dyDescent="0.35">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row>
    <row r="270" spans="1:27" ht="14.25" customHeight="1" x14ac:dyDescent="0.35">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row>
    <row r="271" spans="1:27" ht="14.25" customHeight="1" x14ac:dyDescent="0.35">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row>
    <row r="272" spans="1:27" ht="14.25" customHeight="1" x14ac:dyDescent="0.35">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row>
    <row r="273" spans="1:27" ht="14.25" customHeight="1" x14ac:dyDescent="0.35">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row>
    <row r="274" spans="1:27" ht="14.25" customHeight="1" x14ac:dyDescent="0.35">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row>
    <row r="275" spans="1:27" ht="14.25" customHeight="1" x14ac:dyDescent="0.35">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row>
    <row r="276" spans="1:27" ht="14.25" customHeight="1" x14ac:dyDescent="0.35">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row>
    <row r="277" spans="1:27" ht="14.25" customHeight="1" x14ac:dyDescent="0.35">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row>
    <row r="278" spans="1:27" ht="14.25" customHeight="1" x14ac:dyDescent="0.35">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row>
    <row r="279" spans="1:27" ht="14.25" customHeight="1" x14ac:dyDescent="0.35">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row>
    <row r="280" spans="1:27" ht="14.25" customHeight="1" x14ac:dyDescent="0.35">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row>
    <row r="281" spans="1:27" ht="14.25" customHeight="1" x14ac:dyDescent="0.35">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row>
    <row r="282" spans="1:27" ht="14.25" customHeight="1" x14ac:dyDescent="0.35">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row>
    <row r="283" spans="1:27" ht="14.25" customHeight="1" x14ac:dyDescent="0.35">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row>
    <row r="284" spans="1:27" ht="14.25" customHeight="1" x14ac:dyDescent="0.35">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row>
    <row r="285" spans="1:27" ht="14.25" customHeight="1" x14ac:dyDescent="0.35">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row>
    <row r="286" spans="1:27" ht="14.25" customHeight="1" x14ac:dyDescent="0.35">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row>
    <row r="287" spans="1:27" ht="14.25" customHeight="1" x14ac:dyDescent="0.35">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row>
    <row r="288" spans="1:27" ht="14.25" customHeight="1" x14ac:dyDescent="0.35">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row>
    <row r="289" spans="1:27" ht="14.25" customHeight="1" x14ac:dyDescent="0.35">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row>
    <row r="290" spans="1:27" ht="14.25" customHeight="1" x14ac:dyDescent="0.35">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row>
    <row r="291" spans="1:27" ht="14.25" customHeight="1" x14ac:dyDescent="0.35">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row>
    <row r="292" spans="1:27" ht="14.25" customHeight="1" x14ac:dyDescent="0.35">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row>
    <row r="293" spans="1:27" ht="14.25" customHeight="1" x14ac:dyDescent="0.35">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row>
    <row r="294" spans="1:27" ht="14.25" customHeight="1" x14ac:dyDescent="0.35">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row>
    <row r="295" spans="1:27" ht="14.25" customHeight="1" x14ac:dyDescent="0.35">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row>
    <row r="296" spans="1:27" ht="14.25" customHeight="1" x14ac:dyDescent="0.35">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row>
    <row r="297" spans="1:27" ht="14.25" customHeight="1" x14ac:dyDescent="0.35">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row>
    <row r="298" spans="1:27" ht="14.25" customHeight="1" x14ac:dyDescent="0.35">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row>
    <row r="299" spans="1:27" ht="14.25" customHeight="1" x14ac:dyDescent="0.35">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row>
    <row r="300" spans="1:27" ht="14.25" customHeight="1" x14ac:dyDescent="0.35">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row>
    <row r="301" spans="1:27" ht="14.25" customHeight="1" x14ac:dyDescent="0.35">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row>
    <row r="302" spans="1:27" ht="14.25" customHeight="1" x14ac:dyDescent="0.35">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row>
    <row r="303" spans="1:27" ht="14.25" customHeight="1" x14ac:dyDescent="0.35">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row>
    <row r="304" spans="1:27" ht="14.25" customHeight="1" x14ac:dyDescent="0.35">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row>
    <row r="305" spans="1:27" ht="14.25" customHeight="1" x14ac:dyDescent="0.35">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row>
    <row r="306" spans="1:27" ht="14.25" customHeight="1" x14ac:dyDescent="0.35">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row>
    <row r="307" spans="1:27" ht="14.25" customHeight="1" x14ac:dyDescent="0.35">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row>
    <row r="308" spans="1:27" ht="14.25" customHeight="1" x14ac:dyDescent="0.35">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row>
    <row r="309" spans="1:27" ht="14.25" customHeight="1" x14ac:dyDescent="0.35">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row>
    <row r="310" spans="1:27" ht="14.25" customHeight="1" x14ac:dyDescent="0.35">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row>
    <row r="311" spans="1:27" ht="14.25" customHeight="1" x14ac:dyDescent="0.35">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row>
    <row r="312" spans="1:27" ht="14.25" customHeight="1" x14ac:dyDescent="0.35">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row>
    <row r="313" spans="1:27" ht="14.25" customHeight="1" x14ac:dyDescent="0.35">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row>
    <row r="314" spans="1:27" ht="14.25" customHeight="1" x14ac:dyDescent="0.35">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row>
    <row r="315" spans="1:27" ht="14.25" customHeight="1" x14ac:dyDescent="0.35">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row>
    <row r="316" spans="1:27" ht="14.25" customHeight="1" x14ac:dyDescent="0.35">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row>
    <row r="317" spans="1:27" ht="14.25" customHeight="1" x14ac:dyDescent="0.35">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row>
    <row r="318" spans="1:27" ht="14.25" customHeight="1" x14ac:dyDescent="0.35">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row>
    <row r="319" spans="1:27" ht="14.25" customHeight="1" x14ac:dyDescent="0.35">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row>
    <row r="320" spans="1:27" ht="14.25" customHeight="1" x14ac:dyDescent="0.35">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row>
    <row r="321" spans="1:27" ht="14.25" customHeight="1" x14ac:dyDescent="0.35">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row>
    <row r="322" spans="1:27" ht="14.25" customHeight="1" x14ac:dyDescent="0.35">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row>
    <row r="323" spans="1:27" ht="14.25" customHeight="1" x14ac:dyDescent="0.35">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row>
    <row r="324" spans="1:27" ht="14.25" customHeight="1" x14ac:dyDescent="0.35">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row>
    <row r="325" spans="1:27" ht="14.25" customHeight="1" x14ac:dyDescent="0.35">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row>
    <row r="326" spans="1:27" ht="14.25" customHeight="1" x14ac:dyDescent="0.35">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row>
    <row r="327" spans="1:27" ht="14.25" customHeight="1" x14ac:dyDescent="0.35">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row>
    <row r="328" spans="1:27" ht="14.25" customHeight="1" x14ac:dyDescent="0.35">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row>
    <row r="329" spans="1:27" ht="14.25" customHeight="1" x14ac:dyDescent="0.35">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row>
    <row r="330" spans="1:27" ht="14.25" customHeight="1" x14ac:dyDescent="0.35">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row>
    <row r="331" spans="1:27" ht="14.25" customHeight="1" x14ac:dyDescent="0.35">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row>
    <row r="332" spans="1:27" ht="14.25" customHeight="1" x14ac:dyDescent="0.35">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row>
    <row r="333" spans="1:27" ht="14.25" customHeight="1" x14ac:dyDescent="0.35">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row>
    <row r="334" spans="1:27" ht="14.25" customHeight="1" x14ac:dyDescent="0.35">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row>
    <row r="335" spans="1:27" ht="14.25" customHeight="1" x14ac:dyDescent="0.35">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row>
    <row r="336" spans="1:27" ht="14.25" customHeight="1" x14ac:dyDescent="0.35">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row>
    <row r="337" spans="1:27" ht="14.25" customHeight="1" x14ac:dyDescent="0.35">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row>
    <row r="338" spans="1:27" ht="14.25" customHeight="1" x14ac:dyDescent="0.35">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row>
    <row r="339" spans="1:27" ht="14.25" customHeight="1" x14ac:dyDescent="0.35">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row>
    <row r="340" spans="1:27" ht="14.25" customHeight="1" x14ac:dyDescent="0.35">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row>
    <row r="341" spans="1:27" ht="14.25" customHeight="1" x14ac:dyDescent="0.35">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row>
    <row r="342" spans="1:27" ht="14.25" customHeight="1" x14ac:dyDescent="0.35">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row>
    <row r="343" spans="1:27" ht="14.25" customHeight="1" x14ac:dyDescent="0.35">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row>
    <row r="344" spans="1:27" ht="14.25" customHeight="1" x14ac:dyDescent="0.35">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row>
    <row r="345" spans="1:27" ht="14.25" customHeight="1" x14ac:dyDescent="0.35">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row>
    <row r="346" spans="1:27" ht="14.25" customHeight="1" x14ac:dyDescent="0.35">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row>
    <row r="347" spans="1:27" ht="14.25" customHeight="1" x14ac:dyDescent="0.35">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row>
    <row r="348" spans="1:27" ht="14.25" customHeight="1" x14ac:dyDescent="0.35">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row>
    <row r="349" spans="1:27" ht="14.25" customHeight="1" x14ac:dyDescent="0.35">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row>
    <row r="350" spans="1:27" ht="14.25" customHeight="1" x14ac:dyDescent="0.35">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row>
    <row r="351" spans="1:27" ht="14.25" customHeight="1" x14ac:dyDescent="0.35">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row>
    <row r="352" spans="1:27" ht="14.25" customHeight="1" x14ac:dyDescent="0.35">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row>
    <row r="353" spans="1:27" ht="14.25" customHeight="1" x14ac:dyDescent="0.35">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row>
    <row r="354" spans="1:27" ht="14.25" customHeight="1" x14ac:dyDescent="0.35">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row>
    <row r="355" spans="1:27" ht="14.25" customHeight="1" x14ac:dyDescent="0.35">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row>
    <row r="356" spans="1:27" ht="14.25" customHeight="1" x14ac:dyDescent="0.35">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row>
    <row r="357" spans="1:27" ht="14.25" customHeight="1" x14ac:dyDescent="0.35">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row>
    <row r="358" spans="1:27" ht="14.25" customHeight="1" x14ac:dyDescent="0.35">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row>
    <row r="359" spans="1:27" ht="14.25" customHeight="1" x14ac:dyDescent="0.35">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row>
    <row r="360" spans="1:27" ht="14.25" customHeight="1" x14ac:dyDescent="0.35">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row>
    <row r="361" spans="1:27" ht="14.25" customHeight="1" x14ac:dyDescent="0.35">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row>
    <row r="362" spans="1:27" ht="14.25" customHeight="1" x14ac:dyDescent="0.35">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row>
    <row r="363" spans="1:27" ht="14.25" customHeight="1" x14ac:dyDescent="0.35">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row>
    <row r="364" spans="1:27" ht="14.25" customHeight="1" x14ac:dyDescent="0.35">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row>
    <row r="365" spans="1:27" ht="14.25" customHeight="1" x14ac:dyDescent="0.35">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row>
    <row r="366" spans="1:27" ht="14.25" customHeight="1" x14ac:dyDescent="0.35">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row>
    <row r="367" spans="1:27" ht="14.25" customHeight="1" x14ac:dyDescent="0.35">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row>
    <row r="368" spans="1:27" ht="14.25" customHeight="1" x14ac:dyDescent="0.35">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row>
    <row r="369" spans="1:27" ht="14.25" customHeight="1" x14ac:dyDescent="0.35">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row>
    <row r="370" spans="1:27" ht="14.25" customHeight="1" x14ac:dyDescent="0.35">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row>
    <row r="371" spans="1:27" ht="14.25" customHeight="1" x14ac:dyDescent="0.35">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row>
    <row r="372" spans="1:27" ht="14.25" customHeight="1" x14ac:dyDescent="0.35">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row>
    <row r="373" spans="1:27" ht="14.25" customHeight="1" x14ac:dyDescent="0.35">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row>
    <row r="374" spans="1:27" ht="14.25" customHeight="1" x14ac:dyDescent="0.35">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row>
    <row r="375" spans="1:27" ht="14.25" customHeight="1" x14ac:dyDescent="0.35">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row>
    <row r="376" spans="1:27" ht="14.25" customHeight="1" x14ac:dyDescent="0.35">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row>
    <row r="377" spans="1:27" ht="14.25" customHeight="1" x14ac:dyDescent="0.35">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row>
    <row r="378" spans="1:27" ht="14.25" customHeight="1" x14ac:dyDescent="0.35">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row>
    <row r="379" spans="1:27" ht="14.25" customHeight="1" x14ac:dyDescent="0.35">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row>
    <row r="380" spans="1:27" ht="14.25" customHeight="1" x14ac:dyDescent="0.35">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row>
    <row r="381" spans="1:27" ht="14.25" customHeight="1" x14ac:dyDescent="0.35">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row>
    <row r="382" spans="1:27" ht="14.25" customHeight="1" x14ac:dyDescent="0.35">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row>
    <row r="383" spans="1:27" ht="14.25" customHeight="1" x14ac:dyDescent="0.35">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row>
    <row r="384" spans="1:27" ht="14.25" customHeight="1" x14ac:dyDescent="0.35">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row>
    <row r="385" spans="1:27" ht="14.25" customHeight="1" x14ac:dyDescent="0.35">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row>
    <row r="386" spans="1:27" ht="14.25" customHeight="1" x14ac:dyDescent="0.35">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row>
    <row r="387" spans="1:27" ht="14.25" customHeight="1" x14ac:dyDescent="0.35">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row>
    <row r="388" spans="1:27" ht="14.25" customHeight="1" x14ac:dyDescent="0.35">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row>
    <row r="389" spans="1:27" ht="14.25" customHeight="1" x14ac:dyDescent="0.35">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row>
    <row r="390" spans="1:27" ht="14.25" customHeight="1" x14ac:dyDescent="0.35">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row>
    <row r="391" spans="1:27" ht="14.25" customHeight="1" x14ac:dyDescent="0.35">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row>
    <row r="392" spans="1:27" ht="14.25" customHeight="1" x14ac:dyDescent="0.35">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row>
    <row r="393" spans="1:27" ht="14.25" customHeight="1" x14ac:dyDescent="0.35">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row>
    <row r="394" spans="1:27" ht="14.25" customHeight="1" x14ac:dyDescent="0.35">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row>
    <row r="395" spans="1:27" ht="14.25" customHeight="1" x14ac:dyDescent="0.35">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row>
    <row r="396" spans="1:27" ht="14.25" customHeight="1" x14ac:dyDescent="0.35">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row>
    <row r="397" spans="1:27" ht="14.25" customHeight="1" x14ac:dyDescent="0.35">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row>
    <row r="398" spans="1:27" ht="14.25" customHeight="1" x14ac:dyDescent="0.35">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row>
    <row r="399" spans="1:27" ht="14.25" customHeight="1" x14ac:dyDescent="0.35">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row>
    <row r="400" spans="1:27" ht="14.25" customHeight="1" x14ac:dyDescent="0.35">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row>
    <row r="401" spans="1:27" ht="14.25" customHeight="1" x14ac:dyDescent="0.35">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row>
    <row r="402" spans="1:27" ht="14.25" customHeight="1" x14ac:dyDescent="0.35">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row>
    <row r="403" spans="1:27" ht="14.25" customHeight="1" x14ac:dyDescent="0.35">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row>
    <row r="404" spans="1:27" ht="14.25" customHeight="1" x14ac:dyDescent="0.35">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row>
    <row r="405" spans="1:27" ht="14.25" customHeight="1" x14ac:dyDescent="0.35">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row>
    <row r="406" spans="1:27" ht="14.25" customHeight="1" x14ac:dyDescent="0.35">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row>
    <row r="407" spans="1:27" ht="14.25" customHeight="1" x14ac:dyDescent="0.35">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row>
    <row r="408" spans="1:27" ht="14.25" customHeight="1" x14ac:dyDescent="0.35">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row>
    <row r="409" spans="1:27" ht="14.25" customHeight="1" x14ac:dyDescent="0.35">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row>
    <row r="410" spans="1:27" ht="14.25" customHeight="1" x14ac:dyDescent="0.35">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row>
    <row r="411" spans="1:27" ht="14.25" customHeight="1" x14ac:dyDescent="0.35">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row>
    <row r="412" spans="1:27" ht="14.25" customHeight="1" x14ac:dyDescent="0.35">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row>
    <row r="413" spans="1:27" ht="14.25" customHeight="1" x14ac:dyDescent="0.35">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row>
    <row r="414" spans="1:27" ht="14.25" customHeight="1" x14ac:dyDescent="0.35">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row>
    <row r="415" spans="1:27" ht="14.25" customHeight="1" x14ac:dyDescent="0.35">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row>
    <row r="416" spans="1:27" ht="14.25" customHeight="1" x14ac:dyDescent="0.35">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row>
    <row r="417" spans="1:27" ht="14.25" customHeight="1" x14ac:dyDescent="0.35">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row>
    <row r="418" spans="1:27" ht="14.25" customHeight="1" x14ac:dyDescent="0.35">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row>
    <row r="419" spans="1:27" ht="14.25" customHeight="1" x14ac:dyDescent="0.35">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row>
    <row r="420" spans="1:27" ht="14.25" customHeight="1" x14ac:dyDescent="0.35">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row>
    <row r="421" spans="1:27" ht="14.25" customHeight="1" x14ac:dyDescent="0.35">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row>
    <row r="422" spans="1:27" ht="14.25" customHeight="1" x14ac:dyDescent="0.35">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row>
    <row r="423" spans="1:27" ht="14.25" customHeight="1" x14ac:dyDescent="0.35">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row>
    <row r="424" spans="1:27" ht="14.25" customHeight="1" x14ac:dyDescent="0.35">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row>
    <row r="425" spans="1:27" ht="14.25" customHeight="1" x14ac:dyDescent="0.35">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row>
    <row r="426" spans="1:27" ht="14.25" customHeight="1" x14ac:dyDescent="0.35">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row>
    <row r="427" spans="1:27" ht="14.25" customHeight="1" x14ac:dyDescent="0.35">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row>
    <row r="428" spans="1:27" ht="14.25" customHeight="1" x14ac:dyDescent="0.35">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row>
    <row r="429" spans="1:27" ht="14.25" customHeight="1" x14ac:dyDescent="0.35">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row>
    <row r="430" spans="1:27" ht="14.25" customHeight="1" x14ac:dyDescent="0.35">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row>
    <row r="431" spans="1:27" ht="14.25" customHeight="1" x14ac:dyDescent="0.35">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row>
    <row r="432" spans="1:27" ht="14.25" customHeight="1" x14ac:dyDescent="0.35">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row>
    <row r="433" spans="1:27" ht="14.25" customHeight="1" x14ac:dyDescent="0.35">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row>
    <row r="434" spans="1:27" ht="14.25" customHeight="1" x14ac:dyDescent="0.35">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row>
    <row r="435" spans="1:27" ht="14.25" customHeight="1" x14ac:dyDescent="0.35">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row>
    <row r="436" spans="1:27" ht="14.25" customHeight="1" x14ac:dyDescent="0.35">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row>
    <row r="437" spans="1:27" ht="14.25" customHeight="1" x14ac:dyDescent="0.35">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row>
    <row r="438" spans="1:27" ht="14.25" customHeight="1" x14ac:dyDescent="0.35">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row>
    <row r="439" spans="1:27" ht="14.25" customHeight="1" x14ac:dyDescent="0.35">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row>
    <row r="440" spans="1:27" ht="14.25" customHeight="1" x14ac:dyDescent="0.35">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row>
    <row r="441" spans="1:27" ht="14.25" customHeight="1" x14ac:dyDescent="0.35">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row>
    <row r="442" spans="1:27" ht="14.25" customHeight="1" x14ac:dyDescent="0.35">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row>
    <row r="443" spans="1:27" ht="14.25" customHeight="1" x14ac:dyDescent="0.35">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row>
    <row r="444" spans="1:27" ht="14.25" customHeight="1" x14ac:dyDescent="0.35">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row>
    <row r="445" spans="1:27" ht="14.25" customHeight="1" x14ac:dyDescent="0.35">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row>
    <row r="446" spans="1:27" ht="14.25" customHeight="1" x14ac:dyDescent="0.35">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row>
    <row r="447" spans="1:27" ht="14.25" customHeight="1" x14ac:dyDescent="0.35">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row>
    <row r="448" spans="1:27" ht="14.25" customHeight="1" x14ac:dyDescent="0.35">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row>
    <row r="449" spans="1:27" ht="14.25" customHeight="1" x14ac:dyDescent="0.35">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row>
    <row r="450" spans="1:27" ht="14.25" customHeight="1" x14ac:dyDescent="0.35">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row>
    <row r="451" spans="1:27" ht="14.25" customHeight="1" x14ac:dyDescent="0.35">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row>
    <row r="452" spans="1:27" ht="14.25" customHeight="1" x14ac:dyDescent="0.35">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row>
    <row r="453" spans="1:27" ht="14.25" customHeight="1" x14ac:dyDescent="0.35">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row>
    <row r="454" spans="1:27" ht="14.25" customHeight="1" x14ac:dyDescent="0.35">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row>
    <row r="455" spans="1:27" ht="14.25" customHeight="1" x14ac:dyDescent="0.35">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row>
    <row r="456" spans="1:27" ht="14.25" customHeight="1" x14ac:dyDescent="0.35">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row>
    <row r="457" spans="1:27" ht="14.25" customHeight="1" x14ac:dyDescent="0.35">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row>
    <row r="458" spans="1:27" ht="14.25" customHeight="1" x14ac:dyDescent="0.35">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row>
    <row r="459" spans="1:27" ht="14.25" customHeight="1" x14ac:dyDescent="0.35">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row>
    <row r="460" spans="1:27" ht="14.25" customHeight="1" x14ac:dyDescent="0.35">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row>
    <row r="461" spans="1:27" ht="14.25" customHeight="1" x14ac:dyDescent="0.35">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row>
    <row r="462" spans="1:27" ht="14.25" customHeight="1" x14ac:dyDescent="0.35">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row>
    <row r="463" spans="1:27" ht="14.25" customHeight="1" x14ac:dyDescent="0.35">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row>
    <row r="464" spans="1:27" ht="14.25" customHeight="1" x14ac:dyDescent="0.35">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row>
    <row r="465" spans="1:27" ht="14.25" customHeight="1" x14ac:dyDescent="0.35">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row>
    <row r="466" spans="1:27" ht="14.25" customHeight="1" x14ac:dyDescent="0.35">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row>
    <row r="467" spans="1:27" ht="14.25" customHeight="1" x14ac:dyDescent="0.35">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row>
    <row r="468" spans="1:27" ht="14.25" customHeight="1" x14ac:dyDescent="0.35">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row>
    <row r="469" spans="1:27" ht="14.25" customHeight="1" x14ac:dyDescent="0.35">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row>
    <row r="470" spans="1:27" ht="14.25" customHeight="1" x14ac:dyDescent="0.35">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row>
    <row r="471" spans="1:27" ht="14.25" customHeight="1" x14ac:dyDescent="0.35">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row>
    <row r="472" spans="1:27" ht="14.25" customHeight="1" x14ac:dyDescent="0.35">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row>
    <row r="473" spans="1:27" ht="14.25" customHeight="1" x14ac:dyDescent="0.35">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row>
    <row r="474" spans="1:27" ht="14.25" customHeight="1" x14ac:dyDescent="0.35">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row>
    <row r="475" spans="1:27" ht="14.25" customHeight="1" x14ac:dyDescent="0.35">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row>
    <row r="476" spans="1:27" ht="14.25" customHeight="1" x14ac:dyDescent="0.35">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row>
    <row r="477" spans="1:27" ht="14.25" customHeight="1" x14ac:dyDescent="0.35">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row>
    <row r="478" spans="1:27" ht="14.25" customHeight="1" x14ac:dyDescent="0.35">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row>
    <row r="479" spans="1:27" ht="14.25" customHeight="1" x14ac:dyDescent="0.35">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row>
    <row r="480" spans="1:27" ht="14.25" customHeight="1" x14ac:dyDescent="0.35">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row>
    <row r="481" spans="1:27" ht="14.25" customHeight="1" x14ac:dyDescent="0.35">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row>
    <row r="482" spans="1:27" ht="14.25" customHeight="1" x14ac:dyDescent="0.35">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row>
    <row r="483" spans="1:27" ht="14.25" customHeight="1" x14ac:dyDescent="0.35">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row>
    <row r="484" spans="1:27" ht="14.25" customHeight="1" x14ac:dyDescent="0.35">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row>
    <row r="485" spans="1:27" ht="14.25" customHeight="1" x14ac:dyDescent="0.35">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row>
    <row r="486" spans="1:27" ht="14.25" customHeight="1" x14ac:dyDescent="0.35">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row>
    <row r="487" spans="1:27" ht="14.25" customHeight="1" x14ac:dyDescent="0.35">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row>
    <row r="488" spans="1:27" ht="14.25" customHeight="1" x14ac:dyDescent="0.35">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row>
    <row r="489" spans="1:27" ht="14.25" customHeight="1" x14ac:dyDescent="0.35">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row>
    <row r="490" spans="1:27" ht="14.25" customHeight="1" x14ac:dyDescent="0.35">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row>
    <row r="491" spans="1:27" ht="14.25" customHeight="1" x14ac:dyDescent="0.35">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row>
    <row r="492" spans="1:27" ht="14.25" customHeight="1" x14ac:dyDescent="0.35">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row>
    <row r="493" spans="1:27" ht="14.25" customHeight="1" x14ac:dyDescent="0.35">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row>
    <row r="494" spans="1:27" ht="14.25" customHeight="1" x14ac:dyDescent="0.35">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row>
    <row r="495" spans="1:27" ht="14.25" customHeight="1" x14ac:dyDescent="0.35">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row>
    <row r="496" spans="1:27" ht="14.25" customHeight="1" x14ac:dyDescent="0.35">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row>
    <row r="497" spans="1:27" ht="14.25" customHeight="1" x14ac:dyDescent="0.35">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row>
    <row r="498" spans="1:27" ht="14.25" customHeight="1" x14ac:dyDescent="0.35">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row>
    <row r="499" spans="1:27" ht="14.25" customHeight="1" x14ac:dyDescent="0.35">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row>
    <row r="500" spans="1:27" ht="14.25" customHeight="1" x14ac:dyDescent="0.35">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row>
    <row r="501" spans="1:27" ht="14.25" customHeight="1" x14ac:dyDescent="0.35">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row>
    <row r="502" spans="1:27" ht="14.25" customHeight="1" x14ac:dyDescent="0.35">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row>
    <row r="503" spans="1:27" ht="14.25" customHeight="1" x14ac:dyDescent="0.35">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row>
    <row r="504" spans="1:27" ht="14.25" customHeight="1" x14ac:dyDescent="0.35">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row>
    <row r="505" spans="1:27" ht="14.25" customHeight="1" x14ac:dyDescent="0.35">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row>
    <row r="506" spans="1:27" ht="14.25" customHeight="1" x14ac:dyDescent="0.35">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row>
    <row r="507" spans="1:27" ht="14.25" customHeight="1" x14ac:dyDescent="0.35">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row>
    <row r="508" spans="1:27" ht="14.25" customHeight="1" x14ac:dyDescent="0.35">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row>
    <row r="509" spans="1:27" ht="14.25" customHeight="1" x14ac:dyDescent="0.35">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row>
    <row r="510" spans="1:27" ht="14.25" customHeight="1" x14ac:dyDescent="0.35">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row>
    <row r="511" spans="1:27" ht="14.25" customHeight="1" x14ac:dyDescent="0.35">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row>
    <row r="512" spans="1:27" ht="14.25" customHeight="1" x14ac:dyDescent="0.35">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row>
    <row r="513" spans="1:27" ht="14.25" customHeight="1" x14ac:dyDescent="0.35">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row>
    <row r="514" spans="1:27" ht="14.25" customHeight="1" x14ac:dyDescent="0.35">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row>
    <row r="515" spans="1:27" ht="14.25" customHeight="1" x14ac:dyDescent="0.35">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row>
    <row r="516" spans="1:27" ht="14.25" customHeight="1" x14ac:dyDescent="0.35">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row>
    <row r="517" spans="1:27" ht="14.25" customHeight="1" x14ac:dyDescent="0.35">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row>
    <row r="518" spans="1:27" ht="14.25" customHeight="1" x14ac:dyDescent="0.35">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row>
    <row r="519" spans="1:27" ht="14.25" customHeight="1" x14ac:dyDescent="0.35">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row>
    <row r="520" spans="1:27" ht="14.25" customHeight="1" x14ac:dyDescent="0.35">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row>
    <row r="521" spans="1:27" ht="14.25" customHeight="1" x14ac:dyDescent="0.35">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row>
    <row r="522" spans="1:27" ht="14.25" customHeight="1" x14ac:dyDescent="0.35">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row>
    <row r="523" spans="1:27" ht="14.25" customHeight="1" x14ac:dyDescent="0.35">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row>
    <row r="524" spans="1:27" ht="14.25" customHeight="1" x14ac:dyDescent="0.35">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row>
    <row r="525" spans="1:27" ht="14.25" customHeight="1" x14ac:dyDescent="0.35">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row>
    <row r="526" spans="1:27" ht="14.25" customHeight="1" x14ac:dyDescent="0.35">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row>
    <row r="527" spans="1:27" ht="14.25" customHeight="1" x14ac:dyDescent="0.35">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row>
    <row r="528" spans="1:27" ht="14.25" customHeight="1" x14ac:dyDescent="0.35">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row>
    <row r="529" spans="1:27" ht="14.25" customHeight="1" x14ac:dyDescent="0.35">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row>
    <row r="530" spans="1:27" ht="14.25" customHeight="1" x14ac:dyDescent="0.35">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row>
    <row r="531" spans="1:27" ht="14.25" customHeight="1" x14ac:dyDescent="0.35">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row>
    <row r="532" spans="1:27" ht="14.25" customHeight="1" x14ac:dyDescent="0.35">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row>
    <row r="533" spans="1:27" ht="14.25" customHeight="1" x14ac:dyDescent="0.35">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row>
    <row r="534" spans="1:27" ht="14.25" customHeight="1" x14ac:dyDescent="0.35">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row>
    <row r="535" spans="1:27" ht="14.25" customHeight="1" x14ac:dyDescent="0.35">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row>
    <row r="536" spans="1:27" ht="14.25" customHeight="1" x14ac:dyDescent="0.35">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row>
    <row r="537" spans="1:27" ht="14.25" customHeight="1" x14ac:dyDescent="0.35">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row>
    <row r="538" spans="1:27" ht="14.25" customHeight="1" x14ac:dyDescent="0.35">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row>
    <row r="539" spans="1:27" ht="14.25" customHeight="1" x14ac:dyDescent="0.35">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row>
    <row r="540" spans="1:27" ht="14.25" customHeight="1" x14ac:dyDescent="0.35">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row>
    <row r="541" spans="1:27" ht="14.25" customHeight="1" x14ac:dyDescent="0.35">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row>
    <row r="542" spans="1:27" ht="14.25" customHeight="1" x14ac:dyDescent="0.35">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row>
    <row r="543" spans="1:27" ht="14.25" customHeight="1" x14ac:dyDescent="0.35">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row>
    <row r="544" spans="1:27" ht="14.25" customHeight="1" x14ac:dyDescent="0.35">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row>
    <row r="545" spans="1:27" ht="14.25" customHeight="1" x14ac:dyDescent="0.35">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row>
    <row r="546" spans="1:27" ht="14.25" customHeight="1" x14ac:dyDescent="0.35">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row>
    <row r="547" spans="1:27" ht="14.25" customHeight="1" x14ac:dyDescent="0.35">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row>
    <row r="548" spans="1:27" ht="14.25" customHeight="1" x14ac:dyDescent="0.35">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row>
    <row r="549" spans="1:27" ht="14.25" customHeight="1" x14ac:dyDescent="0.35">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row>
    <row r="550" spans="1:27" ht="14.25" customHeight="1" x14ac:dyDescent="0.35">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row>
    <row r="551" spans="1:27" ht="14.25" customHeight="1" x14ac:dyDescent="0.35">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row>
    <row r="552" spans="1:27" ht="14.25" customHeight="1" x14ac:dyDescent="0.35">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row>
    <row r="553" spans="1:27" ht="14.25" customHeight="1" x14ac:dyDescent="0.35">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row>
    <row r="554" spans="1:27" ht="14.25" customHeight="1" x14ac:dyDescent="0.35">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row>
    <row r="555" spans="1:27" ht="14.25" customHeight="1" x14ac:dyDescent="0.35">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row>
    <row r="556" spans="1:27" ht="14.25" customHeight="1" x14ac:dyDescent="0.35">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row>
    <row r="557" spans="1:27" ht="14.25" customHeight="1" x14ac:dyDescent="0.35">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row>
    <row r="558" spans="1:27" ht="14.25" customHeight="1" x14ac:dyDescent="0.35">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row>
    <row r="559" spans="1:27" ht="14.25" customHeight="1" x14ac:dyDescent="0.35">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row>
    <row r="560" spans="1:27" ht="14.25" customHeight="1" x14ac:dyDescent="0.35">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row>
    <row r="561" spans="1:27" ht="14.25" customHeight="1" x14ac:dyDescent="0.35">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row>
    <row r="562" spans="1:27" ht="14.25" customHeight="1" x14ac:dyDescent="0.35">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row>
    <row r="563" spans="1:27" ht="14.25" customHeight="1" x14ac:dyDescent="0.35">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row>
    <row r="564" spans="1:27" ht="14.25" customHeight="1" x14ac:dyDescent="0.35">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row>
    <row r="565" spans="1:27" ht="14.25" customHeight="1" x14ac:dyDescent="0.35">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row>
    <row r="566" spans="1:27" ht="14.25" customHeight="1" x14ac:dyDescent="0.35">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row>
    <row r="567" spans="1:27" ht="14.25" customHeight="1" x14ac:dyDescent="0.35">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row>
    <row r="568" spans="1:27" ht="14.25" customHeight="1" x14ac:dyDescent="0.35">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row>
    <row r="569" spans="1:27" ht="14.25" customHeight="1" x14ac:dyDescent="0.35">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row>
    <row r="570" spans="1:27" ht="14.25" customHeight="1" x14ac:dyDescent="0.35">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row>
    <row r="571" spans="1:27" ht="14.25" customHeight="1" x14ac:dyDescent="0.35">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row>
    <row r="572" spans="1:27" ht="14.25" customHeight="1" x14ac:dyDescent="0.35">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row>
    <row r="573" spans="1:27" ht="14.25" customHeight="1" x14ac:dyDescent="0.35">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row>
    <row r="574" spans="1:27" ht="14.25" customHeight="1" x14ac:dyDescent="0.35">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row>
    <row r="575" spans="1:27" ht="14.25" customHeight="1" x14ac:dyDescent="0.35">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row>
    <row r="576" spans="1:27" ht="14.25" customHeight="1" x14ac:dyDescent="0.35">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row>
    <row r="577" spans="1:27" ht="14.25" customHeight="1" x14ac:dyDescent="0.35">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row>
    <row r="578" spans="1:27" ht="14.25" customHeight="1" x14ac:dyDescent="0.35">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row>
    <row r="579" spans="1:27" ht="14.25" customHeight="1" x14ac:dyDescent="0.35">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row>
    <row r="580" spans="1:27" ht="14.25" customHeight="1" x14ac:dyDescent="0.35">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row>
    <row r="581" spans="1:27" ht="14.25" customHeight="1" x14ac:dyDescent="0.35">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row>
    <row r="582" spans="1:27" ht="14.25" customHeight="1" x14ac:dyDescent="0.35">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row>
    <row r="583" spans="1:27" ht="14.25" customHeight="1" x14ac:dyDescent="0.35">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row>
    <row r="584" spans="1:27" ht="14.25" customHeight="1" x14ac:dyDescent="0.35">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row>
    <row r="585" spans="1:27" ht="14.25" customHeight="1" x14ac:dyDescent="0.35">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row>
    <row r="586" spans="1:27" ht="14.25" customHeight="1" x14ac:dyDescent="0.35">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row>
    <row r="587" spans="1:27" ht="14.25" customHeight="1" x14ac:dyDescent="0.35">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row>
    <row r="588" spans="1:27" ht="14.25" customHeight="1" x14ac:dyDescent="0.35">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row>
    <row r="589" spans="1:27" ht="14.25" customHeight="1" x14ac:dyDescent="0.35">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row>
    <row r="590" spans="1:27" ht="14.25" customHeight="1" x14ac:dyDescent="0.35">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row>
    <row r="591" spans="1:27" ht="14.25" customHeight="1" x14ac:dyDescent="0.35">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row>
    <row r="592" spans="1:27" ht="14.25" customHeight="1" x14ac:dyDescent="0.35">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row>
    <row r="593" spans="1:27" ht="14.25" customHeight="1" x14ac:dyDescent="0.35">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row>
    <row r="594" spans="1:27" ht="14.25" customHeight="1" x14ac:dyDescent="0.35">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row>
    <row r="595" spans="1:27" ht="14.25" customHeight="1" x14ac:dyDescent="0.35">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row>
    <row r="596" spans="1:27" ht="14.25" customHeight="1" x14ac:dyDescent="0.35">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row>
    <row r="597" spans="1:27" ht="14.25" customHeight="1" x14ac:dyDescent="0.35">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row>
    <row r="598" spans="1:27" ht="14.25" customHeight="1" x14ac:dyDescent="0.35">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row>
    <row r="599" spans="1:27" ht="14.25" customHeight="1" x14ac:dyDescent="0.35">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row>
    <row r="600" spans="1:27" ht="14.25" customHeight="1" x14ac:dyDescent="0.35">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row>
    <row r="601" spans="1:27" ht="14.25" customHeight="1" x14ac:dyDescent="0.35">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row>
    <row r="602" spans="1:27" ht="14.25" customHeight="1" x14ac:dyDescent="0.35">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row>
    <row r="603" spans="1:27" ht="14.25" customHeight="1" x14ac:dyDescent="0.35">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row>
    <row r="604" spans="1:27" ht="14.25" customHeight="1" x14ac:dyDescent="0.35">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row>
    <row r="605" spans="1:27" ht="14.25" customHeight="1" x14ac:dyDescent="0.35">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row>
    <row r="606" spans="1:27" ht="14.25" customHeight="1" x14ac:dyDescent="0.35">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row>
    <row r="607" spans="1:27" ht="14.25" customHeight="1" x14ac:dyDescent="0.35">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row>
    <row r="608" spans="1:27" ht="14.25" customHeight="1" x14ac:dyDescent="0.35">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row>
    <row r="609" spans="1:27" ht="14.25" customHeight="1" x14ac:dyDescent="0.35">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row>
    <row r="610" spans="1:27" ht="14.25" customHeight="1" x14ac:dyDescent="0.35">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row>
    <row r="611" spans="1:27" ht="14.25" customHeight="1" x14ac:dyDescent="0.35">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row>
    <row r="612" spans="1:27" ht="14.25" customHeight="1" x14ac:dyDescent="0.35">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row>
    <row r="613" spans="1:27" ht="14.25" customHeight="1" x14ac:dyDescent="0.35">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row>
    <row r="614" spans="1:27" ht="14.25" customHeight="1" x14ac:dyDescent="0.35">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row>
    <row r="615" spans="1:27" ht="14.25" customHeight="1" x14ac:dyDescent="0.35">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row>
    <row r="616" spans="1:27" ht="14.25" customHeight="1" x14ac:dyDescent="0.35">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row>
    <row r="617" spans="1:27" ht="14.25" customHeight="1" x14ac:dyDescent="0.35">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row>
    <row r="618" spans="1:27" ht="14.25" customHeight="1" x14ac:dyDescent="0.35">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row>
    <row r="619" spans="1:27" ht="14.25" customHeight="1" x14ac:dyDescent="0.35">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row>
    <row r="620" spans="1:27" ht="14.25" customHeight="1" x14ac:dyDescent="0.35">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row>
    <row r="621" spans="1:27" ht="14.25" customHeight="1" x14ac:dyDescent="0.35">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row>
    <row r="622" spans="1:27" ht="14.25" customHeight="1" x14ac:dyDescent="0.35">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row>
    <row r="623" spans="1:27" ht="14.25" customHeight="1" x14ac:dyDescent="0.35">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row>
    <row r="624" spans="1:27" ht="14.25" customHeight="1" x14ac:dyDescent="0.35">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row>
    <row r="625" spans="1:27" ht="14.25" customHeight="1" x14ac:dyDescent="0.35">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row>
    <row r="626" spans="1:27" ht="14.25" customHeight="1" x14ac:dyDescent="0.35">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row>
    <row r="627" spans="1:27" ht="14.25" customHeight="1" x14ac:dyDescent="0.35">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row>
    <row r="628" spans="1:27" ht="14.25" customHeight="1" x14ac:dyDescent="0.35">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row>
    <row r="629" spans="1:27" ht="14.25" customHeight="1" x14ac:dyDescent="0.35">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row>
    <row r="630" spans="1:27" ht="14.25" customHeight="1" x14ac:dyDescent="0.35">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row>
    <row r="631" spans="1:27" ht="14.25" customHeight="1" x14ac:dyDescent="0.35">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row>
    <row r="632" spans="1:27" ht="14.25" customHeight="1" x14ac:dyDescent="0.35">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row>
    <row r="633" spans="1:27" ht="14.25" customHeight="1" x14ac:dyDescent="0.35">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row>
    <row r="634" spans="1:27" ht="14.25" customHeight="1" x14ac:dyDescent="0.35">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row>
    <row r="635" spans="1:27" ht="14.25" customHeight="1" x14ac:dyDescent="0.35">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row>
    <row r="636" spans="1:27" ht="14.25" customHeight="1" x14ac:dyDescent="0.35">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row>
    <row r="637" spans="1:27" ht="14.25" customHeight="1" x14ac:dyDescent="0.35">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row>
    <row r="638" spans="1:27" ht="14.25" customHeight="1" x14ac:dyDescent="0.35">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row>
    <row r="639" spans="1:27" ht="14.25" customHeight="1" x14ac:dyDescent="0.35">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row>
    <row r="640" spans="1:27" ht="14.25" customHeight="1" x14ac:dyDescent="0.35">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row>
    <row r="641" spans="1:27" ht="14.25" customHeight="1" x14ac:dyDescent="0.35">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row>
    <row r="642" spans="1:27" ht="14.25" customHeight="1" x14ac:dyDescent="0.35">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row>
    <row r="643" spans="1:27" ht="14.25" customHeight="1" x14ac:dyDescent="0.35">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row>
    <row r="644" spans="1:27" ht="14.25" customHeight="1" x14ac:dyDescent="0.35">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row>
    <row r="645" spans="1:27" ht="14.25" customHeight="1" x14ac:dyDescent="0.35">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row>
    <row r="646" spans="1:27" ht="14.25" customHeight="1" x14ac:dyDescent="0.35">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row>
    <row r="647" spans="1:27" ht="14.25" customHeight="1" x14ac:dyDescent="0.35">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row>
    <row r="648" spans="1:27" ht="14.25" customHeight="1" x14ac:dyDescent="0.35">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row>
    <row r="649" spans="1:27" ht="14.25" customHeight="1" x14ac:dyDescent="0.35">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row>
    <row r="650" spans="1:27" ht="14.25" customHeight="1" x14ac:dyDescent="0.35">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row>
    <row r="651" spans="1:27" ht="14.25" customHeight="1" x14ac:dyDescent="0.35">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row>
    <row r="652" spans="1:27" ht="14.25" customHeight="1" x14ac:dyDescent="0.35">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row>
    <row r="653" spans="1:27" ht="14.25" customHeight="1" x14ac:dyDescent="0.35">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row>
    <row r="654" spans="1:27" ht="14.25" customHeight="1" x14ac:dyDescent="0.35">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row>
    <row r="655" spans="1:27" ht="14.25" customHeight="1" x14ac:dyDescent="0.35">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row>
    <row r="656" spans="1:27" ht="14.25" customHeight="1" x14ac:dyDescent="0.35">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row>
    <row r="657" spans="1:27" ht="14.25" customHeight="1" x14ac:dyDescent="0.35">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row>
    <row r="658" spans="1:27" ht="14.25" customHeight="1" x14ac:dyDescent="0.35">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row>
    <row r="659" spans="1:27" ht="14.25" customHeight="1" x14ac:dyDescent="0.35">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row>
    <row r="660" spans="1:27" ht="14.25" customHeight="1" x14ac:dyDescent="0.35">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row>
    <row r="661" spans="1:27" ht="14.25" customHeight="1" x14ac:dyDescent="0.35">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row>
    <row r="662" spans="1:27" ht="14.25" customHeight="1" x14ac:dyDescent="0.35">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row>
    <row r="663" spans="1:27" ht="14.25" customHeight="1" x14ac:dyDescent="0.35">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row>
    <row r="664" spans="1:27" ht="14.25" customHeight="1" x14ac:dyDescent="0.35">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row>
    <row r="665" spans="1:27" ht="14.25" customHeight="1" x14ac:dyDescent="0.35">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row>
    <row r="666" spans="1:27" ht="14.25" customHeight="1" x14ac:dyDescent="0.35">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row>
    <row r="667" spans="1:27" ht="14.25" customHeight="1" x14ac:dyDescent="0.35">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row>
    <row r="668" spans="1:27" ht="14.25" customHeight="1" x14ac:dyDescent="0.35">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row>
    <row r="669" spans="1:27" ht="14.25" customHeight="1" x14ac:dyDescent="0.35">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row>
    <row r="670" spans="1:27" ht="14.25" customHeight="1" x14ac:dyDescent="0.35">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row>
    <row r="671" spans="1:27" ht="14.25" customHeight="1" x14ac:dyDescent="0.35">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row>
    <row r="672" spans="1:27" ht="14.25" customHeight="1" x14ac:dyDescent="0.35">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row>
    <row r="673" spans="1:27" ht="14.25" customHeight="1" x14ac:dyDescent="0.35">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row>
    <row r="674" spans="1:27" ht="14.25" customHeight="1" x14ac:dyDescent="0.35">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row>
    <row r="675" spans="1:27" ht="14.25" customHeight="1" x14ac:dyDescent="0.35">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row>
    <row r="676" spans="1:27" ht="14.25" customHeight="1" x14ac:dyDescent="0.35">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row>
    <row r="677" spans="1:27" ht="14.25" customHeight="1" x14ac:dyDescent="0.35">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row>
    <row r="678" spans="1:27" ht="14.25" customHeight="1" x14ac:dyDescent="0.35">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row>
    <row r="679" spans="1:27" ht="14.25" customHeight="1" x14ac:dyDescent="0.35">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row>
    <row r="680" spans="1:27" ht="14.25" customHeight="1" x14ac:dyDescent="0.35">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row>
    <row r="681" spans="1:27" ht="14.25" customHeight="1" x14ac:dyDescent="0.35">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row>
    <row r="682" spans="1:27" ht="14.25" customHeight="1" x14ac:dyDescent="0.35">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row>
    <row r="683" spans="1:27" ht="14.25" customHeight="1" x14ac:dyDescent="0.35">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row>
    <row r="684" spans="1:27" ht="14.25" customHeight="1" x14ac:dyDescent="0.35">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row>
    <row r="685" spans="1:27" ht="14.25" customHeight="1" x14ac:dyDescent="0.35">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row>
    <row r="686" spans="1:27" ht="14.25" customHeight="1" x14ac:dyDescent="0.35">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row>
    <row r="687" spans="1:27" ht="14.25" customHeight="1" x14ac:dyDescent="0.35">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row>
    <row r="688" spans="1:27" ht="14.25" customHeight="1" x14ac:dyDescent="0.35">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row>
    <row r="689" spans="1:27" ht="14.25" customHeight="1" x14ac:dyDescent="0.35">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row>
    <row r="690" spans="1:27" ht="14.25" customHeight="1" x14ac:dyDescent="0.35">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row>
    <row r="691" spans="1:27" ht="14.25" customHeight="1" x14ac:dyDescent="0.35">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row>
    <row r="692" spans="1:27" ht="14.25" customHeight="1" x14ac:dyDescent="0.35">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row>
    <row r="693" spans="1:27" ht="14.25" customHeight="1" x14ac:dyDescent="0.35">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row>
    <row r="694" spans="1:27" ht="14.25" customHeight="1" x14ac:dyDescent="0.35">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row>
    <row r="695" spans="1:27" ht="14.25" customHeight="1" x14ac:dyDescent="0.35">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row>
    <row r="696" spans="1:27" ht="14.25" customHeight="1" x14ac:dyDescent="0.35">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row>
    <row r="697" spans="1:27" ht="14.25" customHeight="1" x14ac:dyDescent="0.35">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row>
    <row r="698" spans="1:27" ht="14.25" customHeight="1" x14ac:dyDescent="0.35">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row>
    <row r="699" spans="1:27" ht="14.25" customHeight="1" x14ac:dyDescent="0.35">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row>
    <row r="700" spans="1:27" ht="14.25" customHeight="1" x14ac:dyDescent="0.35">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row>
    <row r="701" spans="1:27" ht="14.25" customHeight="1" x14ac:dyDescent="0.35">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row>
    <row r="702" spans="1:27" ht="14.25" customHeight="1" x14ac:dyDescent="0.35">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row>
    <row r="703" spans="1:27" ht="14.25" customHeight="1" x14ac:dyDescent="0.35">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row>
    <row r="704" spans="1:27" ht="14.25" customHeight="1" x14ac:dyDescent="0.35">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row>
    <row r="705" spans="1:27" ht="14.25" customHeight="1" x14ac:dyDescent="0.35">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row>
    <row r="706" spans="1:27" ht="14.25" customHeight="1" x14ac:dyDescent="0.35">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row>
    <row r="707" spans="1:27" ht="14.25" customHeight="1" x14ac:dyDescent="0.35">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row>
    <row r="708" spans="1:27" ht="14.25" customHeight="1" x14ac:dyDescent="0.35">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row>
    <row r="709" spans="1:27" ht="14.25" customHeight="1" x14ac:dyDescent="0.35">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row>
    <row r="710" spans="1:27" ht="14.25" customHeight="1" x14ac:dyDescent="0.35">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row>
    <row r="711" spans="1:27" ht="14.25" customHeight="1" x14ac:dyDescent="0.35">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row>
    <row r="712" spans="1:27" ht="14.25" customHeight="1" x14ac:dyDescent="0.35">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row>
    <row r="713" spans="1:27" ht="14.25" customHeight="1" x14ac:dyDescent="0.35">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row>
    <row r="714" spans="1:27" ht="14.25" customHeight="1" x14ac:dyDescent="0.35">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row>
    <row r="715" spans="1:27" ht="14.25" customHeight="1" x14ac:dyDescent="0.35">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row>
    <row r="716" spans="1:27" ht="14.25" customHeight="1" x14ac:dyDescent="0.35">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row>
    <row r="717" spans="1:27" ht="14.25" customHeight="1" x14ac:dyDescent="0.35">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row>
    <row r="718" spans="1:27" ht="14.25" customHeight="1" x14ac:dyDescent="0.35">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row>
    <row r="719" spans="1:27" ht="14.25" customHeight="1" x14ac:dyDescent="0.35">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row>
    <row r="720" spans="1:27" ht="14.25" customHeight="1" x14ac:dyDescent="0.35">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row>
    <row r="721" spans="1:27" ht="14.25" customHeight="1" x14ac:dyDescent="0.35">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row>
    <row r="722" spans="1:27" ht="14.25" customHeight="1" x14ac:dyDescent="0.35">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row>
    <row r="723" spans="1:27" ht="14.25" customHeight="1" x14ac:dyDescent="0.35">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row>
    <row r="724" spans="1:27" ht="14.25" customHeight="1" x14ac:dyDescent="0.35">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row>
    <row r="725" spans="1:27" ht="14.25" customHeight="1" x14ac:dyDescent="0.35">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row>
    <row r="726" spans="1:27" ht="14.25" customHeight="1" x14ac:dyDescent="0.35">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row>
    <row r="727" spans="1:27" ht="14.25" customHeight="1" x14ac:dyDescent="0.35">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row>
    <row r="728" spans="1:27" ht="14.25" customHeight="1" x14ac:dyDescent="0.35">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row>
    <row r="729" spans="1:27" ht="14.25" customHeight="1" x14ac:dyDescent="0.35">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row>
    <row r="730" spans="1:27" ht="14.25" customHeight="1" x14ac:dyDescent="0.35">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row>
    <row r="731" spans="1:27" ht="14.25" customHeight="1" x14ac:dyDescent="0.35">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row>
    <row r="732" spans="1:27" ht="14.25" customHeight="1" x14ac:dyDescent="0.35">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row>
    <row r="733" spans="1:27" ht="14.25" customHeight="1" x14ac:dyDescent="0.35">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row>
    <row r="734" spans="1:27" ht="14.25" customHeight="1" x14ac:dyDescent="0.35">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row>
    <row r="735" spans="1:27" ht="14.25" customHeight="1" x14ac:dyDescent="0.35">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row>
    <row r="736" spans="1:27" ht="14.25" customHeight="1" x14ac:dyDescent="0.35">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row>
    <row r="737" spans="1:27" ht="14.25" customHeight="1" x14ac:dyDescent="0.35">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row>
    <row r="738" spans="1:27" ht="14.25" customHeight="1" x14ac:dyDescent="0.35">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row>
    <row r="739" spans="1:27" ht="14.25" customHeight="1" x14ac:dyDescent="0.35">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row>
    <row r="740" spans="1:27" ht="14.25" customHeight="1" x14ac:dyDescent="0.35">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row>
    <row r="741" spans="1:27" ht="14.25" customHeight="1" x14ac:dyDescent="0.35">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row>
    <row r="742" spans="1:27" ht="14.25" customHeight="1" x14ac:dyDescent="0.35">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row>
    <row r="743" spans="1:27" ht="14.25" customHeight="1" x14ac:dyDescent="0.35">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row>
    <row r="744" spans="1:27" ht="14.25" customHeight="1" x14ac:dyDescent="0.35">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row>
    <row r="745" spans="1:27" ht="14.25" customHeight="1" x14ac:dyDescent="0.35">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row>
    <row r="746" spans="1:27" ht="14.25" customHeight="1" x14ac:dyDescent="0.35">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row>
    <row r="747" spans="1:27" ht="14.25" customHeight="1" x14ac:dyDescent="0.35">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row>
    <row r="748" spans="1:27" ht="14.25" customHeight="1" x14ac:dyDescent="0.35">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row>
    <row r="749" spans="1:27" ht="14.25" customHeight="1" x14ac:dyDescent="0.35">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row>
    <row r="750" spans="1:27" ht="14.25" customHeight="1" x14ac:dyDescent="0.35">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row>
    <row r="751" spans="1:27" ht="14.25" customHeight="1" x14ac:dyDescent="0.35">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row>
    <row r="752" spans="1:27" ht="14.25" customHeight="1" x14ac:dyDescent="0.35">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row>
    <row r="753" spans="1:27" ht="14.25" customHeight="1" x14ac:dyDescent="0.35">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row>
    <row r="754" spans="1:27" ht="14.25" customHeight="1" x14ac:dyDescent="0.35">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row>
    <row r="755" spans="1:27" ht="14.25" customHeight="1" x14ac:dyDescent="0.35">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row>
    <row r="756" spans="1:27" ht="14.25" customHeight="1" x14ac:dyDescent="0.35">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row>
    <row r="757" spans="1:27" ht="14.25" customHeight="1" x14ac:dyDescent="0.35">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row>
    <row r="758" spans="1:27" ht="14.25" customHeight="1" x14ac:dyDescent="0.35">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row>
    <row r="759" spans="1:27" ht="14.25" customHeight="1" x14ac:dyDescent="0.35">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row>
    <row r="760" spans="1:27" ht="14.25" customHeight="1" x14ac:dyDescent="0.35">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row>
    <row r="761" spans="1:27" ht="14.25" customHeight="1" x14ac:dyDescent="0.35">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row>
    <row r="762" spans="1:27" ht="14.25" customHeight="1" x14ac:dyDescent="0.35">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row>
    <row r="763" spans="1:27" ht="14.25" customHeight="1" x14ac:dyDescent="0.35">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row>
    <row r="764" spans="1:27" ht="14.25" customHeight="1" x14ac:dyDescent="0.35">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row>
    <row r="765" spans="1:27" ht="14.25" customHeight="1" x14ac:dyDescent="0.35">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row>
    <row r="766" spans="1:27" ht="14.25" customHeight="1" x14ac:dyDescent="0.35">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row>
    <row r="767" spans="1:27" ht="14.25" customHeight="1" x14ac:dyDescent="0.35">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row>
    <row r="768" spans="1:27" ht="14.25" customHeight="1" x14ac:dyDescent="0.35">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row>
    <row r="769" spans="1:27" ht="14.25" customHeight="1" x14ac:dyDescent="0.35">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row>
    <row r="770" spans="1:27" ht="14.25" customHeight="1" x14ac:dyDescent="0.35">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row>
    <row r="771" spans="1:27" ht="14.25" customHeight="1" x14ac:dyDescent="0.35">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row>
    <row r="772" spans="1:27" ht="14.25" customHeight="1" x14ac:dyDescent="0.35">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row>
    <row r="773" spans="1:27" ht="14.25" customHeight="1" x14ac:dyDescent="0.35">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row>
    <row r="774" spans="1:27" ht="14.25" customHeight="1" x14ac:dyDescent="0.35">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row>
    <row r="775" spans="1:27" ht="14.25" customHeight="1" x14ac:dyDescent="0.35">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row>
    <row r="776" spans="1:27" ht="14.25" customHeight="1" x14ac:dyDescent="0.35">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row>
    <row r="777" spans="1:27" ht="14.25" customHeight="1" x14ac:dyDescent="0.35">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row>
    <row r="778" spans="1:27" ht="14.25" customHeight="1" x14ac:dyDescent="0.35">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row>
    <row r="779" spans="1:27" ht="14.25" customHeight="1" x14ac:dyDescent="0.35">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row>
    <row r="780" spans="1:27" ht="14.25" customHeight="1" x14ac:dyDescent="0.35">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row>
    <row r="781" spans="1:27" ht="14.25" customHeight="1" x14ac:dyDescent="0.35">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row>
    <row r="782" spans="1:27" ht="14.25" customHeight="1" x14ac:dyDescent="0.35">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row>
    <row r="783" spans="1:27" ht="14.25" customHeight="1" x14ac:dyDescent="0.35">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row>
    <row r="784" spans="1:27" ht="14.25" customHeight="1" x14ac:dyDescent="0.35">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row>
    <row r="785" spans="1:27" ht="14.25" customHeight="1" x14ac:dyDescent="0.35">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row>
    <row r="786" spans="1:27" ht="14.25" customHeight="1" x14ac:dyDescent="0.35">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row>
    <row r="787" spans="1:27" ht="14.25" customHeight="1" x14ac:dyDescent="0.35">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row>
    <row r="788" spans="1:27" ht="14.25" customHeight="1" x14ac:dyDescent="0.35">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row>
    <row r="789" spans="1:27" ht="14.25" customHeight="1" x14ac:dyDescent="0.35">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row>
    <row r="790" spans="1:27" ht="14.25" customHeight="1" x14ac:dyDescent="0.35">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row>
    <row r="791" spans="1:27" ht="14.25" customHeight="1" x14ac:dyDescent="0.35">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row>
    <row r="792" spans="1:27" ht="14.25" customHeight="1" x14ac:dyDescent="0.35">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row>
    <row r="793" spans="1:27" ht="14.25" customHeight="1" x14ac:dyDescent="0.35">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row>
    <row r="794" spans="1:27" ht="14.25" customHeight="1" x14ac:dyDescent="0.35">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row>
    <row r="795" spans="1:27" ht="14.25" customHeight="1" x14ac:dyDescent="0.35">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row>
    <row r="796" spans="1:27" ht="14.25" customHeight="1" x14ac:dyDescent="0.35">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row>
    <row r="797" spans="1:27" ht="14.25" customHeight="1" x14ac:dyDescent="0.35">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row>
    <row r="798" spans="1:27" ht="14.25" customHeight="1" x14ac:dyDescent="0.35">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row>
    <row r="799" spans="1:27" ht="14.25" customHeight="1" x14ac:dyDescent="0.35">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row>
    <row r="800" spans="1:27" ht="14.25" customHeight="1" x14ac:dyDescent="0.35">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row>
    <row r="801" spans="1:27" ht="14.25" customHeight="1" x14ac:dyDescent="0.35">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row>
    <row r="802" spans="1:27" ht="14.25" customHeight="1" x14ac:dyDescent="0.35">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row>
    <row r="803" spans="1:27" ht="14.25" customHeight="1" x14ac:dyDescent="0.35">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row>
    <row r="804" spans="1:27" ht="14.25" customHeight="1" x14ac:dyDescent="0.35">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row>
    <row r="805" spans="1:27" ht="14.25" customHeight="1" x14ac:dyDescent="0.35">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row>
    <row r="806" spans="1:27" ht="14.25" customHeight="1" x14ac:dyDescent="0.35">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row>
    <row r="807" spans="1:27" ht="14.25" customHeight="1" x14ac:dyDescent="0.35">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row>
    <row r="808" spans="1:27" ht="14.25" customHeight="1" x14ac:dyDescent="0.35">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row>
    <row r="809" spans="1:27" ht="14.25" customHeight="1" x14ac:dyDescent="0.35">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row>
    <row r="810" spans="1:27" ht="14.25" customHeight="1" x14ac:dyDescent="0.35">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row>
    <row r="811" spans="1:27" ht="14.25" customHeight="1" x14ac:dyDescent="0.35">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row>
    <row r="812" spans="1:27" ht="14.25" customHeight="1" x14ac:dyDescent="0.35">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row>
    <row r="813" spans="1:27" ht="14.25" customHeight="1" x14ac:dyDescent="0.35">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row>
    <row r="814" spans="1:27" ht="14.25" customHeight="1" x14ac:dyDescent="0.35">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row>
    <row r="815" spans="1:27" ht="14.25" customHeight="1" x14ac:dyDescent="0.35">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row>
    <row r="816" spans="1:27" ht="14.25" customHeight="1" x14ac:dyDescent="0.35">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row>
    <row r="817" spans="1:27" ht="14.25" customHeight="1" x14ac:dyDescent="0.35">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row>
    <row r="818" spans="1:27" ht="14.25" customHeight="1" x14ac:dyDescent="0.35">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row>
    <row r="819" spans="1:27" ht="14.25" customHeight="1" x14ac:dyDescent="0.35">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row>
    <row r="820" spans="1:27" ht="14.25" customHeight="1" x14ac:dyDescent="0.35">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row>
    <row r="821" spans="1:27" ht="14.25" customHeight="1" x14ac:dyDescent="0.35">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row>
    <row r="822" spans="1:27" ht="14.25" customHeight="1" x14ac:dyDescent="0.35">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row>
    <row r="823" spans="1:27" ht="14.25" customHeight="1" x14ac:dyDescent="0.35">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row>
    <row r="824" spans="1:27" ht="14.25" customHeight="1" x14ac:dyDescent="0.35">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row>
    <row r="825" spans="1:27" ht="14.25" customHeight="1" x14ac:dyDescent="0.35">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row>
    <row r="826" spans="1:27" ht="14.25" customHeight="1" x14ac:dyDescent="0.35">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row>
    <row r="827" spans="1:27" ht="14.25" customHeight="1" x14ac:dyDescent="0.35">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row>
    <row r="828" spans="1:27" ht="14.25" customHeight="1" x14ac:dyDescent="0.35">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row>
    <row r="829" spans="1:27" ht="14.25" customHeight="1" x14ac:dyDescent="0.35">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row>
    <row r="830" spans="1:27" ht="14.25" customHeight="1" x14ac:dyDescent="0.35">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row>
    <row r="831" spans="1:27" ht="14.25" customHeight="1" x14ac:dyDescent="0.35">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row>
    <row r="832" spans="1:27" ht="14.25" customHeight="1" x14ac:dyDescent="0.35">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row>
    <row r="833" spans="1:27" ht="14.25" customHeight="1" x14ac:dyDescent="0.35">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row>
    <row r="834" spans="1:27" ht="14.25" customHeight="1" x14ac:dyDescent="0.35">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row>
    <row r="835" spans="1:27" ht="14.25" customHeight="1" x14ac:dyDescent="0.35">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row>
    <row r="836" spans="1:27" ht="14.25" customHeight="1" x14ac:dyDescent="0.35">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row>
    <row r="837" spans="1:27" ht="14.25" customHeight="1" x14ac:dyDescent="0.35">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row>
    <row r="838" spans="1:27" ht="14.25" customHeight="1" x14ac:dyDescent="0.35">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row>
    <row r="839" spans="1:27" ht="14.25" customHeight="1" x14ac:dyDescent="0.35">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row>
    <row r="840" spans="1:27" ht="14.25" customHeight="1" x14ac:dyDescent="0.35">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row>
    <row r="841" spans="1:27" ht="14.25" customHeight="1" x14ac:dyDescent="0.35">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row>
    <row r="842" spans="1:27" ht="14.25" customHeight="1" x14ac:dyDescent="0.35">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row>
    <row r="843" spans="1:27" ht="14.25" customHeight="1" x14ac:dyDescent="0.35">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row>
    <row r="844" spans="1:27" ht="14.25" customHeight="1" x14ac:dyDescent="0.35">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row>
    <row r="845" spans="1:27" ht="14.25" customHeight="1" x14ac:dyDescent="0.35">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row>
    <row r="846" spans="1:27" ht="14.25" customHeight="1" x14ac:dyDescent="0.35">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row>
    <row r="847" spans="1:27" ht="14.25" customHeight="1" x14ac:dyDescent="0.35">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row>
    <row r="848" spans="1:27" ht="14.25" customHeight="1" x14ac:dyDescent="0.35">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row>
    <row r="849" spans="1:27" ht="14.25" customHeight="1" x14ac:dyDescent="0.35">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row>
    <row r="850" spans="1:27" ht="14.25" customHeight="1" x14ac:dyDescent="0.35">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row>
    <row r="851" spans="1:27" ht="14.25" customHeight="1" x14ac:dyDescent="0.35">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row>
    <row r="852" spans="1:27" ht="14.25" customHeight="1" x14ac:dyDescent="0.35">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row>
    <row r="853" spans="1:27" ht="14.25" customHeight="1" x14ac:dyDescent="0.35">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row>
    <row r="854" spans="1:27" ht="14.25" customHeight="1" x14ac:dyDescent="0.35">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row>
    <row r="855" spans="1:27" ht="14.25" customHeight="1" x14ac:dyDescent="0.35">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row>
    <row r="856" spans="1:27" ht="14.25" customHeight="1" x14ac:dyDescent="0.35">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row>
    <row r="857" spans="1:27" ht="14.25" customHeight="1" x14ac:dyDescent="0.35">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row>
    <row r="858" spans="1:27" ht="14.25" customHeight="1" x14ac:dyDescent="0.35">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row>
    <row r="859" spans="1:27" ht="14.25" customHeight="1" x14ac:dyDescent="0.35">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row>
    <row r="860" spans="1:27" ht="14.25" customHeight="1" x14ac:dyDescent="0.35">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row>
    <row r="861" spans="1:27" ht="14.25" customHeight="1" x14ac:dyDescent="0.35">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row>
    <row r="862" spans="1:27" ht="14.25" customHeight="1" x14ac:dyDescent="0.35">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row>
    <row r="863" spans="1:27" ht="14.25" customHeight="1" x14ac:dyDescent="0.35">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row>
    <row r="864" spans="1:27" ht="14.25" customHeight="1" x14ac:dyDescent="0.35">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row>
    <row r="865" spans="1:27" ht="14.25" customHeight="1" x14ac:dyDescent="0.35">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row>
    <row r="866" spans="1:27" ht="14.25" customHeight="1" x14ac:dyDescent="0.35">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row>
    <row r="867" spans="1:27" ht="14.25" customHeight="1" x14ac:dyDescent="0.35">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row>
    <row r="868" spans="1:27" ht="14.25" customHeight="1" x14ac:dyDescent="0.35">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row>
    <row r="869" spans="1:27" ht="14.25" customHeight="1" x14ac:dyDescent="0.35">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row>
    <row r="870" spans="1:27" ht="14.25" customHeight="1" x14ac:dyDescent="0.35">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row>
    <row r="871" spans="1:27" ht="14.25" customHeight="1" x14ac:dyDescent="0.35">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row>
    <row r="872" spans="1:27" ht="14.25" customHeight="1" x14ac:dyDescent="0.35">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row>
    <row r="873" spans="1:27" ht="14.25" customHeight="1" x14ac:dyDescent="0.35">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row>
    <row r="874" spans="1:27" ht="14.25" customHeight="1" x14ac:dyDescent="0.35">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row>
    <row r="875" spans="1:27" ht="14.25" customHeight="1" x14ac:dyDescent="0.35">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row>
    <row r="876" spans="1:27" ht="14.25" customHeight="1" x14ac:dyDescent="0.35">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row>
    <row r="877" spans="1:27" ht="14.25" customHeight="1" x14ac:dyDescent="0.35">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row>
    <row r="878" spans="1:27" ht="14.25" customHeight="1" x14ac:dyDescent="0.35">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row>
    <row r="879" spans="1:27" ht="14.25" customHeight="1" x14ac:dyDescent="0.35">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row>
    <row r="880" spans="1:27" ht="14.25" customHeight="1" x14ac:dyDescent="0.35">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row>
    <row r="881" spans="1:27" ht="14.25" customHeight="1" x14ac:dyDescent="0.35">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row>
    <row r="882" spans="1:27" ht="14.25" customHeight="1" x14ac:dyDescent="0.35">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row>
    <row r="883" spans="1:27" ht="14.25" customHeight="1" x14ac:dyDescent="0.35">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row>
    <row r="884" spans="1:27" ht="14.25" customHeight="1" x14ac:dyDescent="0.35">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row>
    <row r="885" spans="1:27" ht="14.25" customHeight="1" x14ac:dyDescent="0.35">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row>
    <row r="886" spans="1:27" ht="14.25" customHeight="1" x14ac:dyDescent="0.35">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row>
    <row r="887" spans="1:27" ht="14.25" customHeight="1" x14ac:dyDescent="0.35">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row>
    <row r="888" spans="1:27" ht="14.25" customHeight="1" x14ac:dyDescent="0.35">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row>
    <row r="889" spans="1:27" ht="14.25" customHeight="1" x14ac:dyDescent="0.35">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row>
    <row r="890" spans="1:27" ht="14.25" customHeight="1" x14ac:dyDescent="0.35">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row>
    <row r="891" spans="1:27" ht="14.25" customHeight="1" x14ac:dyDescent="0.35">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row>
    <row r="892" spans="1:27" ht="14.25" customHeight="1" x14ac:dyDescent="0.35">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row>
    <row r="893" spans="1:27" ht="14.25" customHeight="1" x14ac:dyDescent="0.35">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row>
    <row r="894" spans="1:27" ht="14.25" customHeight="1" x14ac:dyDescent="0.35">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row>
    <row r="895" spans="1:27" ht="14.25" customHeight="1" x14ac:dyDescent="0.35">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row>
    <row r="896" spans="1:27" ht="14.25" customHeight="1" x14ac:dyDescent="0.35">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row>
    <row r="897" spans="1:27" ht="14.25" customHeight="1" x14ac:dyDescent="0.35">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row>
    <row r="898" spans="1:27" ht="14.25" customHeight="1" x14ac:dyDescent="0.35">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row>
    <row r="899" spans="1:27" ht="14.25" customHeight="1" x14ac:dyDescent="0.35">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row>
    <row r="900" spans="1:27" ht="14.25" customHeight="1" x14ac:dyDescent="0.35">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row>
    <row r="901" spans="1:27" ht="14.25" customHeight="1" x14ac:dyDescent="0.35">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row>
    <row r="902" spans="1:27" ht="14.25" customHeight="1" x14ac:dyDescent="0.35">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row>
    <row r="903" spans="1:27" ht="14.25" customHeight="1" x14ac:dyDescent="0.35">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row>
    <row r="904" spans="1:27" ht="14.25" customHeight="1" x14ac:dyDescent="0.35">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row>
    <row r="905" spans="1:27" ht="14.25" customHeight="1" x14ac:dyDescent="0.35">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row>
    <row r="906" spans="1:27" ht="14.25" customHeight="1" x14ac:dyDescent="0.35">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row>
    <row r="907" spans="1:27" ht="14.25" customHeight="1" x14ac:dyDescent="0.35">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row>
    <row r="908" spans="1:27" ht="14.25" customHeight="1" x14ac:dyDescent="0.35">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row>
    <row r="909" spans="1:27" ht="14.25" customHeight="1" x14ac:dyDescent="0.35">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row>
    <row r="910" spans="1:27" ht="14.25" customHeight="1" x14ac:dyDescent="0.35">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row>
    <row r="911" spans="1:27" ht="14.25" customHeight="1" x14ac:dyDescent="0.35">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row>
    <row r="912" spans="1:27" ht="14.25" customHeight="1" x14ac:dyDescent="0.35">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row>
    <row r="913" spans="1:27" ht="14.25" customHeight="1" x14ac:dyDescent="0.35">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row>
    <row r="914" spans="1:27" ht="14.25" customHeight="1" x14ac:dyDescent="0.35">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row>
    <row r="915" spans="1:27" ht="14.25" customHeight="1" x14ac:dyDescent="0.35">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row>
    <row r="916" spans="1:27" ht="14.25" customHeight="1" x14ac:dyDescent="0.35">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row>
    <row r="917" spans="1:27" ht="14.25" customHeight="1" x14ac:dyDescent="0.35">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row>
    <row r="918" spans="1:27" ht="14.25" customHeight="1" x14ac:dyDescent="0.35">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row>
    <row r="919" spans="1:27" ht="14.25" customHeight="1" x14ac:dyDescent="0.35">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row>
    <row r="920" spans="1:27" ht="14.25" customHeight="1" x14ac:dyDescent="0.35">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row>
    <row r="921" spans="1:27" ht="14.25" customHeight="1" x14ac:dyDescent="0.35">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row>
    <row r="922" spans="1:27" ht="14.25" customHeight="1" x14ac:dyDescent="0.35">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row>
    <row r="923" spans="1:27" ht="14.25" customHeight="1" x14ac:dyDescent="0.35">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row>
    <row r="924" spans="1:27" ht="14.25" customHeight="1" x14ac:dyDescent="0.35">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row>
    <row r="925" spans="1:27" ht="14.25" customHeight="1" x14ac:dyDescent="0.35">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row>
    <row r="926" spans="1:27" ht="14.25" customHeight="1" x14ac:dyDescent="0.35">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row>
    <row r="927" spans="1:27" ht="14.25" customHeight="1" x14ac:dyDescent="0.35">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row>
    <row r="928" spans="1:27" ht="14.25" customHeight="1" x14ac:dyDescent="0.35">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row>
    <row r="929" spans="1:27" ht="14.25" customHeight="1" x14ac:dyDescent="0.35">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row>
    <row r="930" spans="1:27" ht="14.25" customHeight="1" x14ac:dyDescent="0.35">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row>
    <row r="931" spans="1:27" ht="14.25" customHeight="1" x14ac:dyDescent="0.35">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row>
    <row r="932" spans="1:27" ht="14.25" customHeight="1" x14ac:dyDescent="0.35">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row>
    <row r="933" spans="1:27" ht="14.25" customHeight="1" x14ac:dyDescent="0.35">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row>
    <row r="934" spans="1:27" ht="14.25" customHeight="1" x14ac:dyDescent="0.35">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row>
    <row r="935" spans="1:27" ht="14.25" customHeight="1" x14ac:dyDescent="0.35">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row>
    <row r="936" spans="1:27" ht="14.25" customHeight="1" x14ac:dyDescent="0.35">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row>
    <row r="937" spans="1:27" ht="14.25" customHeight="1" x14ac:dyDescent="0.35">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row>
    <row r="938" spans="1:27" ht="14.25" customHeight="1" x14ac:dyDescent="0.35">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row>
    <row r="939" spans="1:27" ht="14.25" customHeight="1" x14ac:dyDescent="0.35">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row>
    <row r="940" spans="1:27" ht="14.25" customHeight="1" x14ac:dyDescent="0.35">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row>
    <row r="941" spans="1:27" ht="14.25" customHeight="1" x14ac:dyDescent="0.35">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row>
    <row r="942" spans="1:27" ht="14.25" customHeight="1" x14ac:dyDescent="0.35">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row>
    <row r="943" spans="1:27" ht="14.25" customHeight="1" x14ac:dyDescent="0.35">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row>
    <row r="944" spans="1:27" ht="14.25" customHeight="1" x14ac:dyDescent="0.35">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row>
    <row r="945" spans="1:27" ht="14.25" customHeight="1" x14ac:dyDescent="0.35">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row>
    <row r="946" spans="1:27" ht="14.25" customHeight="1" x14ac:dyDescent="0.35">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row>
    <row r="947" spans="1:27" ht="14.25" customHeight="1" x14ac:dyDescent="0.35">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row>
    <row r="948" spans="1:27" ht="14.25" customHeight="1" x14ac:dyDescent="0.35">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row>
    <row r="949" spans="1:27" ht="14.25" customHeight="1" x14ac:dyDescent="0.35">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row>
    <row r="950" spans="1:27" ht="14.25" customHeight="1" x14ac:dyDescent="0.35">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row>
    <row r="951" spans="1:27" ht="14.25" customHeight="1" x14ac:dyDescent="0.35">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row>
    <row r="952" spans="1:27" ht="14.25" customHeight="1" x14ac:dyDescent="0.35">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row>
    <row r="953" spans="1:27" ht="14.25" customHeight="1" x14ac:dyDescent="0.35">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row>
    <row r="954" spans="1:27" ht="14.25" customHeight="1" x14ac:dyDescent="0.35">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row>
    <row r="955" spans="1:27" ht="14.25" customHeight="1" x14ac:dyDescent="0.35">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row>
    <row r="956" spans="1:27" ht="14.25" customHeight="1" x14ac:dyDescent="0.35">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row>
    <row r="957" spans="1:27" ht="14.25" customHeight="1" x14ac:dyDescent="0.35">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row>
    <row r="958" spans="1:27" ht="14.25" customHeight="1" x14ac:dyDescent="0.35">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row>
    <row r="959" spans="1:27" ht="14.25" customHeight="1" x14ac:dyDescent="0.35">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row>
    <row r="960" spans="1:27" ht="14.25" customHeight="1" x14ac:dyDescent="0.35">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row>
    <row r="961" spans="1:27" ht="14.25" customHeight="1" x14ac:dyDescent="0.35">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row>
    <row r="962" spans="1:27" ht="14.25" customHeight="1" x14ac:dyDescent="0.35">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row>
    <row r="963" spans="1:27" ht="14.25" customHeight="1" x14ac:dyDescent="0.35">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row>
    <row r="964" spans="1:27" ht="14.25" customHeight="1" x14ac:dyDescent="0.35">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row>
    <row r="965" spans="1:27" ht="14.25" customHeight="1" x14ac:dyDescent="0.35">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row>
    <row r="966" spans="1:27" ht="14.25" customHeight="1" x14ac:dyDescent="0.35">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row>
    <row r="967" spans="1:27" ht="14.25" customHeight="1" x14ac:dyDescent="0.35">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row>
    <row r="968" spans="1:27" ht="14.25" customHeight="1" x14ac:dyDescent="0.35">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row>
    <row r="969" spans="1:27" ht="14.25" customHeight="1" x14ac:dyDescent="0.35">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row>
    <row r="970" spans="1:27" ht="14.25" customHeight="1" x14ac:dyDescent="0.35">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row>
    <row r="971" spans="1:27" ht="14.25" customHeight="1" x14ac:dyDescent="0.35">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row>
    <row r="972" spans="1:27" ht="14.25" customHeight="1" x14ac:dyDescent="0.35">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row>
    <row r="973" spans="1:27" ht="14.25" customHeight="1" x14ac:dyDescent="0.35">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row>
    <row r="974" spans="1:27" ht="14.25" customHeight="1" x14ac:dyDescent="0.35">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row>
    <row r="975" spans="1:27" ht="14.25" customHeight="1" x14ac:dyDescent="0.35">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row>
    <row r="976" spans="1:27" ht="14.25" customHeight="1" x14ac:dyDescent="0.35">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row>
    <row r="977" spans="1:27" ht="14.25" customHeight="1" x14ac:dyDescent="0.35">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row>
    <row r="978" spans="1:27" ht="14.25" customHeight="1" x14ac:dyDescent="0.35">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row>
  </sheetData>
  <mergeCells count="100">
    <mergeCell ref="B6:G7"/>
    <mergeCell ref="H6:Z7"/>
    <mergeCell ref="A1:F3"/>
    <mergeCell ref="G1:AA1"/>
    <mergeCell ref="G2:N2"/>
    <mergeCell ref="O2:AA2"/>
    <mergeCell ref="G3:AA3"/>
    <mergeCell ref="B9:G10"/>
    <mergeCell ref="H9:P10"/>
    <mergeCell ref="Q9:T9"/>
    <mergeCell ref="U9:Z9"/>
    <mergeCell ref="Q10:T10"/>
    <mergeCell ref="U10:Z10"/>
    <mergeCell ref="B12:G13"/>
    <mergeCell ref="H12:R13"/>
    <mergeCell ref="S12:Z12"/>
    <mergeCell ref="S13:Z13"/>
    <mergeCell ref="B15:G15"/>
    <mergeCell ref="H15:Z15"/>
    <mergeCell ref="B17:G17"/>
    <mergeCell ref="H17:Z17"/>
    <mergeCell ref="B19:G20"/>
    <mergeCell ref="H19:K20"/>
    <mergeCell ref="L19:R19"/>
    <mergeCell ref="S19:Z19"/>
    <mergeCell ref="L20:R20"/>
    <mergeCell ref="S20:Z20"/>
    <mergeCell ref="B22:H22"/>
    <mergeCell ref="I22:O22"/>
    <mergeCell ref="P22:Z22"/>
    <mergeCell ref="B23:H23"/>
    <mergeCell ref="I23:O23"/>
    <mergeCell ref="P23:Z23"/>
    <mergeCell ref="B25:G25"/>
    <mergeCell ref="H25:Z25"/>
    <mergeCell ref="B27:G27"/>
    <mergeCell ref="H27:I27"/>
    <mergeCell ref="J27:M27"/>
    <mergeCell ref="N27:Q27"/>
    <mergeCell ref="S27:U27"/>
    <mergeCell ref="W27:Y27"/>
    <mergeCell ref="Y31:Z31"/>
    <mergeCell ref="B29:I31"/>
    <mergeCell ref="J29:Q29"/>
    <mergeCell ref="R29:V29"/>
    <mergeCell ref="W29:Z29"/>
    <mergeCell ref="J30:M30"/>
    <mergeCell ref="N30:Q30"/>
    <mergeCell ref="R30:S30"/>
    <mergeCell ref="T30:V30"/>
    <mergeCell ref="W30:X30"/>
    <mergeCell ref="Y30:Z30"/>
    <mergeCell ref="J31:M31"/>
    <mergeCell ref="N31:Q31"/>
    <mergeCell ref="R31:S31"/>
    <mergeCell ref="T31:V31"/>
    <mergeCell ref="W31:X31"/>
    <mergeCell ref="B33:Z33"/>
    <mergeCell ref="B34:F35"/>
    <mergeCell ref="G34:G35"/>
    <mergeCell ref="H34:H35"/>
    <mergeCell ref="I34:I35"/>
    <mergeCell ref="J34:Z35"/>
    <mergeCell ref="B43:Z44"/>
    <mergeCell ref="B45:Z51"/>
    <mergeCell ref="B54:F56"/>
    <mergeCell ref="G54:H56"/>
    <mergeCell ref="I54:L56"/>
    <mergeCell ref="M54:T56"/>
    <mergeCell ref="J39:Z39"/>
    <mergeCell ref="J40:Z40"/>
    <mergeCell ref="B36:F36"/>
    <mergeCell ref="B37:F37"/>
    <mergeCell ref="B38:F38"/>
    <mergeCell ref="B39:F39"/>
    <mergeCell ref="B40:F40"/>
    <mergeCell ref="J36:Z36"/>
    <mergeCell ref="J37:Z37"/>
    <mergeCell ref="J38:Z38"/>
    <mergeCell ref="B60:F60"/>
    <mergeCell ref="M60:T60"/>
    <mergeCell ref="U60:Z60"/>
    <mergeCell ref="U54:Z56"/>
    <mergeCell ref="B57:F57"/>
    <mergeCell ref="G57:H57"/>
    <mergeCell ref="I57:L57"/>
    <mergeCell ref="M57:T57"/>
    <mergeCell ref="U57:Z57"/>
    <mergeCell ref="B58:F58"/>
    <mergeCell ref="G58:H58"/>
    <mergeCell ref="I58:L58"/>
    <mergeCell ref="M58:T58"/>
    <mergeCell ref="U58:Z58"/>
    <mergeCell ref="G60:H60"/>
    <mergeCell ref="I60:L60"/>
    <mergeCell ref="B59:F59"/>
    <mergeCell ref="G59:H59"/>
    <mergeCell ref="I59:L59"/>
    <mergeCell ref="M59:T59"/>
    <mergeCell ref="U59:Z59"/>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2"/>
  <sheetViews>
    <sheetView topLeftCell="A55" workbookViewId="0">
      <selection activeCell="A36" sqref="A36:XFD37"/>
    </sheetView>
  </sheetViews>
  <sheetFormatPr baseColWidth="10" defaultColWidth="3.7265625" defaultRowHeight="14.5" x14ac:dyDescent="0.35"/>
  <cols>
    <col min="1" max="1" width="3.7265625" style="198"/>
    <col min="2" max="2" width="2.81640625" style="198" customWidth="1"/>
    <col min="3" max="6" width="2.7265625" style="198" customWidth="1"/>
    <col min="7" max="7" width="4.26953125" style="198" customWidth="1"/>
    <col min="8" max="8" width="14.26953125" style="198" customWidth="1"/>
    <col min="9" max="9" width="13.453125" style="198" customWidth="1"/>
    <col min="10" max="10" width="15" style="198" customWidth="1"/>
    <col min="11" max="12" width="3.453125" style="198" customWidth="1"/>
    <col min="13" max="15" width="2.7265625" style="198" customWidth="1"/>
    <col min="16" max="16" width="3.453125" style="198" customWidth="1"/>
    <col min="17" max="17" width="3.54296875" style="198" customWidth="1"/>
    <col min="18" max="18" width="3.7265625" style="198"/>
    <col min="19" max="19" width="3.26953125" style="198" customWidth="1"/>
    <col min="20" max="20" width="7.453125" style="198" customWidth="1"/>
    <col min="21" max="21" width="3.54296875" style="198" customWidth="1"/>
    <col min="22" max="22" width="3.7265625" style="198"/>
    <col min="23" max="25" width="5" style="198" customWidth="1"/>
    <col min="26" max="26" width="6.7265625" style="198" customWidth="1"/>
    <col min="27" max="27" width="4.1796875" style="198" customWidth="1"/>
    <col min="28" max="28" width="2" style="198" customWidth="1"/>
    <col min="29" max="35" width="3.7265625" style="198"/>
    <col min="36" max="36" width="5.54296875" style="198" bestFit="1" customWidth="1"/>
    <col min="37" max="37" width="4.54296875" style="198" bestFit="1" customWidth="1"/>
    <col min="38" max="16384" width="3.7265625" style="198"/>
  </cols>
  <sheetData>
    <row r="1" spans="2:28" ht="15" thickBot="1" x14ac:dyDescent="0.4">
      <c r="B1" s="199"/>
      <c r="C1" s="199"/>
      <c r="D1" s="199"/>
      <c r="E1" s="199"/>
      <c r="F1" s="199"/>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H5" s="200"/>
      <c r="I5" s="200"/>
      <c r="J5" s="200"/>
      <c r="K5" s="200"/>
      <c r="L5" s="200"/>
      <c r="M5" s="200"/>
      <c r="N5" s="200"/>
      <c r="O5" s="200"/>
      <c r="P5" s="200"/>
      <c r="Q5" s="200"/>
      <c r="R5" s="200"/>
      <c r="S5" s="200"/>
      <c r="T5" s="200"/>
      <c r="U5" s="200"/>
      <c r="V5" s="200"/>
      <c r="W5" s="200"/>
      <c r="X5" s="200"/>
      <c r="Y5" s="200"/>
      <c r="Z5" s="200"/>
      <c r="AA5" s="200"/>
      <c r="AB5" s="200"/>
    </row>
    <row r="6" spans="2:28" ht="8.5" customHeight="1" thickBot="1" x14ac:dyDescent="0.4">
      <c r="B6" s="201"/>
      <c r="C6" s="202"/>
      <c r="D6" s="202"/>
      <c r="E6" s="202"/>
      <c r="F6" s="202"/>
      <c r="G6" s="202"/>
      <c r="H6" s="202"/>
      <c r="I6" s="203"/>
      <c r="J6" s="203"/>
      <c r="K6" s="203"/>
      <c r="L6" s="203"/>
      <c r="M6" s="203"/>
      <c r="N6" s="203"/>
      <c r="O6" s="203"/>
      <c r="P6" s="203"/>
      <c r="Q6" s="203"/>
      <c r="R6" s="204"/>
      <c r="S6" s="204"/>
      <c r="T6" s="204"/>
      <c r="U6" s="204"/>
      <c r="V6" s="204"/>
      <c r="W6" s="202"/>
      <c r="X6" s="202"/>
      <c r="Y6" s="202"/>
      <c r="Z6" s="202"/>
      <c r="AA6" s="202"/>
      <c r="AB6" s="205"/>
    </row>
    <row r="7" spans="2:28" ht="15" customHeight="1" x14ac:dyDescent="0.35">
      <c r="B7" s="206"/>
      <c r="C7" s="1114" t="s">
        <v>4</v>
      </c>
      <c r="D7" s="1115"/>
      <c r="E7" s="1115"/>
      <c r="F7" s="1115"/>
      <c r="G7" s="1115"/>
      <c r="H7" s="1116"/>
      <c r="I7" s="1365" t="s">
        <v>739</v>
      </c>
      <c r="J7" s="1366"/>
      <c r="K7" s="1366"/>
      <c r="L7" s="1366"/>
      <c r="M7" s="1366"/>
      <c r="N7" s="1366"/>
      <c r="O7" s="1366"/>
      <c r="P7" s="1366"/>
      <c r="Q7" s="1366"/>
      <c r="R7" s="1366"/>
      <c r="S7" s="1366"/>
      <c r="T7" s="1366"/>
      <c r="U7" s="1366"/>
      <c r="V7" s="1366"/>
      <c r="W7" s="1366"/>
      <c r="X7" s="1366"/>
      <c r="Y7" s="1366"/>
      <c r="Z7" s="1366"/>
      <c r="AA7" s="1367"/>
      <c r="AB7" s="207"/>
    </row>
    <row r="8" spans="2:28" ht="5.5" customHeight="1" thickBot="1" x14ac:dyDescent="0.4">
      <c r="B8" s="206"/>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207"/>
    </row>
    <row r="9" spans="2:28" ht="9" customHeight="1" thickBot="1" x14ac:dyDescent="0.4">
      <c r="B9" s="206"/>
      <c r="C9" s="208"/>
      <c r="D9" s="208"/>
      <c r="E9" s="208"/>
      <c r="F9" s="208"/>
      <c r="G9" s="208"/>
      <c r="H9" s="208"/>
      <c r="I9" s="209"/>
      <c r="J9" s="209"/>
      <c r="K9" s="209"/>
      <c r="L9" s="209"/>
      <c r="M9" s="209"/>
      <c r="N9" s="209"/>
      <c r="O9" s="209"/>
      <c r="P9" s="209"/>
      <c r="Q9" s="209"/>
      <c r="R9" s="210"/>
      <c r="S9" s="210"/>
      <c r="T9" s="210"/>
      <c r="U9" s="210"/>
      <c r="V9" s="210"/>
      <c r="W9" s="208"/>
      <c r="X9" s="208"/>
      <c r="Y9" s="208"/>
      <c r="Z9" s="208"/>
      <c r="AA9" s="208"/>
      <c r="AB9" s="207"/>
    </row>
    <row r="10" spans="2:28" ht="22.5" customHeight="1" x14ac:dyDescent="0.35">
      <c r="B10" s="206"/>
      <c r="C10" s="1114" t="s">
        <v>5</v>
      </c>
      <c r="D10" s="1115"/>
      <c r="E10" s="1115"/>
      <c r="F10" s="1115"/>
      <c r="G10" s="1115"/>
      <c r="H10" s="1116"/>
      <c r="I10" s="1371" t="s">
        <v>740</v>
      </c>
      <c r="J10" s="1139"/>
      <c r="K10" s="1139"/>
      <c r="L10" s="1139"/>
      <c r="M10" s="1139"/>
      <c r="N10" s="1139"/>
      <c r="O10" s="1139"/>
      <c r="P10" s="1139"/>
      <c r="Q10" s="1140"/>
      <c r="R10" s="1372" t="s">
        <v>7</v>
      </c>
      <c r="S10" s="1373"/>
      <c r="T10" s="1373"/>
      <c r="U10" s="1374"/>
      <c r="V10" s="1147" t="s">
        <v>8</v>
      </c>
      <c r="W10" s="1148"/>
      <c r="X10" s="1148"/>
      <c r="Y10" s="1148"/>
      <c r="Z10" s="1148"/>
      <c r="AA10" s="1149"/>
      <c r="AB10" s="207"/>
    </row>
    <row r="11" spans="2:28" ht="22.5" customHeight="1" thickBot="1" x14ac:dyDescent="0.4">
      <c r="B11" s="206"/>
      <c r="C11" s="1117"/>
      <c r="D11" s="1118"/>
      <c r="E11" s="1118"/>
      <c r="F11" s="1118"/>
      <c r="G11" s="1118"/>
      <c r="H11" s="1119"/>
      <c r="I11" s="1141"/>
      <c r="J11" s="1142"/>
      <c r="K11" s="1142"/>
      <c r="L11" s="1142"/>
      <c r="M11" s="1142"/>
      <c r="N11" s="1142"/>
      <c r="O11" s="1142"/>
      <c r="P11" s="1142"/>
      <c r="Q11" s="1142"/>
      <c r="R11" s="1375" t="s">
        <v>741</v>
      </c>
      <c r="S11" s="1160"/>
      <c r="T11" s="1160"/>
      <c r="U11" s="1376"/>
      <c r="V11" s="1154">
        <v>1</v>
      </c>
      <c r="W11" s="1154"/>
      <c r="X11" s="1154"/>
      <c r="Y11" s="1154"/>
      <c r="Z11" s="1154"/>
      <c r="AA11" s="1155"/>
      <c r="AB11" s="207"/>
    </row>
    <row r="12" spans="2:28" ht="7.9" customHeight="1" thickBot="1" x14ac:dyDescent="0.4">
      <c r="B12" s="211"/>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3"/>
    </row>
    <row r="13" spans="2:28" ht="24" customHeight="1" x14ac:dyDescent="0.35">
      <c r="B13" s="211"/>
      <c r="C13" s="1114" t="s">
        <v>9</v>
      </c>
      <c r="D13" s="1115"/>
      <c r="E13" s="1115"/>
      <c r="F13" s="1115"/>
      <c r="G13" s="1115"/>
      <c r="H13" s="1116"/>
      <c r="I13" s="1156" t="s">
        <v>742</v>
      </c>
      <c r="J13" s="1157"/>
      <c r="K13" s="1157"/>
      <c r="L13" s="1157"/>
      <c r="M13" s="1157"/>
      <c r="N13" s="1157"/>
      <c r="O13" s="1157"/>
      <c r="P13" s="1157"/>
      <c r="Q13" s="1157"/>
      <c r="R13" s="1157"/>
      <c r="S13" s="1158"/>
      <c r="T13" s="1114" t="s">
        <v>11</v>
      </c>
      <c r="U13" s="1115"/>
      <c r="V13" s="1115"/>
      <c r="W13" s="1115"/>
      <c r="X13" s="1115"/>
      <c r="Y13" s="1115"/>
      <c r="Z13" s="1115"/>
      <c r="AA13" s="1116"/>
      <c r="AB13" s="213"/>
    </row>
    <row r="14" spans="2:28" ht="24" customHeight="1" thickBot="1" x14ac:dyDescent="0.4">
      <c r="B14" s="211"/>
      <c r="C14" s="1117"/>
      <c r="D14" s="1118"/>
      <c r="E14" s="1118"/>
      <c r="F14" s="1118"/>
      <c r="G14" s="1118"/>
      <c r="H14" s="1119"/>
      <c r="I14" s="1159"/>
      <c r="J14" s="1160"/>
      <c r="K14" s="1160"/>
      <c r="L14" s="1160"/>
      <c r="M14" s="1160"/>
      <c r="N14" s="1160"/>
      <c r="O14" s="1160"/>
      <c r="P14" s="1160"/>
      <c r="Q14" s="1160"/>
      <c r="R14" s="1160"/>
      <c r="S14" s="1161"/>
      <c r="T14" s="1162" t="s">
        <v>53</v>
      </c>
      <c r="U14" s="1163"/>
      <c r="V14" s="1163"/>
      <c r="W14" s="1163"/>
      <c r="X14" s="1163"/>
      <c r="Y14" s="1163"/>
      <c r="Z14" s="1163"/>
      <c r="AA14" s="1164"/>
      <c r="AB14" s="213"/>
    </row>
    <row r="15" spans="2:28" ht="9.65" customHeight="1" thickBot="1" x14ac:dyDescent="0.4">
      <c r="B15" s="211"/>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3"/>
    </row>
    <row r="16" spans="2:28" ht="36.75" customHeight="1" thickBot="1" x14ac:dyDescent="0.4">
      <c r="B16" s="211"/>
      <c r="C16" s="1165" t="s">
        <v>13</v>
      </c>
      <c r="D16" s="1166"/>
      <c r="E16" s="1166"/>
      <c r="F16" s="1166"/>
      <c r="G16" s="1166"/>
      <c r="H16" s="1167"/>
      <c r="I16" s="1168" t="s">
        <v>743</v>
      </c>
      <c r="J16" s="1169"/>
      <c r="K16" s="1169"/>
      <c r="L16" s="1169"/>
      <c r="M16" s="1169"/>
      <c r="N16" s="1169"/>
      <c r="O16" s="1169"/>
      <c r="P16" s="1169"/>
      <c r="Q16" s="1169"/>
      <c r="R16" s="1169"/>
      <c r="S16" s="1169"/>
      <c r="T16" s="1169"/>
      <c r="U16" s="1169"/>
      <c r="V16" s="1169"/>
      <c r="W16" s="1169"/>
      <c r="X16" s="1169"/>
      <c r="Y16" s="1169"/>
      <c r="Z16" s="1169"/>
      <c r="AA16" s="1170"/>
      <c r="AB16" s="213"/>
    </row>
    <row r="17" spans="2:28" ht="10.9" customHeight="1" thickBot="1" x14ac:dyDescent="0.4">
      <c r="B17" s="211"/>
      <c r="C17" s="210"/>
      <c r="D17" s="210"/>
      <c r="E17" s="210"/>
      <c r="F17" s="210"/>
      <c r="G17" s="210"/>
      <c r="H17" s="210"/>
      <c r="I17" s="214"/>
      <c r="J17" s="214"/>
      <c r="K17" s="214"/>
      <c r="L17" s="214"/>
      <c r="M17" s="214"/>
      <c r="N17" s="214"/>
      <c r="O17" s="214"/>
      <c r="P17" s="214"/>
      <c r="Q17" s="214"/>
      <c r="R17" s="214"/>
      <c r="S17" s="214"/>
      <c r="T17" s="214"/>
      <c r="U17" s="214"/>
      <c r="V17" s="214"/>
      <c r="W17" s="214"/>
      <c r="X17" s="214"/>
      <c r="Y17" s="214"/>
      <c r="Z17" s="214"/>
      <c r="AA17" s="214"/>
      <c r="AB17" s="213"/>
    </row>
    <row r="18" spans="2:28" ht="50.25" customHeight="1" thickBot="1" x14ac:dyDescent="0.4">
      <c r="B18" s="211"/>
      <c r="C18" s="1165" t="s">
        <v>744</v>
      </c>
      <c r="D18" s="1166"/>
      <c r="E18" s="1166"/>
      <c r="F18" s="1166"/>
      <c r="G18" s="1166"/>
      <c r="H18" s="1167"/>
      <c r="I18" s="1168" t="s">
        <v>745</v>
      </c>
      <c r="J18" s="1169"/>
      <c r="K18" s="1169"/>
      <c r="L18" s="1169"/>
      <c r="M18" s="1169"/>
      <c r="N18" s="1169"/>
      <c r="O18" s="1169"/>
      <c r="P18" s="1169"/>
      <c r="Q18" s="1169"/>
      <c r="R18" s="1169"/>
      <c r="S18" s="1169"/>
      <c r="T18" s="1169"/>
      <c r="U18" s="1169"/>
      <c r="V18" s="1169"/>
      <c r="W18" s="1169"/>
      <c r="X18" s="1169"/>
      <c r="Y18" s="1169"/>
      <c r="Z18" s="1169"/>
      <c r="AA18" s="1170"/>
      <c r="AB18" s="213"/>
    </row>
    <row r="19" spans="2:28" ht="8.5" customHeight="1" thickBot="1" x14ac:dyDescent="0.4">
      <c r="B19" s="211"/>
      <c r="C19" s="210"/>
      <c r="D19" s="210"/>
      <c r="E19" s="210"/>
      <c r="F19" s="210"/>
      <c r="G19" s="210"/>
      <c r="H19" s="210"/>
      <c r="I19" s="214"/>
      <c r="J19" s="214"/>
      <c r="K19" s="214"/>
      <c r="L19" s="214"/>
      <c r="M19" s="214"/>
      <c r="N19" s="214"/>
      <c r="O19" s="214"/>
      <c r="P19" s="214"/>
      <c r="Q19" s="214"/>
      <c r="R19" s="214"/>
      <c r="S19" s="214"/>
      <c r="T19" s="214"/>
      <c r="U19" s="214"/>
      <c r="V19" s="214"/>
      <c r="W19" s="214"/>
      <c r="X19" s="214"/>
      <c r="Y19" s="214"/>
      <c r="Z19" s="214"/>
      <c r="AA19" s="214"/>
      <c r="AB19" s="213"/>
    </row>
    <row r="20" spans="2:28" ht="17.5" customHeight="1" x14ac:dyDescent="0.35">
      <c r="B20" s="211"/>
      <c r="C20" s="1171" t="s">
        <v>54</v>
      </c>
      <c r="D20" s="1172"/>
      <c r="E20" s="1172"/>
      <c r="F20" s="1172"/>
      <c r="G20" s="1172"/>
      <c r="H20" s="1173"/>
      <c r="I20" s="1177" t="s">
        <v>753</v>
      </c>
      <c r="J20" s="1178"/>
      <c r="K20" s="1178"/>
      <c r="L20" s="1179"/>
      <c r="M20" s="1147" t="s">
        <v>18</v>
      </c>
      <c r="N20" s="1148"/>
      <c r="O20" s="1148"/>
      <c r="P20" s="1148"/>
      <c r="Q20" s="1148"/>
      <c r="R20" s="1148"/>
      <c r="S20" s="1149"/>
      <c r="T20" s="1147" t="s">
        <v>19</v>
      </c>
      <c r="U20" s="1148"/>
      <c r="V20" s="1148"/>
      <c r="W20" s="1148"/>
      <c r="X20" s="1148"/>
      <c r="Y20" s="1148"/>
      <c r="Z20" s="1148"/>
      <c r="AA20" s="1149"/>
      <c r="AB20" s="213"/>
    </row>
    <row r="21" spans="2:28" ht="17.25" customHeight="1" thickBot="1" x14ac:dyDescent="0.4">
      <c r="B21" s="211"/>
      <c r="C21" s="1174"/>
      <c r="D21" s="1175"/>
      <c r="E21" s="1175"/>
      <c r="F21" s="1175"/>
      <c r="G21" s="1175"/>
      <c r="H21" s="1176"/>
      <c r="I21" s="1180"/>
      <c r="J21" s="1181"/>
      <c r="K21" s="1181"/>
      <c r="L21" s="1182"/>
      <c r="M21" s="1183" t="s">
        <v>641</v>
      </c>
      <c r="N21" s="1184"/>
      <c r="O21" s="1184"/>
      <c r="P21" s="1184"/>
      <c r="Q21" s="1184"/>
      <c r="R21" s="1184"/>
      <c r="S21" s="1185"/>
      <c r="T21" s="1153" t="s">
        <v>55</v>
      </c>
      <c r="U21" s="1184"/>
      <c r="V21" s="1184"/>
      <c r="W21" s="1184"/>
      <c r="X21" s="1184"/>
      <c r="Y21" s="1184"/>
      <c r="Z21" s="1184"/>
      <c r="AA21" s="1185"/>
      <c r="AB21" s="213"/>
    </row>
    <row r="22" spans="2:28" ht="9.65" customHeight="1" thickBot="1" x14ac:dyDescent="0.4">
      <c r="B22" s="211"/>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3"/>
    </row>
    <row r="23" spans="2:28" ht="30.75" customHeight="1" x14ac:dyDescent="0.35">
      <c r="B23" s="211"/>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213"/>
    </row>
    <row r="24" spans="2:28" ht="40.15" customHeight="1" thickBot="1" x14ac:dyDescent="0.4">
      <c r="B24" s="211"/>
      <c r="C24" s="1186" t="s">
        <v>746</v>
      </c>
      <c r="D24" s="1187"/>
      <c r="E24" s="1187"/>
      <c r="F24" s="1187"/>
      <c r="G24" s="1187"/>
      <c r="H24" s="1187"/>
      <c r="I24" s="1188"/>
      <c r="J24" s="1186" t="s">
        <v>739</v>
      </c>
      <c r="K24" s="1187"/>
      <c r="L24" s="1187"/>
      <c r="M24" s="1187"/>
      <c r="N24" s="1187"/>
      <c r="O24" s="1187"/>
      <c r="P24" s="1188"/>
      <c r="Q24" s="1189" t="s">
        <v>747</v>
      </c>
      <c r="R24" s="1190"/>
      <c r="S24" s="1190"/>
      <c r="T24" s="1190"/>
      <c r="U24" s="1190"/>
      <c r="V24" s="1190"/>
      <c r="W24" s="1190"/>
      <c r="X24" s="1190"/>
      <c r="Y24" s="1190"/>
      <c r="Z24" s="1190"/>
      <c r="AA24" s="1191"/>
      <c r="AB24" s="213"/>
    </row>
    <row r="25" spans="2:28" ht="15" thickBot="1" x14ac:dyDescent="0.4">
      <c r="B25" s="211"/>
      <c r="C25" s="212"/>
      <c r="D25" s="212"/>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3"/>
    </row>
    <row r="26" spans="2:28" ht="33" customHeight="1" thickBot="1" x14ac:dyDescent="0.4">
      <c r="B26" s="211"/>
      <c r="C26" s="1165" t="s">
        <v>27</v>
      </c>
      <c r="D26" s="1166"/>
      <c r="E26" s="1166"/>
      <c r="F26" s="1166"/>
      <c r="G26" s="1166"/>
      <c r="H26" s="1167"/>
      <c r="I26" s="1168" t="s">
        <v>748</v>
      </c>
      <c r="J26" s="1169"/>
      <c r="K26" s="1169"/>
      <c r="L26" s="1169"/>
      <c r="M26" s="1169"/>
      <c r="N26" s="1169"/>
      <c r="O26" s="1169"/>
      <c r="P26" s="1169"/>
      <c r="Q26" s="1169"/>
      <c r="R26" s="1169"/>
      <c r="S26" s="1169"/>
      <c r="T26" s="1169"/>
      <c r="U26" s="1169"/>
      <c r="V26" s="1169"/>
      <c r="W26" s="1169"/>
      <c r="X26" s="1169"/>
      <c r="Y26" s="1169"/>
      <c r="Z26" s="1169"/>
      <c r="AA26" s="1170"/>
      <c r="AB26" s="213"/>
    </row>
    <row r="27" spans="2:28" ht="9" customHeight="1" thickBot="1" x14ac:dyDescent="0.4">
      <c r="B27" s="211"/>
      <c r="C27" s="210"/>
      <c r="D27" s="210"/>
      <c r="E27" s="210"/>
      <c r="F27" s="210"/>
      <c r="G27" s="210"/>
      <c r="H27" s="210"/>
      <c r="I27" s="214"/>
      <c r="J27" s="214"/>
      <c r="K27" s="214"/>
      <c r="L27" s="214"/>
      <c r="M27" s="214"/>
      <c r="N27" s="214"/>
      <c r="O27" s="214"/>
      <c r="P27" s="214"/>
      <c r="Q27" s="214"/>
      <c r="R27" s="214"/>
      <c r="S27" s="214"/>
      <c r="T27" s="214"/>
      <c r="U27" s="214"/>
      <c r="V27" s="214"/>
      <c r="W27" s="214"/>
      <c r="X27" s="214"/>
      <c r="Y27" s="214"/>
      <c r="Z27" s="214"/>
      <c r="AA27" s="214"/>
      <c r="AB27" s="213"/>
    </row>
    <row r="28" spans="2:28" ht="43.15" customHeight="1" thickBot="1" x14ac:dyDescent="0.4">
      <c r="B28" s="211"/>
      <c r="C28" s="1165" t="s">
        <v>28</v>
      </c>
      <c r="D28" s="1166"/>
      <c r="E28" s="1166"/>
      <c r="F28" s="1166"/>
      <c r="G28" s="1166"/>
      <c r="H28" s="1167"/>
      <c r="I28" s="1150">
        <v>0.8</v>
      </c>
      <c r="J28" s="1168"/>
      <c r="K28" s="1194" t="s">
        <v>29</v>
      </c>
      <c r="L28" s="1195"/>
      <c r="M28" s="1195"/>
      <c r="N28" s="1196"/>
      <c r="O28" s="1359" t="s">
        <v>30</v>
      </c>
      <c r="P28" s="1360"/>
      <c r="Q28" s="1360"/>
      <c r="R28" s="1361"/>
      <c r="S28" s="162" t="s">
        <v>32</v>
      </c>
      <c r="T28" s="1360" t="s">
        <v>749</v>
      </c>
      <c r="U28" s="1360"/>
      <c r="V28" s="1361"/>
      <c r="W28" s="216"/>
      <c r="X28" s="1362" t="s">
        <v>56</v>
      </c>
      <c r="Y28" s="1363"/>
      <c r="Z28" s="1364"/>
      <c r="AA28" s="215"/>
      <c r="AB28" s="213"/>
    </row>
    <row r="29" spans="2:28" ht="7.9" customHeight="1" thickBot="1" x14ac:dyDescent="0.4">
      <c r="B29" s="211"/>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3"/>
    </row>
    <row r="30" spans="2:28" ht="13.15" customHeight="1" x14ac:dyDescent="0.35">
      <c r="B30" s="211"/>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213"/>
    </row>
    <row r="31" spans="2:28" ht="15" customHeight="1" x14ac:dyDescent="0.35">
      <c r="B31" s="211"/>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213"/>
    </row>
    <row r="32" spans="2:28" ht="15" customHeight="1" thickBot="1" x14ac:dyDescent="0.4">
      <c r="B32" s="211"/>
      <c r="C32" s="1219"/>
      <c r="D32" s="1220"/>
      <c r="E32" s="1220"/>
      <c r="F32" s="1220"/>
      <c r="G32" s="1220"/>
      <c r="H32" s="1220"/>
      <c r="I32" s="1220"/>
      <c r="J32" s="1221"/>
      <c r="K32" s="1209">
        <v>0</v>
      </c>
      <c r="L32" s="1210"/>
      <c r="M32" s="1210"/>
      <c r="N32" s="1210"/>
      <c r="O32" s="1211">
        <v>0.69</v>
      </c>
      <c r="P32" s="1210"/>
      <c r="Q32" s="1210"/>
      <c r="R32" s="1210"/>
      <c r="S32" s="1211">
        <v>0.7</v>
      </c>
      <c r="T32" s="1210"/>
      <c r="U32" s="1211">
        <v>0.79</v>
      </c>
      <c r="V32" s="1210"/>
      <c r="W32" s="1210"/>
      <c r="X32" s="1211">
        <v>0.8</v>
      </c>
      <c r="Y32" s="1210"/>
      <c r="Z32" s="1211">
        <v>1</v>
      </c>
      <c r="AA32" s="1212"/>
      <c r="AB32" s="213"/>
    </row>
    <row r="33" spans="2:28" ht="8.5" customHeight="1" thickBot="1" x14ac:dyDescent="0.4">
      <c r="B33" s="211"/>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3"/>
    </row>
    <row r="34" spans="2:28" s="233" customFormat="1" ht="12.5" thickBot="1" x14ac:dyDescent="0.35">
      <c r="B34" s="232"/>
      <c r="C34" s="1231" t="s">
        <v>40</v>
      </c>
      <c r="D34" s="1232"/>
      <c r="E34" s="1232"/>
      <c r="F34" s="1232"/>
      <c r="G34" s="1232"/>
      <c r="H34" s="1232"/>
      <c r="I34" s="1232"/>
      <c r="J34" s="1232"/>
      <c r="K34" s="1232"/>
      <c r="L34" s="1232"/>
      <c r="M34" s="1232"/>
      <c r="N34" s="1232"/>
      <c r="O34" s="1232"/>
      <c r="P34" s="1232"/>
      <c r="Q34" s="1232"/>
      <c r="R34" s="1232"/>
      <c r="S34" s="1232"/>
      <c r="T34" s="1232"/>
      <c r="U34" s="1232"/>
      <c r="V34" s="1232"/>
      <c r="W34" s="1232"/>
      <c r="X34" s="1232"/>
      <c r="Y34" s="1232"/>
      <c r="Z34" s="1232"/>
      <c r="AA34" s="1233"/>
      <c r="AB34" s="231"/>
    </row>
    <row r="35" spans="2:28" s="233" customFormat="1" ht="38.25" customHeight="1" thickBot="1" x14ac:dyDescent="0.35">
      <c r="B35" s="232"/>
      <c r="C35" s="1231" t="s">
        <v>41</v>
      </c>
      <c r="D35" s="1232"/>
      <c r="E35" s="1232"/>
      <c r="F35" s="1232"/>
      <c r="G35" s="1233"/>
      <c r="H35" s="221" t="s">
        <v>750</v>
      </c>
      <c r="I35" s="221" t="s">
        <v>751</v>
      </c>
      <c r="J35" s="221" t="s">
        <v>44</v>
      </c>
      <c r="K35" s="1234" t="s">
        <v>45</v>
      </c>
      <c r="L35" s="1235"/>
      <c r="M35" s="1235"/>
      <c r="N35" s="1235"/>
      <c r="O35" s="1235"/>
      <c r="P35" s="1235"/>
      <c r="Q35" s="1235"/>
      <c r="R35" s="1235"/>
      <c r="S35" s="1235"/>
      <c r="T35" s="1235"/>
      <c r="U35" s="1235"/>
      <c r="V35" s="1235"/>
      <c r="W35" s="1235"/>
      <c r="X35" s="1235"/>
      <c r="Y35" s="1235"/>
      <c r="Z35" s="1235"/>
      <c r="AA35" s="1236"/>
      <c r="AB35" s="231"/>
    </row>
    <row r="36" spans="2:28" s="233" customFormat="1" ht="14" customHeight="1" thickBot="1" x14ac:dyDescent="0.35">
      <c r="B36" s="232"/>
      <c r="C36" s="1353"/>
      <c r="D36" s="1354"/>
      <c r="E36" s="1354"/>
      <c r="F36" s="1354"/>
      <c r="G36" s="1355"/>
      <c r="H36" s="272"/>
      <c r="I36" s="272"/>
      <c r="J36" s="306"/>
      <c r="K36" s="1356"/>
      <c r="L36" s="1357"/>
      <c r="M36" s="1357"/>
      <c r="N36" s="1357"/>
      <c r="O36" s="1357"/>
      <c r="P36" s="1357"/>
      <c r="Q36" s="1357"/>
      <c r="R36" s="1357"/>
      <c r="S36" s="1357"/>
      <c r="T36" s="1357"/>
      <c r="U36" s="1357"/>
      <c r="V36" s="1357"/>
      <c r="W36" s="1357"/>
      <c r="X36" s="1357"/>
      <c r="Y36" s="1357"/>
      <c r="Z36" s="1357"/>
      <c r="AA36" s="1358"/>
      <c r="AB36" s="231"/>
    </row>
    <row r="37" spans="2:28" s="233" customFormat="1" ht="14" customHeight="1" x14ac:dyDescent="0.3">
      <c r="B37" s="232"/>
      <c r="C37" s="1353"/>
      <c r="D37" s="1354"/>
      <c r="E37" s="1354"/>
      <c r="F37" s="1354"/>
      <c r="G37" s="1355"/>
      <c r="H37" s="274"/>
      <c r="I37" s="272"/>
      <c r="J37" s="306"/>
      <c r="K37" s="1356"/>
      <c r="L37" s="1357"/>
      <c r="M37" s="1357"/>
      <c r="N37" s="1357"/>
      <c r="O37" s="1357"/>
      <c r="P37" s="1357"/>
      <c r="Q37" s="1357"/>
      <c r="R37" s="1357"/>
      <c r="S37" s="1357"/>
      <c r="T37" s="1357"/>
      <c r="U37" s="1357"/>
      <c r="V37" s="1357"/>
      <c r="W37" s="1357"/>
      <c r="X37" s="1357"/>
      <c r="Y37" s="1357"/>
      <c r="Z37" s="1357"/>
      <c r="AA37" s="1358"/>
      <c r="AB37" s="231"/>
    </row>
    <row r="38" spans="2:28" s="233" customFormat="1" ht="12" customHeight="1" x14ac:dyDescent="0.3">
      <c r="B38" s="232"/>
      <c r="C38" s="1344"/>
      <c r="D38" s="1345"/>
      <c r="E38" s="1345"/>
      <c r="F38" s="1345"/>
      <c r="G38" s="1346"/>
      <c r="H38" s="274"/>
      <c r="I38" s="274"/>
      <c r="J38" s="306"/>
      <c r="K38" s="1350"/>
      <c r="L38" s="1351"/>
      <c r="M38" s="1351"/>
      <c r="N38" s="1351"/>
      <c r="O38" s="1351"/>
      <c r="P38" s="1351"/>
      <c r="Q38" s="1351"/>
      <c r="R38" s="1351"/>
      <c r="S38" s="1351"/>
      <c r="T38" s="1351"/>
      <c r="U38" s="1351"/>
      <c r="V38" s="1351"/>
      <c r="W38" s="1351"/>
      <c r="X38" s="1351"/>
      <c r="Y38" s="1351"/>
      <c r="Z38" s="1351"/>
      <c r="AA38" s="1352"/>
      <c r="AB38" s="231"/>
    </row>
    <row r="39" spans="2:28" s="233" customFormat="1" ht="12" customHeight="1" x14ac:dyDescent="0.3">
      <c r="B39" s="232"/>
      <c r="C39" s="1344"/>
      <c r="D39" s="1345"/>
      <c r="E39" s="1345"/>
      <c r="F39" s="1345"/>
      <c r="G39" s="1346"/>
      <c r="H39" s="274"/>
      <c r="I39" s="274"/>
      <c r="J39" s="306"/>
      <c r="K39" s="1350"/>
      <c r="L39" s="1351"/>
      <c r="M39" s="1351"/>
      <c r="N39" s="1351"/>
      <c r="O39" s="1351"/>
      <c r="P39" s="1351"/>
      <c r="Q39" s="1351"/>
      <c r="R39" s="1351"/>
      <c r="S39" s="1351"/>
      <c r="T39" s="1351"/>
      <c r="U39" s="1351"/>
      <c r="V39" s="1351"/>
      <c r="W39" s="1351"/>
      <c r="X39" s="1351"/>
      <c r="Y39" s="1351"/>
      <c r="Z39" s="1351"/>
      <c r="AA39" s="1352"/>
      <c r="AB39" s="231"/>
    </row>
    <row r="40" spans="2:28" s="233" customFormat="1" ht="12.5" thickBot="1" x14ac:dyDescent="0.35">
      <c r="B40" s="232"/>
      <c r="C40" s="1344"/>
      <c r="D40" s="1345"/>
      <c r="E40" s="1345"/>
      <c r="F40" s="1345"/>
      <c r="G40" s="1346"/>
      <c r="H40" s="307"/>
      <c r="I40" s="307"/>
      <c r="J40" s="306"/>
      <c r="K40" s="1347"/>
      <c r="L40" s="1348"/>
      <c r="M40" s="1348"/>
      <c r="N40" s="1348"/>
      <c r="O40" s="1348"/>
      <c r="P40" s="1348"/>
      <c r="Q40" s="1348"/>
      <c r="R40" s="1348"/>
      <c r="S40" s="1348"/>
      <c r="T40" s="1348"/>
      <c r="U40" s="1348"/>
      <c r="V40" s="1348"/>
      <c r="W40" s="1348"/>
      <c r="X40" s="1348"/>
      <c r="Y40" s="1348"/>
      <c r="Z40" s="1348"/>
      <c r="AA40" s="1349"/>
      <c r="AB40" s="231"/>
    </row>
    <row r="41" spans="2:28" s="233" customFormat="1" ht="15.75" customHeight="1" thickBot="1" x14ac:dyDescent="0.35">
      <c r="B41" s="232"/>
      <c r="C41" s="1338" t="s">
        <v>46</v>
      </c>
      <c r="D41" s="1339"/>
      <c r="E41" s="1339"/>
      <c r="F41" s="1339"/>
      <c r="G41" s="1340"/>
      <c r="H41" s="308"/>
      <c r="I41" s="308"/>
      <c r="J41" s="309"/>
      <c r="K41" s="1341"/>
      <c r="L41" s="1342"/>
      <c r="M41" s="1342"/>
      <c r="N41" s="1342"/>
      <c r="O41" s="1342"/>
      <c r="P41" s="1342"/>
      <c r="Q41" s="1342"/>
      <c r="R41" s="1342"/>
      <c r="S41" s="1342"/>
      <c r="T41" s="1342"/>
      <c r="U41" s="1342"/>
      <c r="V41" s="1342"/>
      <c r="W41" s="1342"/>
      <c r="X41" s="1342"/>
      <c r="Y41" s="1342"/>
      <c r="Z41" s="1342"/>
      <c r="AA41" s="1343"/>
      <c r="AB41" s="231"/>
    </row>
    <row r="42" spans="2:28" s="233" customFormat="1" ht="5.25" customHeight="1" x14ac:dyDescent="0.3">
      <c r="B42" s="232"/>
      <c r="C42" s="230"/>
      <c r="D42" s="230"/>
      <c r="E42" s="230"/>
      <c r="F42" s="230"/>
      <c r="G42" s="230"/>
      <c r="H42" s="234"/>
      <c r="I42" s="234"/>
      <c r="J42" s="78"/>
      <c r="K42" s="230"/>
      <c r="L42" s="230"/>
      <c r="M42" s="230"/>
      <c r="N42" s="230"/>
      <c r="O42" s="230"/>
      <c r="P42" s="230"/>
      <c r="Q42" s="230"/>
      <c r="R42" s="230"/>
      <c r="S42" s="230"/>
      <c r="T42" s="230"/>
      <c r="U42" s="230"/>
      <c r="V42" s="230"/>
      <c r="W42" s="230"/>
      <c r="X42" s="230"/>
      <c r="Y42" s="230"/>
      <c r="Z42" s="230"/>
      <c r="AA42" s="230"/>
      <c r="AB42" s="231"/>
    </row>
    <row r="43" spans="2:28" s="233" customFormat="1" ht="12.5" thickBot="1" x14ac:dyDescent="0.35">
      <c r="B43" s="232"/>
      <c r="C43" s="230"/>
      <c r="D43" s="230"/>
      <c r="E43" s="230"/>
      <c r="F43" s="230"/>
      <c r="G43" s="230"/>
      <c r="H43" s="234"/>
      <c r="I43" s="234"/>
      <c r="J43" s="78"/>
      <c r="K43" s="230"/>
      <c r="L43" s="230"/>
      <c r="M43" s="230"/>
      <c r="N43" s="230"/>
      <c r="O43" s="230"/>
      <c r="P43" s="230"/>
      <c r="Q43" s="230"/>
      <c r="R43" s="230"/>
      <c r="S43" s="230"/>
      <c r="T43" s="230"/>
      <c r="U43" s="230"/>
      <c r="V43" s="230"/>
      <c r="W43" s="230"/>
      <c r="X43" s="230"/>
      <c r="Y43" s="230"/>
      <c r="Z43" s="230"/>
      <c r="AA43" s="230"/>
      <c r="AB43" s="231"/>
    </row>
    <row r="44" spans="2:28" s="233" customFormat="1" ht="12" x14ac:dyDescent="0.3">
      <c r="B44" s="232"/>
      <c r="C44" s="1323" t="s">
        <v>47</v>
      </c>
      <c r="D44" s="1324"/>
      <c r="E44" s="1324"/>
      <c r="F44" s="1324"/>
      <c r="G44" s="1324"/>
      <c r="H44" s="1324"/>
      <c r="I44" s="1324"/>
      <c r="J44" s="1324"/>
      <c r="K44" s="1324"/>
      <c r="L44" s="1324"/>
      <c r="M44" s="1324"/>
      <c r="N44" s="1324"/>
      <c r="O44" s="1324"/>
      <c r="P44" s="1324"/>
      <c r="Q44" s="1324"/>
      <c r="R44" s="1324"/>
      <c r="S44" s="1324"/>
      <c r="T44" s="1324"/>
      <c r="U44" s="1324"/>
      <c r="V44" s="1324"/>
      <c r="W44" s="1324"/>
      <c r="X44" s="1324"/>
      <c r="Y44" s="1324"/>
      <c r="Z44" s="1324"/>
      <c r="AA44" s="1325"/>
      <c r="AB44" s="231"/>
    </row>
    <row r="45" spans="2:28" s="228" customFormat="1" ht="12.5" thickBot="1" x14ac:dyDescent="0.35">
      <c r="B45" s="229"/>
      <c r="C45" s="1326"/>
      <c r="D45" s="1327"/>
      <c r="E45" s="1327"/>
      <c r="F45" s="1327"/>
      <c r="G45" s="1327"/>
      <c r="H45" s="1327"/>
      <c r="I45" s="1327"/>
      <c r="J45" s="1327"/>
      <c r="K45" s="1327"/>
      <c r="L45" s="1327"/>
      <c r="M45" s="1327"/>
      <c r="N45" s="1327"/>
      <c r="O45" s="1327"/>
      <c r="P45" s="1327"/>
      <c r="Q45" s="1327"/>
      <c r="R45" s="1327"/>
      <c r="S45" s="1327"/>
      <c r="T45" s="1327"/>
      <c r="U45" s="1327"/>
      <c r="V45" s="1327"/>
      <c r="W45" s="1327"/>
      <c r="X45" s="1327"/>
      <c r="Y45" s="1327"/>
      <c r="Z45" s="1327"/>
      <c r="AA45" s="1328"/>
      <c r="AB45" s="231"/>
    </row>
    <row r="46" spans="2:28" s="228" customFormat="1" ht="12" x14ac:dyDescent="0.3">
      <c r="B46" s="229"/>
      <c r="C46" s="1329"/>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1"/>
      <c r="AB46" s="231"/>
    </row>
    <row r="47" spans="2:28" s="228" customFormat="1" ht="12" x14ac:dyDescent="0.3">
      <c r="B47" s="229"/>
      <c r="C47" s="1332"/>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4"/>
      <c r="AB47" s="231"/>
    </row>
    <row r="48" spans="2:28" s="228" customFormat="1" ht="12" x14ac:dyDescent="0.3">
      <c r="B48" s="229"/>
      <c r="C48" s="1332"/>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4"/>
      <c r="AB48" s="231"/>
    </row>
    <row r="49" spans="2:28" s="228" customFormat="1" ht="12" x14ac:dyDescent="0.3">
      <c r="B49" s="229"/>
      <c r="C49" s="1332"/>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4"/>
      <c r="AB49" s="231"/>
    </row>
    <row r="50" spans="2:28" s="228" customFormat="1" ht="12" x14ac:dyDescent="0.3">
      <c r="B50" s="229"/>
      <c r="C50" s="1332"/>
      <c r="D50" s="1333"/>
      <c r="E50" s="1333"/>
      <c r="F50" s="1333"/>
      <c r="G50" s="1333"/>
      <c r="H50" s="1333"/>
      <c r="I50" s="1333"/>
      <c r="J50" s="1333"/>
      <c r="K50" s="1333"/>
      <c r="L50" s="1333"/>
      <c r="M50" s="1333"/>
      <c r="N50" s="1333"/>
      <c r="O50" s="1333"/>
      <c r="P50" s="1333"/>
      <c r="Q50" s="1333"/>
      <c r="R50" s="1333"/>
      <c r="S50" s="1333"/>
      <c r="T50" s="1333"/>
      <c r="U50" s="1333"/>
      <c r="V50" s="1333"/>
      <c r="W50" s="1333"/>
      <c r="X50" s="1333"/>
      <c r="Y50" s="1333"/>
      <c r="Z50" s="1333"/>
      <c r="AA50" s="1334"/>
      <c r="AB50" s="231"/>
    </row>
    <row r="51" spans="2:28" s="228" customFormat="1" ht="12" x14ac:dyDescent="0.3">
      <c r="B51" s="229"/>
      <c r="C51" s="1332"/>
      <c r="D51" s="1333"/>
      <c r="E51" s="1333"/>
      <c r="F51" s="1333"/>
      <c r="G51" s="1333"/>
      <c r="H51" s="1333"/>
      <c r="I51" s="1333"/>
      <c r="J51" s="1333"/>
      <c r="K51" s="1333"/>
      <c r="L51" s="1333"/>
      <c r="M51" s="1333"/>
      <c r="N51" s="1333"/>
      <c r="O51" s="1333"/>
      <c r="P51" s="1333"/>
      <c r="Q51" s="1333"/>
      <c r="R51" s="1333"/>
      <c r="S51" s="1333"/>
      <c r="T51" s="1333"/>
      <c r="U51" s="1333"/>
      <c r="V51" s="1333"/>
      <c r="W51" s="1333"/>
      <c r="X51" s="1333"/>
      <c r="Y51" s="1333"/>
      <c r="Z51" s="1333"/>
      <c r="AA51" s="1334"/>
      <c r="AB51" s="231"/>
    </row>
    <row r="52" spans="2:28" s="228" customFormat="1" ht="156.75" customHeight="1" thickBot="1" x14ac:dyDescent="0.35">
      <c r="B52" s="229"/>
      <c r="C52" s="1335"/>
      <c r="D52" s="1336"/>
      <c r="E52" s="1336"/>
      <c r="F52" s="1336"/>
      <c r="G52" s="1336"/>
      <c r="H52" s="1336"/>
      <c r="I52" s="1336"/>
      <c r="J52" s="1336"/>
      <c r="K52" s="1336"/>
      <c r="L52" s="1336"/>
      <c r="M52" s="1336"/>
      <c r="N52" s="1336"/>
      <c r="O52" s="1336"/>
      <c r="P52" s="1336"/>
      <c r="Q52" s="1336"/>
      <c r="R52" s="1336"/>
      <c r="S52" s="1336"/>
      <c r="T52" s="1336"/>
      <c r="U52" s="1336"/>
      <c r="V52" s="1336"/>
      <c r="W52" s="1336"/>
      <c r="X52" s="1336"/>
      <c r="Y52" s="1336"/>
      <c r="Z52" s="1336"/>
      <c r="AA52" s="1337"/>
      <c r="AB52" s="231"/>
    </row>
    <row r="53" spans="2:28" s="228" customFormat="1" ht="12" x14ac:dyDescent="0.3">
      <c r="B53" s="235"/>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7"/>
    </row>
    <row r="54" spans="2:28" s="228" customFormat="1" ht="12.5" thickBot="1" x14ac:dyDescent="0.35">
      <c r="B54" s="238"/>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c r="AB54" s="240"/>
    </row>
    <row r="55" spans="2:28" s="228" customFormat="1" ht="12" x14ac:dyDescent="0.3">
      <c r="B55" s="241"/>
      <c r="C55" s="1302" t="s">
        <v>41</v>
      </c>
      <c r="D55" s="1303"/>
      <c r="E55" s="1303"/>
      <c r="F55" s="1303"/>
      <c r="G55" s="1304"/>
      <c r="H55" s="1302" t="s">
        <v>57</v>
      </c>
      <c r="I55" s="1304"/>
      <c r="J55" s="1302" t="s">
        <v>58</v>
      </c>
      <c r="K55" s="1303"/>
      <c r="L55" s="1303"/>
      <c r="M55" s="1304"/>
      <c r="N55" s="1302" t="s">
        <v>49</v>
      </c>
      <c r="O55" s="1303"/>
      <c r="P55" s="1303"/>
      <c r="Q55" s="1303"/>
      <c r="R55" s="1303"/>
      <c r="S55" s="1303"/>
      <c r="T55" s="1303"/>
      <c r="U55" s="1304"/>
      <c r="V55" s="1311" t="s">
        <v>50</v>
      </c>
      <c r="W55" s="1311"/>
      <c r="X55" s="1311"/>
      <c r="Y55" s="1311"/>
      <c r="Z55" s="1311"/>
      <c r="AA55" s="1312"/>
      <c r="AB55" s="242"/>
    </row>
    <row r="56" spans="2:28" s="228" customFormat="1" ht="12" x14ac:dyDescent="0.3">
      <c r="B56" s="243"/>
      <c r="C56" s="1305"/>
      <c r="D56" s="1306"/>
      <c r="E56" s="1306"/>
      <c r="F56" s="1306"/>
      <c r="G56" s="1307"/>
      <c r="H56" s="1305"/>
      <c r="I56" s="1307"/>
      <c r="J56" s="1305"/>
      <c r="K56" s="1306"/>
      <c r="L56" s="1306"/>
      <c r="M56" s="1307"/>
      <c r="N56" s="1305"/>
      <c r="O56" s="1306"/>
      <c r="P56" s="1306"/>
      <c r="Q56" s="1306"/>
      <c r="R56" s="1306"/>
      <c r="S56" s="1306"/>
      <c r="T56" s="1306"/>
      <c r="U56" s="1307"/>
      <c r="V56" s="1313"/>
      <c r="W56" s="1313"/>
      <c r="X56" s="1313"/>
      <c r="Y56" s="1313"/>
      <c r="Z56" s="1313"/>
      <c r="AA56" s="1314"/>
      <c r="AB56" s="242"/>
    </row>
    <row r="57" spans="2:28" s="228" customFormat="1" ht="12.5" thickBot="1" x14ac:dyDescent="0.35">
      <c r="B57" s="243"/>
      <c r="C57" s="1305"/>
      <c r="D57" s="1306"/>
      <c r="E57" s="1306"/>
      <c r="F57" s="1306"/>
      <c r="G57" s="1307"/>
      <c r="H57" s="1305"/>
      <c r="I57" s="1307"/>
      <c r="J57" s="1305"/>
      <c r="K57" s="1306"/>
      <c r="L57" s="1306"/>
      <c r="M57" s="1307"/>
      <c r="N57" s="1308"/>
      <c r="O57" s="1309"/>
      <c r="P57" s="1309"/>
      <c r="Q57" s="1309"/>
      <c r="R57" s="1309"/>
      <c r="S57" s="1309"/>
      <c r="T57" s="1309"/>
      <c r="U57" s="1310"/>
      <c r="V57" s="1315"/>
      <c r="W57" s="1315"/>
      <c r="X57" s="1315"/>
      <c r="Y57" s="1315"/>
      <c r="Z57" s="1315"/>
      <c r="AA57" s="1316"/>
      <c r="AB57" s="242"/>
    </row>
    <row r="58" spans="2:28" s="228" customFormat="1" ht="15" customHeight="1" x14ac:dyDescent="0.3">
      <c r="B58" s="241"/>
      <c r="C58" s="1317"/>
      <c r="D58" s="1318"/>
      <c r="E58" s="1318"/>
      <c r="F58" s="1318"/>
      <c r="G58" s="1318"/>
      <c r="H58" s="1318"/>
      <c r="I58" s="1318"/>
      <c r="J58" s="1318"/>
      <c r="K58" s="1318"/>
      <c r="L58" s="1318"/>
      <c r="M58" s="1318"/>
      <c r="N58" s="1319"/>
      <c r="O58" s="1320"/>
      <c r="P58" s="1320"/>
      <c r="Q58" s="1320"/>
      <c r="R58" s="1320"/>
      <c r="S58" s="1320"/>
      <c r="T58" s="1320"/>
      <c r="U58" s="1321"/>
      <c r="V58" s="1319"/>
      <c r="W58" s="1320"/>
      <c r="X58" s="1320"/>
      <c r="Y58" s="1320"/>
      <c r="Z58" s="1320"/>
      <c r="AA58" s="1322"/>
      <c r="AB58" s="244"/>
    </row>
    <row r="59" spans="2:28" s="228" customFormat="1" ht="12" x14ac:dyDescent="0.3">
      <c r="B59" s="241"/>
      <c r="C59" s="1290"/>
      <c r="D59" s="1291"/>
      <c r="E59" s="1291"/>
      <c r="F59" s="1291"/>
      <c r="G59" s="1291"/>
      <c r="H59" s="1291"/>
      <c r="I59" s="1291"/>
      <c r="J59" s="1291"/>
      <c r="K59" s="1291"/>
      <c r="L59" s="1291"/>
      <c r="M59" s="1291"/>
      <c r="N59" s="1292"/>
      <c r="O59" s="1293"/>
      <c r="P59" s="1293"/>
      <c r="Q59" s="1293"/>
      <c r="R59" s="1293"/>
      <c r="S59" s="1293"/>
      <c r="T59" s="1293"/>
      <c r="U59" s="1294"/>
      <c r="V59" s="1292"/>
      <c r="W59" s="1293"/>
      <c r="X59" s="1293"/>
      <c r="Y59" s="1293"/>
      <c r="Z59" s="1293"/>
      <c r="AA59" s="1295"/>
      <c r="AB59" s="244"/>
    </row>
    <row r="60" spans="2:28" s="228" customFormat="1" ht="12" x14ac:dyDescent="0.3">
      <c r="B60" s="241"/>
      <c r="C60" s="1290"/>
      <c r="D60" s="1291"/>
      <c r="E60" s="1291"/>
      <c r="F60" s="1291"/>
      <c r="G60" s="1291"/>
      <c r="H60" s="1291"/>
      <c r="I60" s="1291"/>
      <c r="J60" s="1291"/>
      <c r="K60" s="1291"/>
      <c r="L60" s="1291"/>
      <c r="M60" s="1291"/>
      <c r="N60" s="1292"/>
      <c r="O60" s="1293"/>
      <c r="P60" s="1293"/>
      <c r="Q60" s="1293"/>
      <c r="R60" s="1293"/>
      <c r="S60" s="1293"/>
      <c r="T60" s="1293"/>
      <c r="U60" s="1294"/>
      <c r="V60" s="1292"/>
      <c r="W60" s="1293"/>
      <c r="X60" s="1293"/>
      <c r="Y60" s="1293"/>
      <c r="Z60" s="1293"/>
      <c r="AA60" s="1295"/>
      <c r="AB60" s="244"/>
    </row>
    <row r="61" spans="2:28" s="228" customFormat="1" ht="12" x14ac:dyDescent="0.3">
      <c r="B61" s="241"/>
      <c r="C61" s="1290"/>
      <c r="D61" s="1291"/>
      <c r="E61" s="1291"/>
      <c r="F61" s="1291"/>
      <c r="G61" s="1291"/>
      <c r="H61" s="1291"/>
      <c r="I61" s="1291"/>
      <c r="J61" s="1291"/>
      <c r="K61" s="1291"/>
      <c r="L61" s="1291"/>
      <c r="M61" s="1291"/>
      <c r="N61" s="1292"/>
      <c r="O61" s="1293"/>
      <c r="P61" s="1293"/>
      <c r="Q61" s="1293"/>
      <c r="R61" s="1293"/>
      <c r="S61" s="1293"/>
      <c r="T61" s="1293"/>
      <c r="U61" s="1294"/>
      <c r="V61" s="1292"/>
      <c r="W61" s="1293"/>
      <c r="X61" s="1293"/>
      <c r="Y61" s="1293"/>
      <c r="Z61" s="1293"/>
      <c r="AA61" s="1295"/>
      <c r="AB61" s="244"/>
    </row>
    <row r="62" spans="2:28" s="228" customFormat="1" ht="15.75" customHeight="1" thickBot="1" x14ac:dyDescent="0.35">
      <c r="B62" s="241"/>
      <c r="C62" s="1296"/>
      <c r="D62" s="1297"/>
      <c r="E62" s="1297"/>
      <c r="F62" s="1297"/>
      <c r="G62" s="1297"/>
      <c r="H62" s="1297"/>
      <c r="I62" s="1297"/>
      <c r="J62" s="1297"/>
      <c r="K62" s="1297"/>
      <c r="L62" s="1297"/>
      <c r="M62" s="1297"/>
      <c r="N62" s="1298"/>
      <c r="O62" s="1299"/>
      <c r="P62" s="1299"/>
      <c r="Q62" s="1299"/>
      <c r="R62" s="1299"/>
      <c r="S62" s="1299"/>
      <c r="T62" s="1299"/>
      <c r="U62" s="1300"/>
      <c r="V62" s="1298"/>
      <c r="W62" s="1299"/>
      <c r="X62" s="1299"/>
      <c r="Y62" s="1299"/>
      <c r="Z62" s="1299"/>
      <c r="AA62" s="1301"/>
      <c r="AB62" s="244"/>
    </row>
    <row r="63" spans="2:28" s="228" customFormat="1" ht="12" x14ac:dyDescent="0.3">
      <c r="B63" s="245"/>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46"/>
    </row>
    <row r="64" spans="2:28" s="228" customFormat="1" ht="12" x14ac:dyDescent="0.3"/>
    <row r="65" s="228" customFormat="1" ht="12" x14ac:dyDescent="0.3"/>
    <row r="66" s="228" customFormat="1" ht="12" x14ac:dyDescent="0.3"/>
    <row r="67" s="228" customFormat="1" ht="12" x14ac:dyDescent="0.3"/>
    <row r="68" s="228" customFormat="1" ht="12" x14ac:dyDescent="0.3"/>
    <row r="69" s="228" customFormat="1" ht="12" x14ac:dyDescent="0.3"/>
    <row r="70" s="228" customFormat="1" ht="12" x14ac:dyDescent="0.3"/>
    <row r="71" s="228" customFormat="1" ht="12" x14ac:dyDescent="0.3"/>
    <row r="72" s="228" customFormat="1" ht="12" x14ac:dyDescent="0.3"/>
    <row r="73" s="228" customFormat="1" ht="12" x14ac:dyDescent="0.3"/>
    <row r="102" ht="6" customHeight="1" x14ac:dyDescent="0.35"/>
  </sheetData>
  <mergeCells count="104">
    <mergeCell ref="C7:H8"/>
    <mergeCell ref="I7:AA8"/>
    <mergeCell ref="C10:H11"/>
    <mergeCell ref="I10:Q11"/>
    <mergeCell ref="R10:U10"/>
    <mergeCell ref="V10:AA10"/>
    <mergeCell ref="R11:U11"/>
    <mergeCell ref="V11:AA1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7:G37"/>
    <mergeCell ref="K37:AA37"/>
    <mergeCell ref="C36:G36"/>
    <mergeCell ref="K36:AA36"/>
    <mergeCell ref="C34:AA34"/>
    <mergeCell ref="C35:G35"/>
    <mergeCell ref="K35:AA35"/>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4:AA45"/>
    <mergeCell ref="C46:AA52"/>
    <mergeCell ref="C41:G41"/>
    <mergeCell ref="K41:AA41"/>
    <mergeCell ref="C40:G40"/>
    <mergeCell ref="K40:AA40"/>
    <mergeCell ref="C39:G39"/>
    <mergeCell ref="K39:AA39"/>
    <mergeCell ref="C38:G38"/>
    <mergeCell ref="K38:AA38"/>
    <mergeCell ref="N55:U57"/>
    <mergeCell ref="V55:AA57"/>
    <mergeCell ref="C58:G58"/>
    <mergeCell ref="H58:I58"/>
    <mergeCell ref="J58:M58"/>
    <mergeCell ref="N58:U58"/>
    <mergeCell ref="V58:AA58"/>
    <mergeCell ref="H55:I57"/>
    <mergeCell ref="J55:M57"/>
    <mergeCell ref="C55:G57"/>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C62:G62"/>
    <mergeCell ref="H62:I62"/>
    <mergeCell ref="J62:M62"/>
    <mergeCell ref="N62:U62"/>
    <mergeCell ref="V62:AA62"/>
  </mergeCell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B984"/>
  <sheetViews>
    <sheetView topLeftCell="D13" zoomScale="70" zoomScaleNormal="70" workbookViewId="0">
      <selection activeCell="H4" sqref="H4:AB4"/>
    </sheetView>
  </sheetViews>
  <sheetFormatPr baseColWidth="10" defaultColWidth="11.453125" defaultRowHeight="14.5" x14ac:dyDescent="0.35"/>
  <sheetData>
    <row r="1" spans="1:28" ht="15" thickBot="1" x14ac:dyDescent="0.4">
      <c r="A1" s="839"/>
      <c r="B1" s="840"/>
      <c r="C1" s="840"/>
      <c r="D1" s="840"/>
      <c r="E1" s="840"/>
      <c r="F1" s="840"/>
      <c r="G1" s="839"/>
      <c r="H1" s="839"/>
      <c r="I1" s="839"/>
      <c r="J1" s="839"/>
      <c r="K1" s="839"/>
      <c r="L1" s="839"/>
      <c r="M1" s="839"/>
      <c r="N1" s="839"/>
      <c r="O1" s="839"/>
      <c r="P1" s="839"/>
      <c r="Q1" s="839"/>
      <c r="R1" s="839"/>
      <c r="S1" s="839"/>
      <c r="T1" s="839"/>
      <c r="U1" s="839"/>
      <c r="V1" s="839"/>
      <c r="W1" s="839"/>
      <c r="X1" s="839"/>
      <c r="Y1" s="839"/>
      <c r="Z1" s="839"/>
      <c r="AA1" s="839"/>
      <c r="AB1" s="839"/>
    </row>
    <row r="2" spans="1:28" ht="15.5" customHeight="1" x14ac:dyDescent="0.35">
      <c r="A2" s="839"/>
      <c r="B2" s="2392"/>
      <c r="C2" s="2393"/>
      <c r="D2" s="2393"/>
      <c r="E2" s="2393"/>
      <c r="F2" s="2393"/>
      <c r="G2" s="2394"/>
      <c r="H2" s="2401" t="s">
        <v>0</v>
      </c>
      <c r="I2" s="2374"/>
      <c r="J2" s="2374"/>
      <c r="K2" s="2374"/>
      <c r="L2" s="2374"/>
      <c r="M2" s="2374"/>
      <c r="N2" s="2374"/>
      <c r="O2" s="2374"/>
      <c r="P2" s="2374"/>
      <c r="Q2" s="2374"/>
      <c r="R2" s="2374"/>
      <c r="S2" s="2374"/>
      <c r="T2" s="2374"/>
      <c r="U2" s="2374"/>
      <c r="V2" s="2374"/>
      <c r="W2" s="2374"/>
      <c r="X2" s="2374"/>
      <c r="Y2" s="2374"/>
      <c r="Z2" s="2374"/>
      <c r="AA2" s="2374"/>
      <c r="AB2" s="2375"/>
    </row>
    <row r="3" spans="1:28" ht="15" customHeight="1" x14ac:dyDescent="0.35">
      <c r="A3" s="839"/>
      <c r="B3" s="2395"/>
      <c r="C3" s="2396"/>
      <c r="D3" s="2396"/>
      <c r="E3" s="2396"/>
      <c r="F3" s="2396"/>
      <c r="G3" s="2397"/>
      <c r="H3" s="2402" t="s">
        <v>1</v>
      </c>
      <c r="I3" s="2380"/>
      <c r="J3" s="2380"/>
      <c r="K3" s="2380"/>
      <c r="L3" s="2380"/>
      <c r="M3" s="2380"/>
      <c r="N3" s="2380"/>
      <c r="O3" s="2381"/>
      <c r="P3" s="2402" t="s">
        <v>2</v>
      </c>
      <c r="Q3" s="2380"/>
      <c r="R3" s="2380"/>
      <c r="S3" s="2380"/>
      <c r="T3" s="2380"/>
      <c r="U3" s="2380"/>
      <c r="V3" s="2380"/>
      <c r="W3" s="2380"/>
      <c r="X3" s="2380"/>
      <c r="Y3" s="2380"/>
      <c r="Z3" s="2380"/>
      <c r="AA3" s="2380"/>
      <c r="AB3" s="2382"/>
    </row>
    <row r="4" spans="1:28" ht="15.75" customHeight="1" thickBot="1" x14ac:dyDescent="0.4">
      <c r="A4" s="839"/>
      <c r="B4" s="2398"/>
      <c r="C4" s="2399"/>
      <c r="D4" s="2399"/>
      <c r="E4" s="2399"/>
      <c r="F4" s="2399"/>
      <c r="G4" s="2400"/>
      <c r="H4" s="2403" t="s">
        <v>3</v>
      </c>
      <c r="I4" s="2377"/>
      <c r="J4" s="2377"/>
      <c r="K4" s="2377"/>
      <c r="L4" s="2377"/>
      <c r="M4" s="2377"/>
      <c r="N4" s="2377"/>
      <c r="O4" s="2377"/>
      <c r="P4" s="2377"/>
      <c r="Q4" s="2377"/>
      <c r="R4" s="2377"/>
      <c r="S4" s="2377"/>
      <c r="T4" s="2377"/>
      <c r="U4" s="2377"/>
      <c r="V4" s="2377"/>
      <c r="W4" s="2377"/>
      <c r="X4" s="2377"/>
      <c r="Y4" s="2377"/>
      <c r="Z4" s="2377"/>
      <c r="AA4" s="2377"/>
      <c r="AB4" s="2378"/>
    </row>
    <row r="5" spans="1:28" x14ac:dyDescent="0.35">
      <c r="A5" s="839"/>
      <c r="B5" s="839"/>
      <c r="C5" s="839"/>
      <c r="D5" s="839"/>
      <c r="E5" s="839"/>
      <c r="F5" s="839"/>
      <c r="G5" s="839"/>
      <c r="H5" s="841"/>
      <c r="I5" s="841"/>
      <c r="J5" s="841"/>
      <c r="K5" s="841"/>
      <c r="L5" s="841"/>
      <c r="M5" s="841"/>
      <c r="N5" s="841"/>
      <c r="O5" s="841"/>
      <c r="P5" s="841"/>
      <c r="Q5" s="841"/>
      <c r="R5" s="841"/>
      <c r="S5" s="841"/>
      <c r="T5" s="841"/>
      <c r="U5" s="841"/>
      <c r="V5" s="841"/>
      <c r="W5" s="841"/>
      <c r="X5" s="841"/>
      <c r="Y5" s="841"/>
      <c r="Z5" s="841"/>
      <c r="AA5" s="841"/>
      <c r="AB5" s="841"/>
    </row>
    <row r="6" spans="1:28" ht="15" thickBot="1" x14ac:dyDescent="0.4">
      <c r="A6" s="839"/>
      <c r="B6" s="842"/>
      <c r="C6" s="843"/>
      <c r="D6" s="843"/>
      <c r="E6" s="843"/>
      <c r="F6" s="843"/>
      <c r="G6" s="843"/>
      <c r="H6" s="843"/>
      <c r="I6" s="844"/>
      <c r="J6" s="844"/>
      <c r="K6" s="844"/>
      <c r="L6" s="844"/>
      <c r="M6" s="844"/>
      <c r="N6" s="844"/>
      <c r="O6" s="844"/>
      <c r="P6" s="844"/>
      <c r="Q6" s="844"/>
      <c r="R6" s="844"/>
      <c r="S6" s="844"/>
      <c r="T6" s="844"/>
      <c r="U6" s="844"/>
      <c r="V6" s="844"/>
      <c r="W6" s="843"/>
      <c r="X6" s="843"/>
      <c r="Y6" s="843"/>
      <c r="Z6" s="843"/>
      <c r="AA6" s="843"/>
      <c r="AB6" s="845"/>
    </row>
    <row r="7" spans="1:28" ht="15" customHeight="1" x14ac:dyDescent="0.35">
      <c r="A7" s="839"/>
      <c r="B7" s="858"/>
      <c r="C7" s="2404" t="s">
        <v>4</v>
      </c>
      <c r="D7" s="2393"/>
      <c r="E7" s="2393"/>
      <c r="F7" s="2393"/>
      <c r="G7" s="2393"/>
      <c r="H7" s="2405"/>
      <c r="I7" s="2407" t="s">
        <v>723</v>
      </c>
      <c r="J7" s="2393"/>
      <c r="K7" s="2393"/>
      <c r="L7" s="2393"/>
      <c r="M7" s="2393"/>
      <c r="N7" s="2393"/>
      <c r="O7" s="2393"/>
      <c r="P7" s="2393"/>
      <c r="Q7" s="2393"/>
      <c r="R7" s="2393"/>
      <c r="S7" s="2393"/>
      <c r="T7" s="2393"/>
      <c r="U7" s="2393"/>
      <c r="V7" s="2393"/>
      <c r="W7" s="2393"/>
      <c r="X7" s="2393"/>
      <c r="Y7" s="2393"/>
      <c r="Z7" s="2393"/>
      <c r="AA7" s="2405"/>
      <c r="AB7" s="859"/>
    </row>
    <row r="8" spans="1:28" ht="15" thickBot="1" x14ac:dyDescent="0.4">
      <c r="A8" s="839"/>
      <c r="B8" s="858"/>
      <c r="C8" s="2398"/>
      <c r="D8" s="2399"/>
      <c r="E8" s="2399"/>
      <c r="F8" s="2399"/>
      <c r="G8" s="2399"/>
      <c r="H8" s="2406"/>
      <c r="I8" s="2398"/>
      <c r="J8" s="2399"/>
      <c r="K8" s="2399"/>
      <c r="L8" s="2399"/>
      <c r="M8" s="2399"/>
      <c r="N8" s="2399"/>
      <c r="O8" s="2399"/>
      <c r="P8" s="2399"/>
      <c r="Q8" s="2399"/>
      <c r="R8" s="2399"/>
      <c r="S8" s="2399"/>
      <c r="T8" s="2399"/>
      <c r="U8" s="2399"/>
      <c r="V8" s="2399"/>
      <c r="W8" s="2399"/>
      <c r="X8" s="2399"/>
      <c r="Y8" s="2399"/>
      <c r="Z8" s="2399"/>
      <c r="AA8" s="2406"/>
      <c r="AB8" s="859"/>
    </row>
    <row r="9" spans="1:28" ht="15" thickBot="1" x14ac:dyDescent="0.4">
      <c r="A9" s="839"/>
      <c r="B9" s="858"/>
      <c r="C9" s="846"/>
      <c r="D9" s="846"/>
      <c r="E9" s="846"/>
      <c r="F9" s="846"/>
      <c r="G9" s="846"/>
      <c r="H9" s="846"/>
      <c r="I9" s="847"/>
      <c r="J9" s="847"/>
      <c r="K9" s="847"/>
      <c r="L9" s="847"/>
      <c r="M9" s="847"/>
      <c r="N9" s="847"/>
      <c r="O9" s="847"/>
      <c r="P9" s="847"/>
      <c r="Q9" s="847"/>
      <c r="R9" s="847"/>
      <c r="S9" s="847"/>
      <c r="T9" s="847"/>
      <c r="U9" s="847"/>
      <c r="V9" s="847"/>
      <c r="W9" s="846"/>
      <c r="X9" s="846"/>
      <c r="Y9" s="846"/>
      <c r="Z9" s="846"/>
      <c r="AA9" s="846"/>
      <c r="AB9" s="859"/>
    </row>
    <row r="10" spans="1:28" ht="15.75" customHeight="1" thickBot="1" x14ac:dyDescent="0.4">
      <c r="A10" s="839"/>
      <c r="B10" s="858"/>
      <c r="C10" s="2404" t="s">
        <v>5</v>
      </c>
      <c r="D10" s="2393"/>
      <c r="E10" s="2393"/>
      <c r="F10" s="2393"/>
      <c r="G10" s="2393"/>
      <c r="H10" s="2405"/>
      <c r="I10" s="2416" t="s">
        <v>941</v>
      </c>
      <c r="J10" s="2409"/>
      <c r="K10" s="2409"/>
      <c r="L10" s="2409"/>
      <c r="M10" s="2409"/>
      <c r="N10" s="2409"/>
      <c r="O10" s="2409"/>
      <c r="P10" s="2409"/>
      <c r="Q10" s="2417"/>
      <c r="R10" s="2420" t="s">
        <v>7</v>
      </c>
      <c r="S10" s="2421"/>
      <c r="T10" s="2421"/>
      <c r="U10" s="2422"/>
      <c r="V10" s="2373" t="s">
        <v>8</v>
      </c>
      <c r="W10" s="2374"/>
      <c r="X10" s="2374"/>
      <c r="Y10" s="2374"/>
      <c r="Z10" s="2374"/>
      <c r="AA10" s="2375"/>
      <c r="AB10" s="859"/>
    </row>
    <row r="11" spans="1:28" ht="15.75" customHeight="1" thickBot="1" x14ac:dyDescent="0.4">
      <c r="A11" s="839"/>
      <c r="B11" s="858"/>
      <c r="C11" s="2398"/>
      <c r="D11" s="2399"/>
      <c r="E11" s="2399"/>
      <c r="F11" s="2399"/>
      <c r="G11" s="2399"/>
      <c r="H11" s="2406"/>
      <c r="I11" s="2418"/>
      <c r="J11" s="2411"/>
      <c r="K11" s="2411"/>
      <c r="L11" s="2411"/>
      <c r="M11" s="2411"/>
      <c r="N11" s="2411"/>
      <c r="O11" s="2411"/>
      <c r="P11" s="2411"/>
      <c r="Q11" s="2419"/>
      <c r="R11" s="2423" t="s">
        <v>724</v>
      </c>
      <c r="S11" s="2421"/>
      <c r="T11" s="2421"/>
      <c r="U11" s="2422"/>
      <c r="V11" s="2424" t="s">
        <v>219</v>
      </c>
      <c r="W11" s="2377"/>
      <c r="X11" s="2377"/>
      <c r="Y11" s="2377"/>
      <c r="Z11" s="2377"/>
      <c r="AA11" s="2378"/>
      <c r="AB11" s="859"/>
    </row>
    <row r="12" spans="1:28" ht="15" thickBot="1" x14ac:dyDescent="0.4">
      <c r="A12" s="839"/>
      <c r="B12" s="860"/>
      <c r="C12" s="848"/>
      <c r="D12" s="848"/>
      <c r="E12" s="848"/>
      <c r="F12" s="848"/>
      <c r="G12" s="848"/>
      <c r="H12" s="848"/>
      <c r="I12" s="848"/>
      <c r="J12" s="848"/>
      <c r="K12" s="848"/>
      <c r="L12" s="848"/>
      <c r="M12" s="848"/>
      <c r="N12" s="848"/>
      <c r="O12" s="848"/>
      <c r="P12" s="848"/>
      <c r="Q12" s="848"/>
      <c r="R12" s="848"/>
      <c r="S12" s="848"/>
      <c r="T12" s="848"/>
      <c r="U12" s="848"/>
      <c r="V12" s="848"/>
      <c r="W12" s="848"/>
      <c r="X12" s="848"/>
      <c r="Y12" s="848"/>
      <c r="Z12" s="848"/>
      <c r="AA12" s="848"/>
      <c r="AB12" s="861"/>
    </row>
    <row r="13" spans="1:28" ht="30" customHeight="1" x14ac:dyDescent="0.35">
      <c r="A13" s="839"/>
      <c r="B13" s="860"/>
      <c r="C13" s="2404" t="s">
        <v>9</v>
      </c>
      <c r="D13" s="2393"/>
      <c r="E13" s="2393"/>
      <c r="F13" s="2393"/>
      <c r="G13" s="2393"/>
      <c r="H13" s="2405"/>
      <c r="I13" s="2408" t="s">
        <v>230</v>
      </c>
      <c r="J13" s="2409"/>
      <c r="K13" s="2409"/>
      <c r="L13" s="2409"/>
      <c r="M13" s="2409"/>
      <c r="N13" s="2409"/>
      <c r="O13" s="2409"/>
      <c r="P13" s="2409"/>
      <c r="Q13" s="2409"/>
      <c r="R13" s="2409"/>
      <c r="S13" s="2410"/>
      <c r="T13" s="2373" t="s">
        <v>11</v>
      </c>
      <c r="U13" s="2374"/>
      <c r="V13" s="2374"/>
      <c r="W13" s="2374"/>
      <c r="X13" s="2374"/>
      <c r="Y13" s="2374"/>
      <c r="Z13" s="2374"/>
      <c r="AA13" s="2375"/>
      <c r="AB13" s="861"/>
    </row>
    <row r="14" spans="1:28" ht="15.75" customHeight="1" thickBot="1" x14ac:dyDescent="0.4">
      <c r="A14" s="839"/>
      <c r="B14" s="860"/>
      <c r="C14" s="2398"/>
      <c r="D14" s="2399"/>
      <c r="E14" s="2399"/>
      <c r="F14" s="2399"/>
      <c r="G14" s="2399"/>
      <c r="H14" s="2406"/>
      <c r="I14" s="2411"/>
      <c r="J14" s="2411"/>
      <c r="K14" s="2411"/>
      <c r="L14" s="2411"/>
      <c r="M14" s="2411"/>
      <c r="N14" s="2411"/>
      <c r="O14" s="2411"/>
      <c r="P14" s="2411"/>
      <c r="Q14" s="2411"/>
      <c r="R14" s="2411"/>
      <c r="S14" s="2412"/>
      <c r="T14" s="2413" t="s">
        <v>221</v>
      </c>
      <c r="U14" s="2414"/>
      <c r="V14" s="2414"/>
      <c r="W14" s="2414"/>
      <c r="X14" s="2414"/>
      <c r="Y14" s="2414"/>
      <c r="Z14" s="2414"/>
      <c r="AA14" s="2415"/>
      <c r="AB14" s="861"/>
    </row>
    <row r="15" spans="1:28" ht="15" thickBot="1" x14ac:dyDescent="0.4">
      <c r="A15" s="839"/>
      <c r="B15" s="860"/>
      <c r="C15" s="848"/>
      <c r="D15" s="848"/>
      <c r="E15" s="848"/>
      <c r="F15" s="848"/>
      <c r="G15" s="848"/>
      <c r="H15" s="848"/>
      <c r="I15" s="848"/>
      <c r="J15" s="848"/>
      <c r="K15" s="848"/>
      <c r="L15" s="848"/>
      <c r="M15" s="848"/>
      <c r="N15" s="848"/>
      <c r="O15" s="848"/>
      <c r="P15" s="848"/>
      <c r="Q15" s="848"/>
      <c r="R15" s="848"/>
      <c r="S15" s="848"/>
      <c r="T15" s="848"/>
      <c r="U15" s="848"/>
      <c r="V15" s="848"/>
      <c r="W15" s="848"/>
      <c r="X15" s="848"/>
      <c r="Y15" s="848"/>
      <c r="Z15" s="848"/>
      <c r="AA15" s="848"/>
      <c r="AB15" s="861"/>
    </row>
    <row r="16" spans="1:28" ht="15.75" customHeight="1" thickBot="1" x14ac:dyDescent="0.4">
      <c r="A16" s="839"/>
      <c r="B16" s="860"/>
      <c r="C16" s="2475" t="s">
        <v>13</v>
      </c>
      <c r="D16" s="2421"/>
      <c r="E16" s="2421"/>
      <c r="F16" s="2421"/>
      <c r="G16" s="2421"/>
      <c r="H16" s="2422"/>
      <c r="I16" s="2476" t="s">
        <v>231</v>
      </c>
      <c r="J16" s="2386"/>
      <c r="K16" s="2386"/>
      <c r="L16" s="2386"/>
      <c r="M16" s="2386"/>
      <c r="N16" s="2386"/>
      <c r="O16" s="2386"/>
      <c r="P16" s="2386"/>
      <c r="Q16" s="2386"/>
      <c r="R16" s="2386"/>
      <c r="S16" s="2386"/>
      <c r="T16" s="2386"/>
      <c r="U16" s="2386"/>
      <c r="V16" s="2386"/>
      <c r="W16" s="2386"/>
      <c r="X16" s="2386"/>
      <c r="Y16" s="2386"/>
      <c r="Z16" s="2386"/>
      <c r="AA16" s="2387"/>
      <c r="AB16" s="861"/>
    </row>
    <row r="17" spans="1:28" ht="15" thickBot="1" x14ac:dyDescent="0.4">
      <c r="A17" s="839"/>
      <c r="B17" s="860"/>
      <c r="C17" s="847"/>
      <c r="D17" s="847"/>
      <c r="E17" s="847"/>
      <c r="F17" s="847"/>
      <c r="G17" s="847"/>
      <c r="H17" s="847"/>
      <c r="I17" s="849"/>
      <c r="J17" s="849"/>
      <c r="K17" s="849"/>
      <c r="L17" s="849"/>
      <c r="M17" s="849"/>
      <c r="N17" s="849"/>
      <c r="O17" s="849"/>
      <c r="P17" s="849"/>
      <c r="Q17" s="849"/>
      <c r="R17" s="849"/>
      <c r="S17" s="849"/>
      <c r="T17" s="849"/>
      <c r="U17" s="849"/>
      <c r="V17" s="849"/>
      <c r="W17" s="849"/>
      <c r="X17" s="849"/>
      <c r="Y17" s="849"/>
      <c r="Z17" s="849"/>
      <c r="AA17" s="849"/>
      <c r="AB17" s="861"/>
    </row>
    <row r="18" spans="1:28" ht="25.5" customHeight="1" thickBot="1" x14ac:dyDescent="0.4">
      <c r="A18" s="839"/>
      <c r="B18" s="860"/>
      <c r="C18" s="2475" t="s">
        <v>79</v>
      </c>
      <c r="D18" s="2421"/>
      <c r="E18" s="2421"/>
      <c r="F18" s="2421"/>
      <c r="G18" s="2421"/>
      <c r="H18" s="2422"/>
      <c r="I18" s="2476" t="s">
        <v>232</v>
      </c>
      <c r="J18" s="2386"/>
      <c r="K18" s="2386"/>
      <c r="L18" s="2386"/>
      <c r="M18" s="2386"/>
      <c r="N18" s="2386"/>
      <c r="O18" s="2386"/>
      <c r="P18" s="2386"/>
      <c r="Q18" s="2386"/>
      <c r="R18" s="2386"/>
      <c r="S18" s="2386"/>
      <c r="T18" s="2386"/>
      <c r="U18" s="2386"/>
      <c r="V18" s="2386"/>
      <c r="W18" s="2386"/>
      <c r="X18" s="2386"/>
      <c r="Y18" s="2386"/>
      <c r="Z18" s="2386"/>
      <c r="AA18" s="2387"/>
      <c r="AB18" s="861"/>
    </row>
    <row r="19" spans="1:28" ht="15" thickBot="1" x14ac:dyDescent="0.4">
      <c r="A19" s="839"/>
      <c r="B19" s="860"/>
      <c r="C19" s="847"/>
      <c r="D19" s="847"/>
      <c r="E19" s="847"/>
      <c r="F19" s="847"/>
      <c r="G19" s="847"/>
      <c r="H19" s="847"/>
      <c r="I19" s="849"/>
      <c r="J19" s="849"/>
      <c r="K19" s="849"/>
      <c r="L19" s="849"/>
      <c r="M19" s="849"/>
      <c r="N19" s="849"/>
      <c r="O19" s="849"/>
      <c r="P19" s="849"/>
      <c r="Q19" s="849"/>
      <c r="R19" s="849"/>
      <c r="S19" s="849"/>
      <c r="T19" s="849"/>
      <c r="U19" s="849"/>
      <c r="V19" s="849"/>
      <c r="W19" s="849"/>
      <c r="X19" s="849"/>
      <c r="Y19" s="849"/>
      <c r="Z19" s="849"/>
      <c r="AA19" s="849"/>
      <c r="AB19" s="861"/>
    </row>
    <row r="20" spans="1:28" ht="15" customHeight="1" x14ac:dyDescent="0.35">
      <c r="A20" s="839"/>
      <c r="B20" s="860"/>
      <c r="C20" s="2529" t="s">
        <v>54</v>
      </c>
      <c r="D20" s="2393"/>
      <c r="E20" s="2393"/>
      <c r="F20" s="2393"/>
      <c r="G20" s="2393"/>
      <c r="H20" s="2405"/>
      <c r="I20" s="2528" t="s">
        <v>945</v>
      </c>
      <c r="J20" s="2393"/>
      <c r="K20" s="2393"/>
      <c r="L20" s="2405"/>
      <c r="M20" s="2373" t="s">
        <v>18</v>
      </c>
      <c r="N20" s="2374"/>
      <c r="O20" s="2374"/>
      <c r="P20" s="2374"/>
      <c r="Q20" s="2374"/>
      <c r="R20" s="2374"/>
      <c r="S20" s="2375"/>
      <c r="T20" s="2373" t="s">
        <v>19</v>
      </c>
      <c r="U20" s="2374"/>
      <c r="V20" s="2374"/>
      <c r="W20" s="2374"/>
      <c r="X20" s="2374"/>
      <c r="Y20" s="2374"/>
      <c r="Z20" s="2374"/>
      <c r="AA20" s="2375"/>
      <c r="AB20" s="861"/>
    </row>
    <row r="21" spans="1:28" ht="15" thickBot="1" x14ac:dyDescent="0.4">
      <c r="A21" s="839"/>
      <c r="B21" s="860"/>
      <c r="C21" s="2398"/>
      <c r="D21" s="2399"/>
      <c r="E21" s="2399"/>
      <c r="F21" s="2399"/>
      <c r="G21" s="2399"/>
      <c r="H21" s="2406"/>
      <c r="I21" s="2398"/>
      <c r="J21" s="2399"/>
      <c r="K21" s="2399"/>
      <c r="L21" s="2406"/>
      <c r="M21" s="2376" t="s">
        <v>132</v>
      </c>
      <c r="N21" s="2377"/>
      <c r="O21" s="2377"/>
      <c r="P21" s="2377"/>
      <c r="Q21" s="2377"/>
      <c r="R21" s="2377"/>
      <c r="S21" s="2378"/>
      <c r="T21" s="2376" t="s">
        <v>55</v>
      </c>
      <c r="U21" s="2377"/>
      <c r="V21" s="2377"/>
      <c r="W21" s="2377"/>
      <c r="X21" s="2377"/>
      <c r="Y21" s="2377"/>
      <c r="Z21" s="2377"/>
      <c r="AA21" s="2377"/>
      <c r="AB21" s="861"/>
    </row>
    <row r="22" spans="1:28" ht="15" thickBot="1" x14ac:dyDescent="0.4">
      <c r="A22" s="839"/>
      <c r="B22" s="860"/>
      <c r="C22" s="848"/>
      <c r="D22" s="848"/>
      <c r="E22" s="848"/>
      <c r="F22" s="848"/>
      <c r="G22" s="848"/>
      <c r="H22" s="848"/>
      <c r="I22" s="848"/>
      <c r="J22" s="848"/>
      <c r="K22" s="848"/>
      <c r="L22" s="848"/>
      <c r="M22" s="848"/>
      <c r="N22" s="848"/>
      <c r="O22" s="848"/>
      <c r="P22" s="848"/>
      <c r="Q22" s="848"/>
      <c r="R22" s="848"/>
      <c r="S22" s="848"/>
      <c r="T22" s="848"/>
      <c r="U22" s="848"/>
      <c r="V22" s="848"/>
      <c r="W22" s="848"/>
      <c r="X22" s="848"/>
      <c r="Y22" s="848"/>
      <c r="Z22" s="848"/>
      <c r="AA22" s="848"/>
      <c r="AB22" s="861"/>
    </row>
    <row r="23" spans="1:28" ht="15" customHeight="1" x14ac:dyDescent="0.35">
      <c r="A23" s="839"/>
      <c r="B23" s="860"/>
      <c r="C23" s="2373" t="s">
        <v>22</v>
      </c>
      <c r="D23" s="2374"/>
      <c r="E23" s="2374"/>
      <c r="F23" s="2374"/>
      <c r="G23" s="2374"/>
      <c r="H23" s="2374"/>
      <c r="I23" s="2375"/>
      <c r="J23" s="2373" t="s">
        <v>23</v>
      </c>
      <c r="K23" s="2374"/>
      <c r="L23" s="2374"/>
      <c r="M23" s="2374"/>
      <c r="N23" s="2374"/>
      <c r="O23" s="2374"/>
      <c r="P23" s="2375"/>
      <c r="Q23" s="2373" t="s">
        <v>24</v>
      </c>
      <c r="R23" s="2374"/>
      <c r="S23" s="2374"/>
      <c r="T23" s="2374"/>
      <c r="U23" s="2374"/>
      <c r="V23" s="2374"/>
      <c r="W23" s="2374"/>
      <c r="X23" s="2374"/>
      <c r="Y23" s="2374"/>
      <c r="Z23" s="2374"/>
      <c r="AA23" s="2375"/>
      <c r="AB23" s="861"/>
    </row>
    <row r="24" spans="1:28" ht="15.75" customHeight="1" thickBot="1" x14ac:dyDescent="0.4">
      <c r="A24" s="839"/>
      <c r="B24" s="860"/>
      <c r="C24" s="2424" t="s">
        <v>233</v>
      </c>
      <c r="D24" s="2377"/>
      <c r="E24" s="2377"/>
      <c r="F24" s="2377"/>
      <c r="G24" s="2377"/>
      <c r="H24" s="2377"/>
      <c r="I24" s="2378"/>
      <c r="J24" s="2383" t="s">
        <v>725</v>
      </c>
      <c r="K24" s="2377"/>
      <c r="L24" s="2377"/>
      <c r="M24" s="2377"/>
      <c r="N24" s="2377"/>
      <c r="O24" s="2377"/>
      <c r="P24" s="2378"/>
      <c r="Q24" s="2384" t="s">
        <v>225</v>
      </c>
      <c r="R24" s="2377"/>
      <c r="S24" s="2377"/>
      <c r="T24" s="2377"/>
      <c r="U24" s="2377"/>
      <c r="V24" s="2377"/>
      <c r="W24" s="2377"/>
      <c r="X24" s="2377"/>
      <c r="Y24" s="2377"/>
      <c r="Z24" s="2377"/>
      <c r="AA24" s="2378"/>
      <c r="AB24" s="861"/>
    </row>
    <row r="25" spans="1:28" ht="15" thickBot="1" x14ac:dyDescent="0.4">
      <c r="A25" s="839"/>
      <c r="B25" s="860"/>
      <c r="C25" s="848"/>
      <c r="D25" s="848"/>
      <c r="E25" s="848"/>
      <c r="F25" s="848"/>
      <c r="G25" s="848"/>
      <c r="H25" s="848"/>
      <c r="I25" s="848"/>
      <c r="J25" s="848"/>
      <c r="K25" s="848"/>
      <c r="L25" s="848"/>
      <c r="M25" s="848"/>
      <c r="N25" s="848"/>
      <c r="O25" s="848"/>
      <c r="P25" s="848"/>
      <c r="Q25" s="848"/>
      <c r="R25" s="848"/>
      <c r="S25" s="848"/>
      <c r="T25" s="848"/>
      <c r="U25" s="848"/>
      <c r="V25" s="848"/>
      <c r="W25" s="848"/>
      <c r="X25" s="848"/>
      <c r="Y25" s="848"/>
      <c r="Z25" s="848"/>
      <c r="AA25" s="848"/>
      <c r="AB25" s="861"/>
    </row>
    <row r="26" spans="1:28" ht="25.5" customHeight="1" thickBot="1" x14ac:dyDescent="0.4">
      <c r="A26" s="839"/>
      <c r="B26" s="860"/>
      <c r="C26" s="2475" t="s">
        <v>27</v>
      </c>
      <c r="D26" s="2421"/>
      <c r="E26" s="2421"/>
      <c r="F26" s="2421"/>
      <c r="G26" s="2421"/>
      <c r="H26" s="2422"/>
      <c r="I26" s="2385" t="s">
        <v>946</v>
      </c>
      <c r="J26" s="2386"/>
      <c r="K26" s="2386"/>
      <c r="L26" s="2386"/>
      <c r="M26" s="2386"/>
      <c r="N26" s="2386"/>
      <c r="O26" s="2386"/>
      <c r="P26" s="2386"/>
      <c r="Q26" s="2386"/>
      <c r="R26" s="2386"/>
      <c r="S26" s="2386"/>
      <c r="T26" s="2386"/>
      <c r="U26" s="2386"/>
      <c r="V26" s="2386"/>
      <c r="W26" s="2386"/>
      <c r="X26" s="2386"/>
      <c r="Y26" s="2386"/>
      <c r="Z26" s="2386"/>
      <c r="AA26" s="2387"/>
      <c r="AB26" s="861"/>
    </row>
    <row r="27" spans="1:28" ht="15.75" customHeight="1" thickBot="1" x14ac:dyDescent="0.4">
      <c r="A27" s="839"/>
      <c r="B27" s="860"/>
      <c r="C27" s="847"/>
      <c r="D27" s="847"/>
      <c r="E27" s="847"/>
      <c r="F27" s="847"/>
      <c r="G27" s="847"/>
      <c r="H27" s="847"/>
      <c r="I27" s="849"/>
      <c r="J27" s="849"/>
      <c r="K27" s="849"/>
      <c r="L27" s="849"/>
      <c r="M27" s="849"/>
      <c r="N27" s="849"/>
      <c r="O27" s="849"/>
      <c r="P27" s="849"/>
      <c r="Q27" s="849"/>
      <c r="R27" s="849"/>
      <c r="S27" s="849"/>
      <c r="T27" s="849"/>
      <c r="U27" s="849"/>
      <c r="V27" s="849"/>
      <c r="W27" s="849"/>
      <c r="X27" s="849"/>
      <c r="Y27" s="849"/>
      <c r="Z27" s="849"/>
      <c r="AA27" s="849"/>
      <c r="AB27" s="861"/>
    </row>
    <row r="28" spans="1:28" ht="15" customHeight="1" thickBot="1" x14ac:dyDescent="0.4">
      <c r="A28" s="839"/>
      <c r="B28" s="860"/>
      <c r="C28" s="2498" t="s">
        <v>28</v>
      </c>
      <c r="D28" s="2421"/>
      <c r="E28" s="2421"/>
      <c r="F28" s="2421"/>
      <c r="G28" s="2421"/>
      <c r="H28" s="2422"/>
      <c r="I28" s="2499">
        <v>85.5</v>
      </c>
      <c r="J28" s="2500"/>
      <c r="K28" s="2501" t="s">
        <v>29</v>
      </c>
      <c r="L28" s="2421"/>
      <c r="M28" s="2421"/>
      <c r="N28" s="2422"/>
      <c r="O28" s="2495" t="s">
        <v>30</v>
      </c>
      <c r="P28" s="2421"/>
      <c r="Q28" s="2421"/>
      <c r="R28" s="2422"/>
      <c r="S28" s="850"/>
      <c r="T28" s="2496" t="s">
        <v>31</v>
      </c>
      <c r="U28" s="2421"/>
      <c r="V28" s="2422"/>
      <c r="W28" s="865" t="s">
        <v>102</v>
      </c>
      <c r="X28" s="2497" t="s">
        <v>56</v>
      </c>
      <c r="Y28" s="2421"/>
      <c r="Z28" s="2422"/>
      <c r="AA28" s="851"/>
      <c r="AB28" s="861"/>
    </row>
    <row r="29" spans="1:28" ht="15.75" customHeight="1" thickBot="1" x14ac:dyDescent="0.4">
      <c r="A29" s="839"/>
      <c r="B29" s="860"/>
      <c r="C29" s="848"/>
      <c r="D29" s="848"/>
      <c r="E29" s="848"/>
      <c r="F29" s="848"/>
      <c r="G29" s="848"/>
      <c r="H29" s="848"/>
      <c r="I29" s="848"/>
      <c r="J29" s="848"/>
      <c r="K29" s="848"/>
      <c r="L29" s="848"/>
      <c r="M29" s="848"/>
      <c r="N29" s="848"/>
      <c r="O29" s="848"/>
      <c r="P29" s="848"/>
      <c r="Q29" s="848"/>
      <c r="R29" s="848"/>
      <c r="S29" s="848"/>
      <c r="T29" s="848"/>
      <c r="U29" s="848"/>
      <c r="V29" s="848"/>
      <c r="W29" s="848"/>
      <c r="X29" s="848"/>
      <c r="Y29" s="848"/>
      <c r="Z29" s="848"/>
      <c r="AA29" s="848"/>
      <c r="AB29" s="861"/>
    </row>
    <row r="30" spans="1:28" ht="15" customHeight="1" x14ac:dyDescent="0.35">
      <c r="A30" s="839"/>
      <c r="B30" s="860"/>
      <c r="C30" s="2430" t="s">
        <v>34</v>
      </c>
      <c r="D30" s="2393"/>
      <c r="E30" s="2393"/>
      <c r="F30" s="2393"/>
      <c r="G30" s="2393"/>
      <c r="H30" s="2393"/>
      <c r="I30" s="2393"/>
      <c r="J30" s="2405"/>
      <c r="K30" s="2388" t="s">
        <v>35</v>
      </c>
      <c r="L30" s="2374"/>
      <c r="M30" s="2374"/>
      <c r="N30" s="2374"/>
      <c r="O30" s="2374"/>
      <c r="P30" s="2374"/>
      <c r="Q30" s="2374"/>
      <c r="R30" s="2389"/>
      <c r="S30" s="2390" t="s">
        <v>36</v>
      </c>
      <c r="T30" s="2374"/>
      <c r="U30" s="2374"/>
      <c r="V30" s="2374"/>
      <c r="W30" s="2389"/>
      <c r="X30" s="2391" t="s">
        <v>37</v>
      </c>
      <c r="Y30" s="2374"/>
      <c r="Z30" s="2374"/>
      <c r="AA30" s="2375"/>
      <c r="AB30" s="861"/>
    </row>
    <row r="31" spans="1:28" x14ac:dyDescent="0.35">
      <c r="A31" s="839"/>
      <c r="B31" s="860"/>
      <c r="C31" s="2395"/>
      <c r="D31" s="2396"/>
      <c r="E31" s="2396"/>
      <c r="F31" s="2396"/>
      <c r="G31" s="2396"/>
      <c r="H31" s="2396"/>
      <c r="I31" s="2396"/>
      <c r="J31" s="2431"/>
      <c r="K31" s="2432" t="s">
        <v>38</v>
      </c>
      <c r="L31" s="2380"/>
      <c r="M31" s="2380"/>
      <c r="N31" s="2381"/>
      <c r="O31" s="2379" t="s">
        <v>39</v>
      </c>
      <c r="P31" s="2380"/>
      <c r="Q31" s="2380"/>
      <c r="R31" s="2381"/>
      <c r="S31" s="2379" t="s">
        <v>38</v>
      </c>
      <c r="T31" s="2381"/>
      <c r="U31" s="2379" t="s">
        <v>39</v>
      </c>
      <c r="V31" s="2380"/>
      <c r="W31" s="2381"/>
      <c r="X31" s="2379" t="s">
        <v>38</v>
      </c>
      <c r="Y31" s="2381"/>
      <c r="Z31" s="2379" t="s">
        <v>39</v>
      </c>
      <c r="AA31" s="2382"/>
      <c r="AB31" s="861"/>
    </row>
    <row r="32" spans="1:28" ht="15" thickBot="1" x14ac:dyDescent="0.4">
      <c r="A32" s="839"/>
      <c r="B32" s="860"/>
      <c r="C32" s="2398"/>
      <c r="D32" s="2399"/>
      <c r="E32" s="2399"/>
      <c r="F32" s="2399"/>
      <c r="G32" s="2399"/>
      <c r="H32" s="2399"/>
      <c r="I32" s="2399"/>
      <c r="J32" s="2406"/>
      <c r="K32" s="2533">
        <v>0</v>
      </c>
      <c r="L32" s="2377"/>
      <c r="M32" s="2377"/>
      <c r="N32" s="2426"/>
      <c r="O32" s="2425">
        <v>0.69</v>
      </c>
      <c r="P32" s="2377"/>
      <c r="Q32" s="2377"/>
      <c r="R32" s="2426"/>
      <c r="S32" s="2425">
        <v>0.7</v>
      </c>
      <c r="T32" s="2426"/>
      <c r="U32" s="2425">
        <v>0.79</v>
      </c>
      <c r="V32" s="2377"/>
      <c r="W32" s="2426"/>
      <c r="X32" s="2425">
        <v>0.8</v>
      </c>
      <c r="Y32" s="2426"/>
      <c r="Z32" s="2425">
        <v>1</v>
      </c>
      <c r="AA32" s="2378"/>
      <c r="AB32" s="861"/>
    </row>
    <row r="33" spans="1:28" ht="15" thickBot="1" x14ac:dyDescent="0.4">
      <c r="A33" s="839"/>
      <c r="B33" s="860"/>
      <c r="C33" s="848"/>
      <c r="D33" s="848"/>
      <c r="E33" s="848"/>
      <c r="F33" s="848"/>
      <c r="G33" s="848"/>
      <c r="H33" s="848"/>
      <c r="I33" s="848"/>
      <c r="J33" s="848"/>
      <c r="K33" s="848"/>
      <c r="L33" s="848"/>
      <c r="M33" s="848"/>
      <c r="N33" s="848"/>
      <c r="O33" s="848"/>
      <c r="P33" s="848"/>
      <c r="Q33" s="848"/>
      <c r="R33" s="848"/>
      <c r="S33" s="848"/>
      <c r="T33" s="848"/>
      <c r="U33" s="848"/>
      <c r="V33" s="848"/>
      <c r="W33" s="848"/>
      <c r="X33" s="848"/>
      <c r="Y33" s="848"/>
      <c r="Z33" s="848"/>
      <c r="AA33" s="848"/>
      <c r="AB33" s="861"/>
    </row>
    <row r="34" spans="1:28" ht="15" thickBot="1" x14ac:dyDescent="0.4">
      <c r="A34" s="840"/>
      <c r="B34" s="862"/>
      <c r="C34" s="2427" t="s">
        <v>40</v>
      </c>
      <c r="D34" s="2428"/>
      <c r="E34" s="2428"/>
      <c r="F34" s="2428"/>
      <c r="G34" s="2428"/>
      <c r="H34" s="2428"/>
      <c r="I34" s="2428"/>
      <c r="J34" s="2428"/>
      <c r="K34" s="2428"/>
      <c r="L34" s="2428"/>
      <c r="M34" s="2428"/>
      <c r="N34" s="2428"/>
      <c r="O34" s="2428"/>
      <c r="P34" s="2428"/>
      <c r="Q34" s="2428"/>
      <c r="R34" s="2428"/>
      <c r="S34" s="2428"/>
      <c r="T34" s="2428"/>
      <c r="U34" s="2428"/>
      <c r="V34" s="2428"/>
      <c r="W34" s="2428"/>
      <c r="X34" s="2428"/>
      <c r="Y34" s="2428"/>
      <c r="Z34" s="2428"/>
      <c r="AA34" s="2429"/>
      <c r="AB34" s="861"/>
    </row>
    <row r="35" spans="1:28" ht="15.75" customHeight="1" x14ac:dyDescent="0.35">
      <c r="A35" s="840"/>
      <c r="B35" s="862"/>
      <c r="C35" s="2527" t="s">
        <v>41</v>
      </c>
      <c r="D35" s="2514"/>
      <c r="E35" s="2514"/>
      <c r="F35" s="2514"/>
      <c r="G35" s="2515"/>
      <c r="H35" s="2531" t="s">
        <v>234</v>
      </c>
      <c r="I35" s="2531" t="s">
        <v>235</v>
      </c>
      <c r="J35" s="2531" t="s">
        <v>44</v>
      </c>
      <c r="K35" s="2527" t="s">
        <v>45</v>
      </c>
      <c r="L35" s="2514"/>
      <c r="M35" s="2514"/>
      <c r="N35" s="2514"/>
      <c r="O35" s="2514"/>
      <c r="P35" s="2514"/>
      <c r="Q35" s="2514"/>
      <c r="R35" s="2514"/>
      <c r="S35" s="2514"/>
      <c r="T35" s="2514"/>
      <c r="U35" s="2514"/>
      <c r="V35" s="2514"/>
      <c r="W35" s="2514"/>
      <c r="X35" s="2514"/>
      <c r="Y35" s="2514"/>
      <c r="Z35" s="2514"/>
      <c r="AA35" s="2515"/>
      <c r="AB35" s="861"/>
    </row>
    <row r="36" spans="1:28" ht="81" customHeight="1" thickBot="1" x14ac:dyDescent="0.4">
      <c r="A36" s="840"/>
      <c r="B36" s="862"/>
      <c r="C36" s="2518"/>
      <c r="D36" s="2519"/>
      <c r="E36" s="2519"/>
      <c r="F36" s="2519"/>
      <c r="G36" s="2520"/>
      <c r="H36" s="2532"/>
      <c r="I36" s="2532"/>
      <c r="J36" s="2532"/>
      <c r="K36" s="2518"/>
      <c r="L36" s="2519"/>
      <c r="M36" s="2519"/>
      <c r="N36" s="2519"/>
      <c r="O36" s="2519"/>
      <c r="P36" s="2519"/>
      <c r="Q36" s="2519"/>
      <c r="R36" s="2519"/>
      <c r="S36" s="2519"/>
      <c r="T36" s="2519"/>
      <c r="U36" s="2519"/>
      <c r="V36" s="2519"/>
      <c r="W36" s="2519"/>
      <c r="X36" s="2519"/>
      <c r="Y36" s="2519"/>
      <c r="Z36" s="2519"/>
      <c r="AA36" s="2520"/>
      <c r="AB36" s="861"/>
    </row>
    <row r="37" spans="1:28" ht="96" customHeight="1" x14ac:dyDescent="0.35">
      <c r="A37" s="840"/>
      <c r="B37" s="862"/>
      <c r="C37" s="2505" t="s">
        <v>942</v>
      </c>
      <c r="D37" s="2506"/>
      <c r="E37" s="2506"/>
      <c r="F37" s="2506"/>
      <c r="G37" s="2507"/>
      <c r="H37" s="2511">
        <v>89</v>
      </c>
      <c r="I37" s="2512">
        <v>100</v>
      </c>
      <c r="J37" s="2487">
        <v>0.89</v>
      </c>
      <c r="K37" s="2530" t="s">
        <v>947</v>
      </c>
      <c r="L37" s="2490"/>
      <c r="M37" s="2490"/>
      <c r="N37" s="2490"/>
      <c r="O37" s="2490"/>
      <c r="P37" s="2490"/>
      <c r="Q37" s="2490"/>
      <c r="R37" s="2490"/>
      <c r="S37" s="2490"/>
      <c r="T37" s="2490"/>
      <c r="U37" s="2490"/>
      <c r="V37" s="2490"/>
      <c r="W37" s="2490"/>
      <c r="X37" s="2490"/>
      <c r="Y37" s="2490"/>
      <c r="Z37" s="2490"/>
      <c r="AA37" s="2491"/>
      <c r="AB37" s="861"/>
    </row>
    <row r="38" spans="1:28" ht="48" customHeight="1" thickBot="1" x14ac:dyDescent="0.4">
      <c r="A38" s="840"/>
      <c r="B38" s="862"/>
      <c r="C38" s="2508"/>
      <c r="D38" s="2509"/>
      <c r="E38" s="2509"/>
      <c r="F38" s="2509"/>
      <c r="G38" s="2510"/>
      <c r="H38" s="2484"/>
      <c r="I38" s="2486"/>
      <c r="J38" s="2488"/>
      <c r="K38" s="2492"/>
      <c r="L38" s="2493"/>
      <c r="M38" s="2493"/>
      <c r="N38" s="2493"/>
      <c r="O38" s="2493"/>
      <c r="P38" s="2493"/>
      <c r="Q38" s="2493"/>
      <c r="R38" s="2493"/>
      <c r="S38" s="2493"/>
      <c r="T38" s="2493"/>
      <c r="U38" s="2493"/>
      <c r="V38" s="2493"/>
      <c r="W38" s="2493"/>
      <c r="X38" s="2493"/>
      <c r="Y38" s="2493"/>
      <c r="Z38" s="2493"/>
      <c r="AA38" s="2494"/>
      <c r="AB38" s="861"/>
    </row>
    <row r="39" spans="1:28" ht="60" customHeight="1" x14ac:dyDescent="0.35">
      <c r="A39" s="840"/>
      <c r="B39" s="862"/>
      <c r="C39" s="2477" t="s">
        <v>179</v>
      </c>
      <c r="D39" s="2478"/>
      <c r="E39" s="2478"/>
      <c r="F39" s="2478"/>
      <c r="G39" s="2479"/>
      <c r="H39" s="2483"/>
      <c r="I39" s="2485"/>
      <c r="J39" s="2487"/>
      <c r="K39" s="2489"/>
      <c r="L39" s="2490"/>
      <c r="M39" s="2490"/>
      <c r="N39" s="2490"/>
      <c r="O39" s="2490"/>
      <c r="P39" s="2490"/>
      <c r="Q39" s="2490"/>
      <c r="R39" s="2490"/>
      <c r="S39" s="2490"/>
      <c r="T39" s="2490"/>
      <c r="U39" s="2490"/>
      <c r="V39" s="2490"/>
      <c r="W39" s="2490"/>
      <c r="X39" s="2490"/>
      <c r="Y39" s="2490"/>
      <c r="Z39" s="2490"/>
      <c r="AA39" s="2491"/>
      <c r="AB39" s="861"/>
    </row>
    <row r="40" spans="1:28" ht="15" customHeight="1" thickBot="1" x14ac:dyDescent="0.4">
      <c r="A40" s="840"/>
      <c r="B40" s="862"/>
      <c r="C40" s="2502"/>
      <c r="D40" s="2503"/>
      <c r="E40" s="2503"/>
      <c r="F40" s="2503"/>
      <c r="G40" s="2504"/>
      <c r="H40" s="2484"/>
      <c r="I40" s="2486"/>
      <c r="J40" s="2488"/>
      <c r="K40" s="2492"/>
      <c r="L40" s="2493"/>
      <c r="M40" s="2493"/>
      <c r="N40" s="2493"/>
      <c r="O40" s="2493"/>
      <c r="P40" s="2493"/>
      <c r="Q40" s="2493"/>
      <c r="R40" s="2493"/>
      <c r="S40" s="2493"/>
      <c r="T40" s="2493"/>
      <c r="U40" s="2493"/>
      <c r="V40" s="2493"/>
      <c r="W40" s="2493"/>
      <c r="X40" s="2493"/>
      <c r="Y40" s="2493"/>
      <c r="Z40" s="2493"/>
      <c r="AA40" s="2494"/>
      <c r="AB40" s="861"/>
    </row>
    <row r="41" spans="1:28" ht="36" customHeight="1" x14ac:dyDescent="0.35">
      <c r="A41" s="840"/>
      <c r="B41" s="862"/>
      <c r="C41" s="2477" t="s">
        <v>180</v>
      </c>
      <c r="D41" s="2478"/>
      <c r="E41" s="2478"/>
      <c r="F41" s="2478"/>
      <c r="G41" s="2479"/>
      <c r="H41" s="2483"/>
      <c r="I41" s="2485"/>
      <c r="J41" s="2487"/>
      <c r="K41" s="2489"/>
      <c r="L41" s="2490"/>
      <c r="M41" s="2490"/>
      <c r="N41" s="2490"/>
      <c r="O41" s="2490"/>
      <c r="P41" s="2490"/>
      <c r="Q41" s="2490"/>
      <c r="R41" s="2490"/>
      <c r="S41" s="2490"/>
      <c r="T41" s="2490"/>
      <c r="U41" s="2490"/>
      <c r="V41" s="2490"/>
      <c r="W41" s="2490"/>
      <c r="X41" s="2490"/>
      <c r="Y41" s="2490"/>
      <c r="Z41" s="2490"/>
      <c r="AA41" s="2491"/>
      <c r="AB41" s="861"/>
    </row>
    <row r="42" spans="1:28" ht="36" customHeight="1" thickBot="1" x14ac:dyDescent="0.4">
      <c r="A42" s="840"/>
      <c r="B42" s="862"/>
      <c r="C42" s="2502"/>
      <c r="D42" s="2503"/>
      <c r="E42" s="2503"/>
      <c r="F42" s="2503"/>
      <c r="G42" s="2504"/>
      <c r="H42" s="2484"/>
      <c r="I42" s="2486"/>
      <c r="J42" s="2488"/>
      <c r="K42" s="2492"/>
      <c r="L42" s="2493"/>
      <c r="M42" s="2493"/>
      <c r="N42" s="2493"/>
      <c r="O42" s="2493"/>
      <c r="P42" s="2493"/>
      <c r="Q42" s="2493"/>
      <c r="R42" s="2493"/>
      <c r="S42" s="2493"/>
      <c r="T42" s="2493"/>
      <c r="U42" s="2493"/>
      <c r="V42" s="2493"/>
      <c r="W42" s="2493"/>
      <c r="X42" s="2493"/>
      <c r="Y42" s="2493"/>
      <c r="Z42" s="2493"/>
      <c r="AA42" s="2494"/>
      <c r="AB42" s="861"/>
    </row>
    <row r="43" spans="1:28" ht="15" customHeight="1" x14ac:dyDescent="0.35">
      <c r="A43" s="840"/>
      <c r="B43" s="862"/>
      <c r="C43" s="2477" t="s">
        <v>181</v>
      </c>
      <c r="D43" s="2478"/>
      <c r="E43" s="2478"/>
      <c r="F43" s="2478"/>
      <c r="G43" s="2479"/>
      <c r="H43" s="2483"/>
      <c r="I43" s="2485"/>
      <c r="J43" s="2487"/>
      <c r="K43" s="2489"/>
      <c r="L43" s="2490"/>
      <c r="M43" s="2490"/>
      <c r="N43" s="2490"/>
      <c r="O43" s="2490"/>
      <c r="P43" s="2490"/>
      <c r="Q43" s="2490"/>
      <c r="R43" s="2490"/>
      <c r="S43" s="2490"/>
      <c r="T43" s="2490"/>
      <c r="U43" s="2490"/>
      <c r="V43" s="2490"/>
      <c r="W43" s="2490"/>
      <c r="X43" s="2490"/>
      <c r="Y43" s="2490"/>
      <c r="Z43" s="2490"/>
      <c r="AA43" s="2491"/>
      <c r="AB43" s="861"/>
    </row>
    <row r="44" spans="1:28" ht="48" customHeight="1" thickBot="1" x14ac:dyDescent="0.4">
      <c r="A44" s="840"/>
      <c r="B44" s="862"/>
      <c r="C44" s="2480"/>
      <c r="D44" s="2481"/>
      <c r="E44" s="2481"/>
      <c r="F44" s="2481"/>
      <c r="G44" s="2482"/>
      <c r="H44" s="2484"/>
      <c r="I44" s="2486"/>
      <c r="J44" s="2488"/>
      <c r="K44" s="2492"/>
      <c r="L44" s="2493"/>
      <c r="M44" s="2493"/>
      <c r="N44" s="2493"/>
      <c r="O44" s="2493"/>
      <c r="P44" s="2493"/>
      <c r="Q44" s="2493"/>
      <c r="R44" s="2493"/>
      <c r="S44" s="2493"/>
      <c r="T44" s="2493"/>
      <c r="U44" s="2493"/>
      <c r="V44" s="2493"/>
      <c r="W44" s="2493"/>
      <c r="X44" s="2493"/>
      <c r="Y44" s="2493"/>
      <c r="Z44" s="2493"/>
      <c r="AA44" s="2494"/>
      <c r="AB44" s="861"/>
    </row>
    <row r="45" spans="1:28" ht="48" customHeight="1" thickBot="1" x14ac:dyDescent="0.4">
      <c r="A45" s="840"/>
      <c r="B45" s="862"/>
      <c r="C45" s="2521" t="s">
        <v>46</v>
      </c>
      <c r="D45" s="2522"/>
      <c r="E45" s="2522"/>
      <c r="F45" s="2522"/>
      <c r="G45" s="2523"/>
      <c r="H45" s="872"/>
      <c r="I45" s="872"/>
      <c r="J45" s="873"/>
      <c r="K45" s="2524"/>
      <c r="L45" s="2525"/>
      <c r="M45" s="2525"/>
      <c r="N45" s="2525"/>
      <c r="O45" s="2525"/>
      <c r="P45" s="2525"/>
      <c r="Q45" s="2525"/>
      <c r="R45" s="2525"/>
      <c r="S45" s="2525"/>
      <c r="T45" s="2525"/>
      <c r="U45" s="2525"/>
      <c r="V45" s="2525"/>
      <c r="W45" s="2525"/>
      <c r="X45" s="2525"/>
      <c r="Y45" s="2525"/>
      <c r="Z45" s="2525"/>
      <c r="AA45" s="2526"/>
      <c r="AB45" s="861"/>
    </row>
    <row r="46" spans="1:28" ht="23" customHeight="1" x14ac:dyDescent="0.35">
      <c r="A46" s="840"/>
      <c r="B46" s="862"/>
      <c r="C46" s="866"/>
      <c r="D46" s="866"/>
      <c r="E46" s="866"/>
      <c r="F46" s="866"/>
      <c r="G46" s="866"/>
      <c r="H46" s="867"/>
      <c r="I46" s="867"/>
      <c r="J46" s="868"/>
      <c r="K46" s="866"/>
      <c r="L46" s="866"/>
      <c r="M46" s="866"/>
      <c r="N46" s="866"/>
      <c r="O46" s="866"/>
      <c r="P46" s="866"/>
      <c r="Q46" s="866"/>
      <c r="R46" s="866"/>
      <c r="S46" s="866"/>
      <c r="T46" s="866"/>
      <c r="U46" s="866"/>
      <c r="V46" s="866"/>
      <c r="W46" s="866"/>
      <c r="X46" s="866"/>
      <c r="Y46" s="866"/>
      <c r="Z46" s="866"/>
      <c r="AA46" s="866"/>
      <c r="AB46" s="861"/>
    </row>
    <row r="47" spans="1:28" ht="15" thickBot="1" x14ac:dyDescent="0.4">
      <c r="A47" s="840"/>
      <c r="B47" s="862"/>
      <c r="C47" s="866"/>
      <c r="D47" s="866"/>
      <c r="E47" s="866"/>
      <c r="F47" s="866"/>
      <c r="G47" s="866"/>
      <c r="H47" s="867"/>
      <c r="I47" s="867"/>
      <c r="J47" s="868"/>
      <c r="K47" s="866"/>
      <c r="L47" s="866"/>
      <c r="M47" s="866"/>
      <c r="N47" s="866"/>
      <c r="O47" s="866"/>
      <c r="P47" s="866"/>
      <c r="Q47" s="866"/>
      <c r="R47" s="866"/>
      <c r="S47" s="866"/>
      <c r="T47" s="866"/>
      <c r="U47" s="866"/>
      <c r="V47" s="866"/>
      <c r="W47" s="866"/>
      <c r="X47" s="866"/>
      <c r="Y47" s="866"/>
      <c r="Z47" s="866"/>
      <c r="AA47" s="866"/>
      <c r="AB47" s="861"/>
    </row>
    <row r="48" spans="1:28" x14ac:dyDescent="0.35">
      <c r="A48" s="840"/>
      <c r="B48" s="862"/>
      <c r="C48" s="2527" t="s">
        <v>47</v>
      </c>
      <c r="D48" s="2514"/>
      <c r="E48" s="2514"/>
      <c r="F48" s="2514"/>
      <c r="G48" s="2514"/>
      <c r="H48" s="2514"/>
      <c r="I48" s="2514"/>
      <c r="J48" s="2514"/>
      <c r="K48" s="2514"/>
      <c r="L48" s="2514"/>
      <c r="M48" s="2514"/>
      <c r="N48" s="2514"/>
      <c r="O48" s="2514"/>
      <c r="P48" s="2514"/>
      <c r="Q48" s="2514"/>
      <c r="R48" s="2514"/>
      <c r="S48" s="2514"/>
      <c r="T48" s="2514"/>
      <c r="U48" s="2514"/>
      <c r="V48" s="2514"/>
      <c r="W48" s="2514"/>
      <c r="X48" s="2514"/>
      <c r="Y48" s="2514"/>
      <c r="Z48" s="2514"/>
      <c r="AA48" s="2515"/>
      <c r="AB48" s="861"/>
    </row>
    <row r="49" spans="1:28" ht="15" customHeight="1" thickBot="1" x14ac:dyDescent="0.4">
      <c r="A49" s="839"/>
      <c r="B49" s="860"/>
      <c r="C49" s="2516"/>
      <c r="D49" s="2470"/>
      <c r="E49" s="2470"/>
      <c r="F49" s="2470"/>
      <c r="G49" s="2470"/>
      <c r="H49" s="2470"/>
      <c r="I49" s="2470"/>
      <c r="J49" s="2470"/>
      <c r="K49" s="2470"/>
      <c r="L49" s="2470"/>
      <c r="M49" s="2470"/>
      <c r="N49" s="2470"/>
      <c r="O49" s="2470"/>
      <c r="P49" s="2470"/>
      <c r="Q49" s="2470"/>
      <c r="R49" s="2470"/>
      <c r="S49" s="2470"/>
      <c r="T49" s="2470"/>
      <c r="U49" s="2470"/>
      <c r="V49" s="2470"/>
      <c r="W49" s="2470"/>
      <c r="X49" s="2470"/>
      <c r="Y49" s="2470"/>
      <c r="Z49" s="2470"/>
      <c r="AA49" s="2517"/>
      <c r="AB49" s="861"/>
    </row>
    <row r="50" spans="1:28" ht="57.5" customHeight="1" x14ac:dyDescent="0.35">
      <c r="A50" s="839"/>
      <c r="B50" s="860"/>
      <c r="C50" s="2513"/>
      <c r="D50" s="2514"/>
      <c r="E50" s="2514"/>
      <c r="F50" s="2514"/>
      <c r="G50" s="2514"/>
      <c r="H50" s="2514"/>
      <c r="I50" s="2514"/>
      <c r="J50" s="2514"/>
      <c r="K50" s="2514"/>
      <c r="L50" s="2514"/>
      <c r="M50" s="2514"/>
      <c r="N50" s="2514"/>
      <c r="O50" s="2514"/>
      <c r="P50" s="2514"/>
      <c r="Q50" s="2514"/>
      <c r="R50" s="2514"/>
      <c r="S50" s="2514"/>
      <c r="T50" s="2514"/>
      <c r="U50" s="2514"/>
      <c r="V50" s="2514"/>
      <c r="W50" s="2514"/>
      <c r="X50" s="2514"/>
      <c r="Y50" s="2514"/>
      <c r="Z50" s="2514"/>
      <c r="AA50" s="2515"/>
      <c r="AB50" s="861"/>
    </row>
    <row r="51" spans="1:28" ht="14.5" customHeight="1" x14ac:dyDescent="0.35">
      <c r="A51" s="839"/>
      <c r="B51" s="860"/>
      <c r="C51" s="2516"/>
      <c r="D51" s="2468"/>
      <c r="E51" s="2468"/>
      <c r="F51" s="2468"/>
      <c r="G51" s="2468"/>
      <c r="H51" s="2468"/>
      <c r="I51" s="2468"/>
      <c r="J51" s="2468"/>
      <c r="K51" s="2468"/>
      <c r="L51" s="2468"/>
      <c r="M51" s="2468"/>
      <c r="N51" s="2468"/>
      <c r="O51" s="2468"/>
      <c r="P51" s="2468"/>
      <c r="Q51" s="2468"/>
      <c r="R51" s="2468"/>
      <c r="S51" s="2468"/>
      <c r="T51" s="2468"/>
      <c r="U51" s="2468"/>
      <c r="V51" s="2468"/>
      <c r="W51" s="2468"/>
      <c r="X51" s="2468"/>
      <c r="Y51" s="2468"/>
      <c r="Z51" s="2468"/>
      <c r="AA51" s="2517"/>
      <c r="AB51" s="861"/>
    </row>
    <row r="52" spans="1:28" ht="23" customHeight="1" x14ac:dyDescent="0.35">
      <c r="A52" s="839"/>
      <c r="B52" s="860"/>
      <c r="C52" s="2516"/>
      <c r="D52" s="2468"/>
      <c r="E52" s="2468"/>
      <c r="F52" s="2468"/>
      <c r="G52" s="2468"/>
      <c r="H52" s="2468"/>
      <c r="I52" s="2468"/>
      <c r="J52" s="2468"/>
      <c r="K52" s="2468"/>
      <c r="L52" s="2468"/>
      <c r="M52" s="2468"/>
      <c r="N52" s="2468"/>
      <c r="O52" s="2468"/>
      <c r="P52" s="2468"/>
      <c r="Q52" s="2468"/>
      <c r="R52" s="2468"/>
      <c r="S52" s="2468"/>
      <c r="T52" s="2468"/>
      <c r="U52" s="2468"/>
      <c r="V52" s="2468"/>
      <c r="W52" s="2468"/>
      <c r="X52" s="2468"/>
      <c r="Y52" s="2468"/>
      <c r="Z52" s="2468"/>
      <c r="AA52" s="2517"/>
      <c r="AB52" s="861"/>
    </row>
    <row r="53" spans="1:28" ht="23" customHeight="1" x14ac:dyDescent="0.35">
      <c r="A53" s="839"/>
      <c r="B53" s="860"/>
      <c r="C53" s="2516"/>
      <c r="D53" s="2468"/>
      <c r="E53" s="2468"/>
      <c r="F53" s="2468"/>
      <c r="G53" s="2468"/>
      <c r="H53" s="2468"/>
      <c r="I53" s="2468"/>
      <c r="J53" s="2468"/>
      <c r="K53" s="2468"/>
      <c r="L53" s="2468"/>
      <c r="M53" s="2468"/>
      <c r="N53" s="2468"/>
      <c r="O53" s="2468"/>
      <c r="P53" s="2468"/>
      <c r="Q53" s="2468"/>
      <c r="R53" s="2468"/>
      <c r="S53" s="2468"/>
      <c r="T53" s="2468"/>
      <c r="U53" s="2468"/>
      <c r="V53" s="2468"/>
      <c r="W53" s="2468"/>
      <c r="X53" s="2468"/>
      <c r="Y53" s="2468"/>
      <c r="Z53" s="2468"/>
      <c r="AA53" s="2517"/>
      <c r="AB53" s="861"/>
    </row>
    <row r="54" spans="1:28" x14ac:dyDescent="0.35">
      <c r="A54" s="839"/>
      <c r="B54" s="860"/>
      <c r="C54" s="2516"/>
      <c r="D54" s="2468"/>
      <c r="E54" s="2468"/>
      <c r="F54" s="2468"/>
      <c r="G54" s="2468"/>
      <c r="H54" s="2468"/>
      <c r="I54" s="2468"/>
      <c r="J54" s="2468"/>
      <c r="K54" s="2468"/>
      <c r="L54" s="2468"/>
      <c r="M54" s="2468"/>
      <c r="N54" s="2468"/>
      <c r="O54" s="2468"/>
      <c r="P54" s="2468"/>
      <c r="Q54" s="2468"/>
      <c r="R54" s="2468"/>
      <c r="S54" s="2468"/>
      <c r="T54" s="2468"/>
      <c r="U54" s="2468"/>
      <c r="V54" s="2468"/>
      <c r="W54" s="2468"/>
      <c r="X54" s="2468"/>
      <c r="Y54" s="2468"/>
      <c r="Z54" s="2468"/>
      <c r="AA54" s="2517"/>
      <c r="AB54" s="861"/>
    </row>
    <row r="55" spans="1:28" x14ac:dyDescent="0.35">
      <c r="A55" s="839"/>
      <c r="B55" s="860"/>
      <c r="C55" s="2516"/>
      <c r="D55" s="2468"/>
      <c r="E55" s="2468"/>
      <c r="F55" s="2468"/>
      <c r="G55" s="2468"/>
      <c r="H55" s="2468"/>
      <c r="I55" s="2468"/>
      <c r="J55" s="2468"/>
      <c r="K55" s="2468"/>
      <c r="L55" s="2468"/>
      <c r="M55" s="2468"/>
      <c r="N55" s="2468"/>
      <c r="O55" s="2468"/>
      <c r="P55" s="2468"/>
      <c r="Q55" s="2468"/>
      <c r="R55" s="2468"/>
      <c r="S55" s="2468"/>
      <c r="T55" s="2468"/>
      <c r="U55" s="2468"/>
      <c r="V55" s="2468"/>
      <c r="W55" s="2468"/>
      <c r="X55" s="2468"/>
      <c r="Y55" s="2468"/>
      <c r="Z55" s="2468"/>
      <c r="AA55" s="2517"/>
      <c r="AB55" s="861"/>
    </row>
    <row r="56" spans="1:28" x14ac:dyDescent="0.35">
      <c r="A56" s="839"/>
      <c r="B56" s="860"/>
      <c r="C56" s="2516"/>
      <c r="D56" s="2468"/>
      <c r="E56" s="2468"/>
      <c r="F56" s="2468"/>
      <c r="G56" s="2468"/>
      <c r="H56" s="2468"/>
      <c r="I56" s="2468"/>
      <c r="J56" s="2468"/>
      <c r="K56" s="2468"/>
      <c r="L56" s="2468"/>
      <c r="M56" s="2468"/>
      <c r="N56" s="2468"/>
      <c r="O56" s="2468"/>
      <c r="P56" s="2468"/>
      <c r="Q56" s="2468"/>
      <c r="R56" s="2468"/>
      <c r="S56" s="2468"/>
      <c r="T56" s="2468"/>
      <c r="U56" s="2468"/>
      <c r="V56" s="2468"/>
      <c r="W56" s="2468"/>
      <c r="X56" s="2468"/>
      <c r="Y56" s="2468"/>
      <c r="Z56" s="2468"/>
      <c r="AA56" s="2517"/>
      <c r="AB56" s="861"/>
    </row>
    <row r="57" spans="1:28" ht="14.5" customHeight="1" x14ac:dyDescent="0.35">
      <c r="A57" s="839"/>
      <c r="B57" s="860"/>
      <c r="C57" s="2516"/>
      <c r="D57" s="2468"/>
      <c r="E57" s="2468"/>
      <c r="F57" s="2468"/>
      <c r="G57" s="2468"/>
      <c r="H57" s="2468"/>
      <c r="I57" s="2468"/>
      <c r="J57" s="2468"/>
      <c r="K57" s="2468"/>
      <c r="L57" s="2468"/>
      <c r="M57" s="2468"/>
      <c r="N57" s="2468"/>
      <c r="O57" s="2468"/>
      <c r="P57" s="2468"/>
      <c r="Q57" s="2468"/>
      <c r="R57" s="2468"/>
      <c r="S57" s="2468"/>
      <c r="T57" s="2468"/>
      <c r="U57" s="2468"/>
      <c r="V57" s="2468"/>
      <c r="W57" s="2468"/>
      <c r="X57" s="2468"/>
      <c r="Y57" s="2468"/>
      <c r="Z57" s="2468"/>
      <c r="AA57" s="2517"/>
      <c r="AB57" s="861"/>
    </row>
    <row r="58" spans="1:28" ht="15" thickBot="1" x14ac:dyDescent="0.4">
      <c r="A58" s="839"/>
      <c r="B58" s="860"/>
      <c r="C58" s="2518"/>
      <c r="D58" s="2519"/>
      <c r="E58" s="2519"/>
      <c r="F58" s="2519"/>
      <c r="G58" s="2519"/>
      <c r="H58" s="2519"/>
      <c r="I58" s="2519"/>
      <c r="J58" s="2519"/>
      <c r="K58" s="2519"/>
      <c r="L58" s="2519"/>
      <c r="M58" s="2519"/>
      <c r="N58" s="2519"/>
      <c r="O58" s="2519"/>
      <c r="P58" s="2519"/>
      <c r="Q58" s="2519"/>
      <c r="R58" s="2519"/>
      <c r="S58" s="2519"/>
      <c r="T58" s="2519"/>
      <c r="U58" s="2519"/>
      <c r="V58" s="2519"/>
      <c r="W58" s="2519"/>
      <c r="X58" s="2519"/>
      <c r="Y58" s="2519"/>
      <c r="Z58" s="2519"/>
      <c r="AA58" s="2520"/>
      <c r="AB58" s="861"/>
    </row>
    <row r="59" spans="1:28" x14ac:dyDescent="0.35">
      <c r="A59" s="839"/>
      <c r="B59" s="852"/>
      <c r="C59" s="869"/>
      <c r="D59" s="869"/>
      <c r="E59" s="869"/>
      <c r="F59" s="869"/>
      <c r="G59" s="869"/>
      <c r="H59" s="869"/>
      <c r="I59" s="869"/>
      <c r="J59" s="869"/>
      <c r="K59" s="869"/>
      <c r="L59" s="869"/>
      <c r="M59" s="869"/>
      <c r="N59" s="869"/>
      <c r="O59" s="869"/>
      <c r="P59" s="869"/>
      <c r="Q59" s="869"/>
      <c r="R59" s="869"/>
      <c r="S59" s="869"/>
      <c r="T59" s="869"/>
      <c r="U59" s="869"/>
      <c r="V59" s="869"/>
      <c r="W59" s="869"/>
      <c r="X59" s="869"/>
      <c r="Y59" s="869"/>
      <c r="Z59" s="869"/>
      <c r="AA59" s="869"/>
      <c r="AB59" s="853"/>
    </row>
    <row r="60" spans="1:28" ht="15" thickBot="1" x14ac:dyDescent="0.4">
      <c r="A60" s="839"/>
      <c r="B60" s="854"/>
      <c r="C60" s="870"/>
      <c r="D60" s="870"/>
      <c r="E60" s="870"/>
      <c r="F60" s="870"/>
      <c r="G60" s="870"/>
      <c r="H60" s="870"/>
      <c r="I60" s="870"/>
      <c r="J60" s="870"/>
      <c r="K60" s="870"/>
      <c r="L60" s="870"/>
      <c r="M60" s="870"/>
      <c r="N60" s="870"/>
      <c r="O60" s="870"/>
      <c r="P60" s="870"/>
      <c r="Q60" s="870"/>
      <c r="R60" s="870"/>
      <c r="S60" s="870"/>
      <c r="T60" s="870"/>
      <c r="U60" s="870"/>
      <c r="V60" s="870"/>
      <c r="W60" s="870"/>
      <c r="X60" s="870"/>
      <c r="Y60" s="870"/>
      <c r="Z60" s="870"/>
      <c r="AA60" s="870"/>
      <c r="AB60" s="855"/>
    </row>
    <row r="61" spans="1:28" ht="15.5" x14ac:dyDescent="0.35">
      <c r="A61" s="839"/>
      <c r="B61" s="863"/>
      <c r="C61" s="2464" t="s">
        <v>41</v>
      </c>
      <c r="D61" s="2465"/>
      <c r="E61" s="2465"/>
      <c r="F61" s="2465"/>
      <c r="G61" s="2465"/>
      <c r="H61" s="2464" t="s">
        <v>57</v>
      </c>
      <c r="I61" s="2466"/>
      <c r="J61" s="2474" t="s">
        <v>58</v>
      </c>
      <c r="K61" s="2465"/>
      <c r="L61" s="2465"/>
      <c r="M61" s="2465"/>
      <c r="N61" s="2464" t="s">
        <v>49</v>
      </c>
      <c r="O61" s="2465"/>
      <c r="P61" s="2465"/>
      <c r="Q61" s="2465"/>
      <c r="R61" s="2465"/>
      <c r="S61" s="2465"/>
      <c r="T61" s="2465"/>
      <c r="U61" s="2466"/>
      <c r="V61" s="2471" t="s">
        <v>50</v>
      </c>
      <c r="W61" s="2465"/>
      <c r="X61" s="2465"/>
      <c r="Y61" s="2465"/>
      <c r="Z61" s="2465"/>
      <c r="AA61" s="2466"/>
      <c r="AB61" s="856"/>
    </row>
    <row r="62" spans="1:28" ht="15.75" customHeight="1" x14ac:dyDescent="0.35">
      <c r="A62" s="839"/>
      <c r="B62" s="857"/>
      <c r="C62" s="2467"/>
      <c r="D62" s="2468"/>
      <c r="E62" s="2468"/>
      <c r="F62" s="2468"/>
      <c r="G62" s="2470"/>
      <c r="H62" s="2467"/>
      <c r="I62" s="2469"/>
      <c r="J62" s="2470"/>
      <c r="K62" s="2468"/>
      <c r="L62" s="2468"/>
      <c r="M62" s="2470"/>
      <c r="N62" s="2467"/>
      <c r="O62" s="2468"/>
      <c r="P62" s="2468"/>
      <c r="Q62" s="2468"/>
      <c r="R62" s="2468"/>
      <c r="S62" s="2468"/>
      <c r="T62" s="2468"/>
      <c r="U62" s="2469"/>
      <c r="V62" s="2467"/>
      <c r="W62" s="2468"/>
      <c r="X62" s="2468"/>
      <c r="Y62" s="2468"/>
      <c r="Z62" s="2468"/>
      <c r="AA62" s="2469"/>
      <c r="AB62" s="856"/>
    </row>
    <row r="63" spans="1:28" ht="16.5" customHeight="1" thickBot="1" x14ac:dyDescent="0.4">
      <c r="A63" s="839"/>
      <c r="B63" s="857"/>
      <c r="C63" s="2472"/>
      <c r="D63" s="2473"/>
      <c r="E63" s="2473"/>
      <c r="F63" s="2473"/>
      <c r="G63" s="2473"/>
      <c r="H63" s="2467"/>
      <c r="I63" s="2469"/>
      <c r="J63" s="2470"/>
      <c r="K63" s="2470"/>
      <c r="L63" s="2470"/>
      <c r="M63" s="2470"/>
      <c r="N63" s="2467"/>
      <c r="O63" s="2470"/>
      <c r="P63" s="2470"/>
      <c r="Q63" s="2470"/>
      <c r="R63" s="2470"/>
      <c r="S63" s="2470"/>
      <c r="T63" s="2470"/>
      <c r="U63" s="2469"/>
      <c r="V63" s="2467"/>
      <c r="W63" s="2470"/>
      <c r="X63" s="2470"/>
      <c r="Y63" s="2470"/>
      <c r="Z63" s="2470"/>
      <c r="AA63" s="2469"/>
      <c r="AB63" s="856"/>
    </row>
    <row r="64" spans="1:28" ht="22.5" customHeight="1" x14ac:dyDescent="0.35">
      <c r="A64" s="839"/>
      <c r="B64" s="863"/>
      <c r="C64" s="2455" t="s">
        <v>178</v>
      </c>
      <c r="D64" s="2456"/>
      <c r="E64" s="2456"/>
      <c r="F64" s="2456"/>
      <c r="G64" s="2456"/>
      <c r="H64" s="2457">
        <v>0.91200000000000003</v>
      </c>
      <c r="I64" s="2458"/>
      <c r="J64" s="2459">
        <v>0.89</v>
      </c>
      <c r="K64" s="2460"/>
      <c r="L64" s="2460"/>
      <c r="M64" s="2461"/>
      <c r="N64" s="2462" t="s">
        <v>943</v>
      </c>
      <c r="O64" s="2460"/>
      <c r="P64" s="2460"/>
      <c r="Q64" s="2460"/>
      <c r="R64" s="2460"/>
      <c r="S64" s="2460"/>
      <c r="T64" s="2460"/>
      <c r="U64" s="2463"/>
      <c r="V64" s="2462" t="s">
        <v>944</v>
      </c>
      <c r="W64" s="2460"/>
      <c r="X64" s="2460"/>
      <c r="Y64" s="2460"/>
      <c r="Z64" s="2460"/>
      <c r="AA64" s="2463"/>
      <c r="AB64" s="864"/>
    </row>
    <row r="65" spans="1:28" ht="36" customHeight="1" x14ac:dyDescent="0.35">
      <c r="A65" s="839"/>
      <c r="B65" s="863"/>
      <c r="C65" s="2445" t="s">
        <v>179</v>
      </c>
      <c r="D65" s="2446"/>
      <c r="E65" s="2446"/>
      <c r="F65" s="2446"/>
      <c r="G65" s="2446"/>
      <c r="H65" s="2454">
        <v>0.96699999999999997</v>
      </c>
      <c r="I65" s="2448"/>
      <c r="J65" s="2449"/>
      <c r="K65" s="2450"/>
      <c r="L65" s="2450"/>
      <c r="M65" s="2451"/>
      <c r="N65" s="2452"/>
      <c r="O65" s="2450"/>
      <c r="P65" s="2450"/>
      <c r="Q65" s="2450"/>
      <c r="R65" s="2450"/>
      <c r="S65" s="2450"/>
      <c r="T65" s="2450"/>
      <c r="U65" s="2453"/>
      <c r="V65" s="2452"/>
      <c r="W65" s="2450"/>
      <c r="X65" s="2450"/>
      <c r="Y65" s="2450"/>
      <c r="Z65" s="2450"/>
      <c r="AA65" s="2453"/>
      <c r="AB65" s="864"/>
    </row>
    <row r="66" spans="1:28" ht="36" customHeight="1" x14ac:dyDescent="0.35">
      <c r="A66" s="839"/>
      <c r="B66" s="863"/>
      <c r="C66" s="2445" t="s">
        <v>180</v>
      </c>
      <c r="D66" s="2446"/>
      <c r="E66" s="2446"/>
      <c r="F66" s="2446"/>
      <c r="G66" s="2446"/>
      <c r="H66" s="2447">
        <v>0.95299999999999996</v>
      </c>
      <c r="I66" s="2448"/>
      <c r="J66" s="2449"/>
      <c r="K66" s="2450"/>
      <c r="L66" s="2450"/>
      <c r="M66" s="2451"/>
      <c r="N66" s="2452"/>
      <c r="O66" s="2450"/>
      <c r="P66" s="2450"/>
      <c r="Q66" s="2450"/>
      <c r="R66" s="2450"/>
      <c r="S66" s="2450"/>
      <c r="T66" s="2450"/>
      <c r="U66" s="2453"/>
      <c r="V66" s="2452"/>
      <c r="W66" s="2450"/>
      <c r="X66" s="2450"/>
      <c r="Y66" s="2450"/>
      <c r="Z66" s="2450"/>
      <c r="AA66" s="2453"/>
      <c r="AB66" s="864"/>
    </row>
    <row r="67" spans="1:28" ht="24" customHeight="1" thickBot="1" x14ac:dyDescent="0.4">
      <c r="A67" s="839"/>
      <c r="B67" s="863"/>
      <c r="C67" s="2439" t="s">
        <v>181</v>
      </c>
      <c r="D67" s="2440"/>
      <c r="E67" s="2440"/>
      <c r="F67" s="2440"/>
      <c r="G67" s="2440"/>
      <c r="H67" s="2441">
        <v>0.97099999999999997</v>
      </c>
      <c r="I67" s="2442"/>
      <c r="J67" s="2443"/>
      <c r="K67" s="2437"/>
      <c r="L67" s="2437"/>
      <c r="M67" s="2444"/>
      <c r="N67" s="2433"/>
      <c r="O67" s="2434"/>
      <c r="P67" s="2434"/>
      <c r="Q67" s="2434"/>
      <c r="R67" s="2434"/>
      <c r="S67" s="2434"/>
      <c r="T67" s="2434"/>
      <c r="U67" s="2435"/>
      <c r="V67" s="2436"/>
      <c r="W67" s="2437"/>
      <c r="X67" s="2437"/>
      <c r="Y67" s="2437"/>
      <c r="Z67" s="2437"/>
      <c r="AA67" s="2438"/>
      <c r="AB67" s="864"/>
    </row>
    <row r="68" spans="1:28" ht="45" customHeight="1" x14ac:dyDescent="0.35">
      <c r="A68" s="839"/>
      <c r="B68" s="839"/>
      <c r="C68" s="871"/>
      <c r="D68" s="871"/>
      <c r="E68" s="871"/>
      <c r="F68" s="871"/>
      <c r="G68" s="871"/>
      <c r="H68" s="871"/>
      <c r="I68" s="871"/>
      <c r="J68" s="871"/>
      <c r="K68" s="871"/>
      <c r="L68" s="871"/>
      <c r="M68" s="871"/>
      <c r="N68" s="871"/>
      <c r="O68" s="871"/>
      <c r="P68" s="871"/>
      <c r="Q68" s="871"/>
      <c r="R68" s="871"/>
      <c r="S68" s="871"/>
      <c r="T68" s="871"/>
      <c r="U68" s="871"/>
      <c r="V68" s="871"/>
      <c r="W68" s="871"/>
      <c r="X68" s="871"/>
      <c r="Y68" s="871"/>
      <c r="Z68" s="871"/>
      <c r="AA68" s="871"/>
      <c r="AB68" s="839"/>
    </row>
    <row r="69" spans="1:28" ht="56.25" customHeight="1" x14ac:dyDescent="0.35">
      <c r="A69" s="839"/>
      <c r="B69" s="839"/>
      <c r="C69" s="871"/>
      <c r="D69" s="871"/>
      <c r="E69" s="871"/>
      <c r="F69" s="871"/>
      <c r="G69" s="871"/>
      <c r="H69" s="871"/>
      <c r="I69" s="871"/>
      <c r="J69" s="871"/>
      <c r="K69" s="871"/>
      <c r="L69" s="871"/>
      <c r="M69" s="871"/>
      <c r="N69" s="871"/>
      <c r="O69" s="871"/>
      <c r="P69" s="871"/>
      <c r="Q69" s="871"/>
      <c r="R69" s="871"/>
      <c r="S69" s="871"/>
      <c r="T69" s="871"/>
      <c r="U69" s="871"/>
      <c r="V69" s="871"/>
      <c r="W69" s="871"/>
      <c r="X69" s="871"/>
      <c r="Y69" s="871"/>
      <c r="Z69" s="871"/>
      <c r="AA69" s="871"/>
      <c r="AB69" s="839"/>
    </row>
    <row r="70" spans="1:28" ht="36" customHeight="1" x14ac:dyDescent="0.35">
      <c r="A70" s="839"/>
      <c r="B70" s="839"/>
      <c r="C70" s="871"/>
      <c r="D70" s="871"/>
      <c r="E70" s="871"/>
      <c r="F70" s="871"/>
      <c r="G70" s="871"/>
      <c r="H70" s="871"/>
      <c r="I70" s="871"/>
      <c r="J70" s="871"/>
      <c r="K70" s="871"/>
      <c r="L70" s="871"/>
      <c r="M70" s="871"/>
      <c r="N70" s="871"/>
      <c r="O70" s="871"/>
      <c r="P70" s="871"/>
      <c r="Q70" s="871"/>
      <c r="R70" s="871"/>
      <c r="S70" s="871"/>
      <c r="T70" s="871"/>
      <c r="U70" s="871"/>
      <c r="V70" s="871"/>
      <c r="W70" s="871"/>
      <c r="X70" s="871"/>
      <c r="Y70" s="871"/>
      <c r="Z70" s="871"/>
      <c r="AA70" s="871"/>
      <c r="AB70" s="839"/>
    </row>
    <row r="71" spans="1:28" ht="24" customHeight="1" x14ac:dyDescent="0.35">
      <c r="A71" s="839"/>
      <c r="B71" s="839"/>
      <c r="C71" s="871"/>
      <c r="D71" s="871"/>
      <c r="E71" s="871"/>
      <c r="F71" s="871"/>
      <c r="G71" s="871"/>
      <c r="H71" s="871"/>
      <c r="I71" s="871"/>
      <c r="J71" s="871"/>
      <c r="K71" s="871"/>
      <c r="L71" s="871"/>
      <c r="M71" s="871"/>
      <c r="N71" s="871"/>
      <c r="O71" s="871"/>
      <c r="P71" s="871"/>
      <c r="Q71" s="871"/>
      <c r="R71" s="871"/>
      <c r="S71" s="871"/>
      <c r="T71" s="871"/>
      <c r="U71" s="871"/>
      <c r="V71" s="871"/>
      <c r="W71" s="871"/>
      <c r="X71" s="871"/>
      <c r="Y71" s="871"/>
      <c r="Z71" s="871"/>
      <c r="AA71" s="871"/>
      <c r="AB71" s="839"/>
    </row>
    <row r="72" spans="1:28" ht="36" customHeight="1" x14ac:dyDescent="0.35">
      <c r="A72" s="839"/>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row>
    <row r="73" spans="1:28" x14ac:dyDescent="0.35">
      <c r="A73" s="839"/>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row>
    <row r="74" spans="1:28" ht="33.5" customHeight="1" x14ac:dyDescent="0.35">
      <c r="A74" s="839"/>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row>
    <row r="75" spans="1:28" x14ac:dyDescent="0.35">
      <c r="A75" s="839"/>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row>
    <row r="76" spans="1:28" ht="72" customHeight="1" x14ac:dyDescent="0.35">
      <c r="A76" s="839"/>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row>
    <row r="77" spans="1:28" ht="60" customHeight="1" x14ac:dyDescent="0.35">
      <c r="A77" s="839"/>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row>
    <row r="78" spans="1:28" x14ac:dyDescent="0.35">
      <c r="A78" s="839"/>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row>
    <row r="79" spans="1:28" x14ac:dyDescent="0.35">
      <c r="A79" s="839"/>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row>
    <row r="80" spans="1:28" x14ac:dyDescent="0.35">
      <c r="A80" s="839"/>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row>
    <row r="81" spans="1:28" x14ac:dyDescent="0.35">
      <c r="A81" s="839"/>
      <c r="B81" s="839"/>
      <c r="C81" s="839"/>
      <c r="D81" s="839"/>
      <c r="E81" s="839"/>
      <c r="F81" s="839"/>
      <c r="G81" s="839"/>
      <c r="H81" s="839"/>
      <c r="I81" s="839"/>
      <c r="J81" s="839"/>
      <c r="K81" s="839"/>
      <c r="L81" s="839"/>
      <c r="M81" s="839"/>
      <c r="N81" s="839"/>
      <c r="O81" s="839"/>
      <c r="P81" s="839"/>
      <c r="Q81" s="839"/>
      <c r="R81" s="839"/>
      <c r="S81" s="839"/>
      <c r="T81" s="839"/>
      <c r="U81" s="839"/>
      <c r="V81" s="839"/>
      <c r="W81" s="839"/>
      <c r="X81" s="839"/>
      <c r="Y81" s="839"/>
      <c r="Z81" s="839"/>
      <c r="AA81" s="839"/>
      <c r="AB81" s="839"/>
    </row>
    <row r="82" spans="1:28" x14ac:dyDescent="0.35">
      <c r="A82" s="839"/>
      <c r="B82" s="839"/>
      <c r="C82" s="839"/>
      <c r="D82" s="839"/>
      <c r="E82" s="839"/>
      <c r="F82" s="839"/>
      <c r="G82" s="839"/>
      <c r="H82" s="839"/>
      <c r="I82" s="839"/>
      <c r="J82" s="839"/>
      <c r="K82" s="839"/>
      <c r="L82" s="839"/>
      <c r="M82" s="839"/>
      <c r="N82" s="839"/>
      <c r="O82" s="839"/>
      <c r="P82" s="839"/>
      <c r="Q82" s="839"/>
      <c r="R82" s="839"/>
      <c r="S82" s="839"/>
      <c r="T82" s="839"/>
      <c r="U82" s="839"/>
      <c r="V82" s="839"/>
      <c r="W82" s="839"/>
      <c r="X82" s="839"/>
      <c r="Y82" s="839"/>
      <c r="Z82" s="839"/>
      <c r="AA82" s="839"/>
      <c r="AB82" s="839"/>
    </row>
    <row r="83" spans="1:28" x14ac:dyDescent="0.35">
      <c r="A83" s="839"/>
      <c r="B83" s="839"/>
      <c r="C83" s="839"/>
      <c r="D83" s="839"/>
      <c r="E83" s="839"/>
      <c r="F83" s="839"/>
      <c r="G83" s="839"/>
      <c r="H83" s="839"/>
      <c r="I83" s="839"/>
      <c r="J83" s="839"/>
      <c r="K83" s="839"/>
      <c r="L83" s="839"/>
      <c r="M83" s="839"/>
      <c r="N83" s="839"/>
      <c r="O83" s="839"/>
      <c r="P83" s="839"/>
      <c r="Q83" s="839"/>
      <c r="R83" s="839"/>
      <c r="S83" s="839"/>
      <c r="T83" s="839"/>
      <c r="U83" s="839"/>
      <c r="V83" s="839"/>
      <c r="W83" s="839"/>
      <c r="X83" s="839"/>
      <c r="Y83" s="839"/>
      <c r="Z83" s="839"/>
      <c r="AA83" s="839"/>
      <c r="AB83" s="839"/>
    </row>
    <row r="84" spans="1:28" x14ac:dyDescent="0.35">
      <c r="A84" s="839"/>
      <c r="B84" s="839"/>
      <c r="C84" s="839"/>
      <c r="D84" s="839"/>
      <c r="E84" s="839"/>
      <c r="F84" s="839"/>
      <c r="G84" s="839"/>
      <c r="H84" s="839"/>
      <c r="I84" s="839"/>
      <c r="J84" s="839"/>
      <c r="K84" s="839"/>
      <c r="L84" s="839"/>
      <c r="M84" s="839"/>
      <c r="N84" s="839"/>
      <c r="O84" s="839"/>
      <c r="P84" s="839"/>
      <c r="Q84" s="839"/>
      <c r="R84" s="839"/>
      <c r="S84" s="839"/>
      <c r="T84" s="839"/>
      <c r="U84" s="839"/>
      <c r="V84" s="839"/>
      <c r="W84" s="839"/>
      <c r="X84" s="839"/>
      <c r="Y84" s="839"/>
      <c r="Z84" s="839"/>
      <c r="AA84" s="839"/>
      <c r="AB84" s="839"/>
    </row>
    <row r="85" spans="1:28" x14ac:dyDescent="0.35">
      <c r="A85" s="839"/>
      <c r="B85" s="839"/>
      <c r="C85" s="839"/>
      <c r="D85" s="839"/>
      <c r="E85" s="839"/>
      <c r="F85" s="839"/>
      <c r="G85" s="839"/>
      <c r="H85" s="839"/>
      <c r="I85" s="839"/>
      <c r="J85" s="839"/>
      <c r="K85" s="839"/>
      <c r="L85" s="839"/>
      <c r="M85" s="839"/>
      <c r="N85" s="839"/>
      <c r="O85" s="839"/>
      <c r="P85" s="839"/>
      <c r="Q85" s="839"/>
      <c r="R85" s="839"/>
      <c r="S85" s="839"/>
      <c r="T85" s="839"/>
      <c r="U85" s="839"/>
      <c r="V85" s="839"/>
      <c r="W85" s="839"/>
      <c r="X85" s="839"/>
      <c r="Y85" s="839"/>
      <c r="Z85" s="839"/>
      <c r="AA85" s="839"/>
      <c r="AB85" s="839"/>
    </row>
    <row r="86" spans="1:28" x14ac:dyDescent="0.35">
      <c r="A86" s="839"/>
      <c r="B86" s="839"/>
      <c r="C86" s="839"/>
      <c r="D86" s="839"/>
      <c r="E86" s="839"/>
      <c r="F86" s="839"/>
      <c r="G86" s="839"/>
      <c r="H86" s="839"/>
      <c r="I86" s="839"/>
      <c r="J86" s="839"/>
      <c r="K86" s="839"/>
      <c r="L86" s="839"/>
      <c r="M86" s="839"/>
      <c r="N86" s="839"/>
      <c r="O86" s="839"/>
      <c r="P86" s="839"/>
      <c r="Q86" s="839"/>
      <c r="R86" s="839"/>
      <c r="S86" s="839"/>
      <c r="T86" s="839"/>
      <c r="U86" s="839"/>
      <c r="V86" s="839"/>
      <c r="W86" s="839"/>
      <c r="X86" s="839"/>
      <c r="Y86" s="839"/>
      <c r="Z86" s="839"/>
      <c r="AA86" s="839"/>
      <c r="AB86" s="839"/>
    </row>
    <row r="87" spans="1:28" x14ac:dyDescent="0.35">
      <c r="A87" s="839"/>
      <c r="B87" s="839"/>
      <c r="C87" s="839"/>
      <c r="D87" s="839"/>
      <c r="E87" s="839"/>
      <c r="F87" s="839"/>
      <c r="G87" s="839"/>
      <c r="H87" s="839"/>
      <c r="I87" s="839"/>
      <c r="J87" s="839"/>
      <c r="K87" s="839"/>
      <c r="L87" s="839"/>
      <c r="M87" s="839"/>
      <c r="N87" s="839"/>
      <c r="O87" s="839"/>
      <c r="P87" s="839"/>
      <c r="Q87" s="839"/>
      <c r="R87" s="839"/>
      <c r="S87" s="839"/>
      <c r="T87" s="839"/>
      <c r="U87" s="839"/>
      <c r="V87" s="839"/>
      <c r="W87" s="839"/>
      <c r="X87" s="839"/>
      <c r="Y87" s="839"/>
      <c r="Z87" s="839"/>
      <c r="AA87" s="839"/>
      <c r="AB87" s="839"/>
    </row>
    <row r="88" spans="1:28" x14ac:dyDescent="0.35">
      <c r="A88" s="839"/>
      <c r="B88" s="839"/>
      <c r="C88" s="839"/>
      <c r="D88" s="839"/>
      <c r="E88" s="839"/>
      <c r="F88" s="839"/>
      <c r="G88" s="839"/>
      <c r="H88" s="839"/>
      <c r="I88" s="839"/>
      <c r="J88" s="839"/>
      <c r="K88" s="839"/>
      <c r="L88" s="839"/>
      <c r="M88" s="839"/>
      <c r="N88" s="839"/>
      <c r="O88" s="839"/>
      <c r="P88" s="839"/>
      <c r="Q88" s="839"/>
      <c r="R88" s="839"/>
      <c r="S88" s="839"/>
      <c r="T88" s="839"/>
      <c r="U88" s="839"/>
      <c r="V88" s="839"/>
      <c r="W88" s="839"/>
      <c r="X88" s="839"/>
      <c r="Y88" s="839"/>
      <c r="Z88" s="839"/>
      <c r="AA88" s="839"/>
      <c r="AB88" s="839"/>
    </row>
    <row r="89" spans="1:28" x14ac:dyDescent="0.35">
      <c r="A89" s="839"/>
      <c r="B89" s="839"/>
      <c r="C89" s="839"/>
      <c r="D89" s="839"/>
      <c r="E89" s="839"/>
      <c r="F89" s="839"/>
      <c r="G89" s="839"/>
      <c r="H89" s="839"/>
      <c r="I89" s="839"/>
      <c r="J89" s="839"/>
      <c r="K89" s="839"/>
      <c r="L89" s="839"/>
      <c r="M89" s="839"/>
      <c r="N89" s="839"/>
      <c r="O89" s="839"/>
      <c r="P89" s="839"/>
      <c r="Q89" s="839"/>
      <c r="R89" s="839"/>
      <c r="S89" s="839"/>
      <c r="T89" s="839"/>
      <c r="U89" s="839"/>
      <c r="V89" s="839"/>
      <c r="W89" s="839"/>
      <c r="X89" s="839"/>
      <c r="Y89" s="839"/>
      <c r="Z89" s="839"/>
      <c r="AA89" s="839"/>
      <c r="AB89" s="839"/>
    </row>
    <row r="90" spans="1:28" x14ac:dyDescent="0.35">
      <c r="A90" s="839"/>
      <c r="B90" s="839"/>
      <c r="C90" s="839"/>
      <c r="D90" s="839"/>
      <c r="E90" s="839"/>
      <c r="F90" s="839"/>
      <c r="G90" s="839"/>
      <c r="H90" s="839"/>
      <c r="I90" s="839"/>
      <c r="J90" s="839"/>
      <c r="K90" s="839"/>
      <c r="L90" s="839"/>
      <c r="M90" s="839"/>
      <c r="N90" s="839"/>
      <c r="O90" s="839"/>
      <c r="P90" s="839"/>
      <c r="Q90" s="839"/>
      <c r="R90" s="839"/>
      <c r="S90" s="839"/>
      <c r="T90" s="839"/>
      <c r="U90" s="839"/>
      <c r="V90" s="839"/>
      <c r="W90" s="839"/>
      <c r="X90" s="839"/>
      <c r="Y90" s="839"/>
      <c r="Z90" s="839"/>
      <c r="AA90" s="839"/>
      <c r="AB90" s="839"/>
    </row>
    <row r="91" spans="1:28" x14ac:dyDescent="0.35">
      <c r="A91" s="839"/>
      <c r="B91" s="839"/>
      <c r="C91" s="839"/>
      <c r="D91" s="839"/>
      <c r="E91" s="839"/>
      <c r="F91" s="839"/>
      <c r="G91" s="839"/>
      <c r="H91" s="839"/>
      <c r="I91" s="839"/>
      <c r="J91" s="839"/>
      <c r="K91" s="839"/>
      <c r="L91" s="839"/>
      <c r="M91" s="839"/>
      <c r="N91" s="839"/>
      <c r="O91" s="839"/>
      <c r="P91" s="839"/>
      <c r="Q91" s="839"/>
      <c r="R91" s="839"/>
      <c r="S91" s="839"/>
      <c r="T91" s="839"/>
      <c r="U91" s="839"/>
      <c r="V91" s="839"/>
      <c r="W91" s="839"/>
      <c r="X91" s="839"/>
      <c r="Y91" s="839"/>
      <c r="Z91" s="839"/>
      <c r="AA91" s="839"/>
      <c r="AB91" s="839"/>
    </row>
    <row r="92" spans="1:28" x14ac:dyDescent="0.35">
      <c r="A92" s="839"/>
      <c r="B92" s="839"/>
      <c r="C92" s="839"/>
      <c r="D92" s="839"/>
      <c r="E92" s="839"/>
      <c r="F92" s="839"/>
      <c r="G92" s="839"/>
      <c r="H92" s="839"/>
      <c r="I92" s="839"/>
      <c r="J92" s="839"/>
      <c r="K92" s="839"/>
      <c r="L92" s="839"/>
      <c r="M92" s="839"/>
      <c r="N92" s="839"/>
      <c r="O92" s="839"/>
      <c r="P92" s="839"/>
      <c r="Q92" s="839"/>
      <c r="R92" s="839"/>
      <c r="S92" s="839"/>
      <c r="T92" s="839"/>
      <c r="U92" s="839"/>
      <c r="V92" s="839"/>
      <c r="W92" s="839"/>
      <c r="X92" s="839"/>
      <c r="Y92" s="839"/>
      <c r="Z92" s="839"/>
      <c r="AA92" s="839"/>
      <c r="AB92" s="839"/>
    </row>
    <row r="93" spans="1:28" x14ac:dyDescent="0.35">
      <c r="A93" s="839"/>
      <c r="B93" s="839"/>
      <c r="C93" s="839"/>
      <c r="D93" s="839"/>
      <c r="E93" s="839"/>
      <c r="F93" s="839"/>
      <c r="G93" s="839"/>
      <c r="H93" s="839"/>
      <c r="I93" s="839"/>
      <c r="J93" s="839"/>
      <c r="K93" s="839"/>
      <c r="L93" s="839"/>
      <c r="M93" s="839"/>
      <c r="N93" s="839"/>
      <c r="O93" s="839"/>
      <c r="P93" s="839"/>
      <c r="Q93" s="839"/>
      <c r="R93" s="839"/>
      <c r="S93" s="839"/>
      <c r="T93" s="839"/>
      <c r="U93" s="839"/>
      <c r="V93" s="839"/>
      <c r="W93" s="839"/>
      <c r="X93" s="839"/>
      <c r="Y93" s="839"/>
      <c r="Z93" s="839"/>
      <c r="AA93" s="839"/>
      <c r="AB93" s="839"/>
    </row>
    <row r="94" spans="1:28" x14ac:dyDescent="0.35">
      <c r="A94" s="839"/>
      <c r="B94" s="839"/>
      <c r="C94" s="839"/>
      <c r="D94" s="839"/>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row>
    <row r="95" spans="1:28" x14ac:dyDescent="0.35">
      <c r="A95" s="839"/>
      <c r="B95" s="839"/>
      <c r="C95" s="839"/>
      <c r="D95" s="839"/>
      <c r="E95" s="839"/>
      <c r="F95" s="839"/>
      <c r="G95" s="839"/>
      <c r="H95" s="839"/>
      <c r="I95" s="839"/>
      <c r="J95" s="839"/>
      <c r="K95" s="839"/>
      <c r="L95" s="839"/>
      <c r="M95" s="839"/>
      <c r="N95" s="839"/>
      <c r="O95" s="839"/>
      <c r="P95" s="839"/>
      <c r="Q95" s="839"/>
      <c r="R95" s="839"/>
      <c r="S95" s="839"/>
      <c r="T95" s="839"/>
      <c r="U95" s="839"/>
      <c r="V95" s="839"/>
      <c r="W95" s="839"/>
      <c r="X95" s="839"/>
      <c r="Y95" s="839"/>
      <c r="Z95" s="839"/>
      <c r="AA95" s="839"/>
      <c r="AB95" s="839"/>
    </row>
    <row r="96" spans="1:28" x14ac:dyDescent="0.35">
      <c r="A96" s="839"/>
      <c r="B96" s="839"/>
      <c r="C96" s="839"/>
      <c r="D96" s="839"/>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row>
    <row r="97" spans="1:28" x14ac:dyDescent="0.35">
      <c r="A97" s="839"/>
      <c r="B97" s="839"/>
      <c r="C97" s="839"/>
      <c r="D97" s="839"/>
      <c r="E97" s="839"/>
      <c r="F97" s="839"/>
      <c r="G97" s="839"/>
      <c r="H97" s="839"/>
      <c r="I97" s="839"/>
      <c r="J97" s="839"/>
      <c r="K97" s="839"/>
      <c r="L97" s="839"/>
      <c r="M97" s="839"/>
      <c r="N97" s="839"/>
      <c r="O97" s="839"/>
      <c r="P97" s="839"/>
      <c r="Q97" s="839"/>
      <c r="R97" s="839"/>
      <c r="S97" s="839"/>
      <c r="T97" s="839"/>
      <c r="U97" s="839"/>
      <c r="V97" s="839"/>
      <c r="W97" s="839"/>
      <c r="X97" s="839"/>
      <c r="Y97" s="839"/>
      <c r="Z97" s="839"/>
      <c r="AA97" s="839"/>
      <c r="AB97" s="839"/>
    </row>
    <row r="98" spans="1:28" x14ac:dyDescent="0.35">
      <c r="A98" s="839"/>
      <c r="B98" s="839"/>
      <c r="C98" s="839"/>
      <c r="D98" s="839"/>
      <c r="E98" s="839"/>
      <c r="F98" s="839"/>
      <c r="G98" s="839"/>
      <c r="H98" s="839"/>
      <c r="I98" s="839"/>
      <c r="J98" s="839"/>
      <c r="K98" s="839"/>
      <c r="L98" s="839"/>
      <c r="M98" s="839"/>
      <c r="N98" s="839"/>
      <c r="O98" s="839"/>
      <c r="P98" s="839"/>
      <c r="Q98" s="839"/>
      <c r="R98" s="839"/>
      <c r="S98" s="839"/>
      <c r="T98" s="839"/>
      <c r="U98" s="839"/>
      <c r="V98" s="839"/>
      <c r="W98" s="839"/>
      <c r="X98" s="839"/>
      <c r="Y98" s="839"/>
      <c r="Z98" s="839"/>
      <c r="AA98" s="839"/>
      <c r="AB98" s="839"/>
    </row>
    <row r="99" spans="1:28" x14ac:dyDescent="0.35">
      <c r="A99" s="839"/>
      <c r="B99" s="839"/>
      <c r="C99" s="839"/>
      <c r="D99" s="839"/>
      <c r="E99" s="839"/>
      <c r="F99" s="839"/>
      <c r="G99" s="839"/>
      <c r="H99" s="839"/>
      <c r="I99" s="839"/>
      <c r="J99" s="839"/>
      <c r="K99" s="839"/>
      <c r="L99" s="839"/>
      <c r="M99" s="839"/>
      <c r="N99" s="839"/>
      <c r="O99" s="839"/>
      <c r="P99" s="839"/>
      <c r="Q99" s="839"/>
      <c r="R99" s="839"/>
      <c r="S99" s="839"/>
      <c r="T99" s="839"/>
      <c r="U99" s="839"/>
      <c r="V99" s="839"/>
      <c r="W99" s="839"/>
      <c r="X99" s="839"/>
      <c r="Y99" s="839"/>
      <c r="Z99" s="839"/>
      <c r="AA99" s="839"/>
      <c r="AB99" s="839"/>
    </row>
    <row r="100" spans="1:28" x14ac:dyDescent="0.35">
      <c r="A100" s="839"/>
      <c r="B100" s="839"/>
      <c r="C100" s="839"/>
      <c r="D100" s="839"/>
      <c r="E100" s="839"/>
      <c r="F100" s="839"/>
      <c r="G100" s="839"/>
      <c r="H100" s="839"/>
      <c r="I100" s="839"/>
      <c r="J100" s="839"/>
      <c r="K100" s="839"/>
      <c r="L100" s="839"/>
      <c r="M100" s="839"/>
      <c r="N100" s="839"/>
      <c r="O100" s="839"/>
      <c r="P100" s="839"/>
      <c r="Q100" s="839"/>
      <c r="R100" s="839"/>
      <c r="S100" s="839"/>
      <c r="T100" s="839"/>
      <c r="U100" s="839"/>
      <c r="V100" s="839"/>
      <c r="W100" s="839"/>
      <c r="X100" s="839"/>
      <c r="Y100" s="839"/>
      <c r="Z100" s="839"/>
      <c r="AA100" s="839"/>
      <c r="AB100" s="839"/>
    </row>
    <row r="101" spans="1:28" x14ac:dyDescent="0.35">
      <c r="A101" s="839"/>
      <c r="B101" s="839"/>
      <c r="C101" s="839"/>
      <c r="D101" s="839"/>
      <c r="E101" s="839"/>
      <c r="F101" s="839"/>
      <c r="G101" s="839"/>
      <c r="H101" s="839"/>
      <c r="I101" s="839"/>
      <c r="J101" s="839"/>
      <c r="K101" s="839"/>
      <c r="L101" s="839"/>
      <c r="M101" s="839"/>
      <c r="N101" s="839"/>
      <c r="O101" s="839"/>
      <c r="P101" s="839"/>
      <c r="Q101" s="839"/>
      <c r="R101" s="839"/>
      <c r="S101" s="839"/>
      <c r="T101" s="839"/>
      <c r="U101" s="839"/>
      <c r="V101" s="839"/>
      <c r="W101" s="839"/>
      <c r="X101" s="839"/>
      <c r="Y101" s="839"/>
      <c r="Z101" s="839"/>
      <c r="AA101" s="839"/>
      <c r="AB101" s="839"/>
    </row>
    <row r="102" spans="1:28" x14ac:dyDescent="0.35">
      <c r="A102" s="839"/>
      <c r="B102" s="839"/>
      <c r="C102" s="839"/>
      <c r="D102" s="839"/>
      <c r="E102" s="839"/>
      <c r="F102" s="839"/>
      <c r="G102" s="839"/>
      <c r="H102" s="839"/>
      <c r="I102" s="839"/>
      <c r="J102" s="839"/>
      <c r="K102" s="839"/>
      <c r="L102" s="839"/>
      <c r="M102" s="839"/>
      <c r="N102" s="839"/>
      <c r="O102" s="839"/>
      <c r="P102" s="839"/>
      <c r="Q102" s="839"/>
      <c r="R102" s="839"/>
      <c r="S102" s="839"/>
      <c r="T102" s="839"/>
      <c r="U102" s="839"/>
      <c r="V102" s="839"/>
      <c r="W102" s="839"/>
      <c r="X102" s="839"/>
      <c r="Y102" s="839"/>
      <c r="Z102" s="839"/>
      <c r="AA102" s="839"/>
      <c r="AB102" s="839"/>
    </row>
    <row r="103" spans="1:28" x14ac:dyDescent="0.35">
      <c r="A103" s="839"/>
      <c r="B103" s="839"/>
      <c r="C103" s="839"/>
      <c r="D103" s="839"/>
      <c r="E103" s="839"/>
      <c r="F103" s="839"/>
      <c r="G103" s="839"/>
      <c r="H103" s="839"/>
      <c r="I103" s="839"/>
      <c r="J103" s="839"/>
      <c r="K103" s="839"/>
      <c r="L103" s="839"/>
      <c r="M103" s="839"/>
      <c r="N103" s="839"/>
      <c r="O103" s="839"/>
      <c r="P103" s="839"/>
      <c r="Q103" s="839"/>
      <c r="R103" s="839"/>
      <c r="S103" s="839"/>
      <c r="T103" s="839"/>
      <c r="U103" s="839"/>
      <c r="V103" s="839"/>
      <c r="W103" s="839"/>
      <c r="X103" s="839"/>
      <c r="Y103" s="839"/>
      <c r="Z103" s="839"/>
      <c r="AA103" s="839"/>
      <c r="AB103" s="839"/>
    </row>
    <row r="104" spans="1:28" x14ac:dyDescent="0.35">
      <c r="A104" s="839"/>
      <c r="B104" s="839"/>
      <c r="C104" s="839"/>
      <c r="D104" s="839"/>
      <c r="E104" s="839"/>
      <c r="F104" s="839"/>
      <c r="G104" s="839"/>
      <c r="H104" s="839"/>
      <c r="I104" s="839"/>
      <c r="J104" s="839"/>
      <c r="K104" s="839"/>
      <c r="L104" s="839"/>
      <c r="M104" s="839"/>
      <c r="N104" s="839"/>
      <c r="O104" s="839"/>
      <c r="P104" s="839"/>
      <c r="Q104" s="839"/>
      <c r="R104" s="839"/>
      <c r="S104" s="839"/>
      <c r="T104" s="839"/>
      <c r="U104" s="839"/>
      <c r="V104" s="839"/>
      <c r="W104" s="839"/>
      <c r="X104" s="839"/>
      <c r="Y104" s="839"/>
      <c r="Z104" s="839"/>
      <c r="AA104" s="839"/>
      <c r="AB104" s="839"/>
    </row>
    <row r="105" spans="1:28" x14ac:dyDescent="0.35">
      <c r="A105" s="839"/>
      <c r="B105" s="839"/>
      <c r="C105" s="839"/>
      <c r="D105" s="839"/>
      <c r="E105" s="839"/>
      <c r="F105" s="839"/>
      <c r="G105" s="839"/>
      <c r="H105" s="839"/>
      <c r="I105" s="839"/>
      <c r="J105" s="839"/>
      <c r="K105" s="839"/>
      <c r="L105" s="839"/>
      <c r="M105" s="839"/>
      <c r="N105" s="839"/>
      <c r="O105" s="839"/>
      <c r="P105" s="839"/>
      <c r="Q105" s="839"/>
      <c r="R105" s="839"/>
      <c r="S105" s="839"/>
      <c r="T105" s="839"/>
      <c r="U105" s="839"/>
      <c r="V105" s="839"/>
      <c r="W105" s="839"/>
      <c r="X105" s="839"/>
      <c r="Y105" s="839"/>
      <c r="Z105" s="839"/>
      <c r="AA105" s="839"/>
      <c r="AB105" s="839"/>
    </row>
    <row r="106" spans="1:28" x14ac:dyDescent="0.35">
      <c r="A106" s="839"/>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row>
    <row r="107" spans="1:28" x14ac:dyDescent="0.35">
      <c r="A107" s="839"/>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row>
    <row r="108" spans="1:28" x14ac:dyDescent="0.35">
      <c r="A108" s="839"/>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row>
    <row r="109" spans="1:28" x14ac:dyDescent="0.35">
      <c r="A109" s="839"/>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row>
    <row r="110" spans="1:28" x14ac:dyDescent="0.35">
      <c r="A110" s="839"/>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row>
    <row r="111" spans="1:28" x14ac:dyDescent="0.35">
      <c r="A111" s="839"/>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row>
    <row r="112" spans="1:28" x14ac:dyDescent="0.35">
      <c r="A112" s="839"/>
      <c r="B112" s="839"/>
      <c r="C112" s="839"/>
      <c r="D112" s="839"/>
      <c r="E112" s="839"/>
      <c r="F112" s="839"/>
      <c r="G112" s="839"/>
      <c r="H112" s="839"/>
      <c r="I112" s="839"/>
      <c r="J112" s="839"/>
      <c r="K112" s="839"/>
      <c r="L112" s="839"/>
      <c r="M112" s="839"/>
      <c r="N112" s="839"/>
      <c r="O112" s="839"/>
      <c r="P112" s="839"/>
      <c r="Q112" s="839"/>
      <c r="R112" s="839"/>
      <c r="S112" s="839"/>
      <c r="T112" s="839"/>
      <c r="U112" s="839"/>
      <c r="V112" s="839"/>
      <c r="W112" s="839"/>
      <c r="X112" s="839"/>
      <c r="Y112" s="839"/>
      <c r="Z112" s="839"/>
      <c r="AA112" s="839"/>
      <c r="AB112" s="839"/>
    </row>
    <row r="113" spans="1:28" x14ac:dyDescent="0.35">
      <c r="A113" s="839"/>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row>
    <row r="114" spans="1:28" x14ac:dyDescent="0.35">
      <c r="A114" s="839"/>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row>
    <row r="115" spans="1:28" x14ac:dyDescent="0.35">
      <c r="A115" s="839"/>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row>
    <row r="116" spans="1:28" x14ac:dyDescent="0.35">
      <c r="A116" s="839"/>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row>
    <row r="117" spans="1:28" x14ac:dyDescent="0.35">
      <c r="A117" s="839"/>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row>
    <row r="118" spans="1:28" x14ac:dyDescent="0.35">
      <c r="A118" s="839"/>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row>
    <row r="119" spans="1:28" x14ac:dyDescent="0.35">
      <c r="A119" s="839"/>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row>
    <row r="120" spans="1:28" x14ac:dyDescent="0.35">
      <c r="A120" s="839"/>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row>
    <row r="121" spans="1:28" x14ac:dyDescent="0.35">
      <c r="A121" s="839"/>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row>
    <row r="122" spans="1:28" x14ac:dyDescent="0.35">
      <c r="A122" s="839"/>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row>
    <row r="123" spans="1:28" x14ac:dyDescent="0.35">
      <c r="A123" s="839"/>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row>
    <row r="124" spans="1:28" x14ac:dyDescent="0.35">
      <c r="A124" s="839"/>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row>
    <row r="125" spans="1:28" x14ac:dyDescent="0.35">
      <c r="A125" s="839"/>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row>
    <row r="126" spans="1:28" x14ac:dyDescent="0.35">
      <c r="A126" s="839"/>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row>
    <row r="127" spans="1:28" x14ac:dyDescent="0.35">
      <c r="A127" s="839"/>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row>
    <row r="128" spans="1:28" x14ac:dyDescent="0.35">
      <c r="A128" s="839"/>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row>
    <row r="129" spans="1:28" x14ac:dyDescent="0.35">
      <c r="A129" s="839"/>
      <c r="B129" s="839"/>
      <c r="C129" s="839"/>
      <c r="D129" s="839"/>
      <c r="E129" s="839"/>
      <c r="F129" s="839"/>
      <c r="G129" s="839"/>
      <c r="H129" s="839"/>
      <c r="I129" s="839"/>
      <c r="J129" s="839"/>
      <c r="K129" s="839"/>
      <c r="L129" s="839"/>
      <c r="M129" s="839"/>
      <c r="N129" s="839"/>
      <c r="O129" s="839"/>
      <c r="P129" s="839"/>
      <c r="Q129" s="839"/>
      <c r="R129" s="839"/>
      <c r="S129" s="839"/>
      <c r="T129" s="839"/>
      <c r="U129" s="839"/>
      <c r="V129" s="839"/>
      <c r="W129" s="839"/>
      <c r="X129" s="839"/>
      <c r="Y129" s="839"/>
      <c r="Z129" s="839"/>
      <c r="AA129" s="839"/>
      <c r="AB129" s="839"/>
    </row>
    <row r="130" spans="1:28" x14ac:dyDescent="0.35">
      <c r="A130" s="839"/>
      <c r="B130" s="839"/>
      <c r="C130" s="839"/>
      <c r="D130" s="839"/>
      <c r="E130" s="839"/>
      <c r="F130" s="839"/>
      <c r="G130" s="839"/>
      <c r="H130" s="839"/>
      <c r="I130" s="839"/>
      <c r="J130" s="839"/>
      <c r="K130" s="839"/>
      <c r="L130" s="839"/>
      <c r="M130" s="839"/>
      <c r="N130" s="839"/>
      <c r="O130" s="839"/>
      <c r="P130" s="839"/>
      <c r="Q130" s="839"/>
      <c r="R130" s="839"/>
      <c r="S130" s="839"/>
      <c r="T130" s="839"/>
      <c r="U130" s="839"/>
      <c r="V130" s="839"/>
      <c r="W130" s="839"/>
      <c r="X130" s="839"/>
      <c r="Y130" s="839"/>
      <c r="Z130" s="839"/>
      <c r="AA130" s="839"/>
      <c r="AB130" s="839"/>
    </row>
    <row r="131" spans="1:28" x14ac:dyDescent="0.35">
      <c r="A131" s="839"/>
      <c r="B131" s="839"/>
      <c r="C131" s="839"/>
      <c r="D131" s="839"/>
      <c r="E131" s="839"/>
      <c r="F131" s="839"/>
      <c r="G131" s="839"/>
      <c r="H131" s="839"/>
      <c r="I131" s="839"/>
      <c r="J131" s="839"/>
      <c r="K131" s="839"/>
      <c r="L131" s="839"/>
      <c r="M131" s="839"/>
      <c r="N131" s="839"/>
      <c r="O131" s="839"/>
      <c r="P131" s="839"/>
      <c r="Q131" s="839"/>
      <c r="R131" s="839"/>
      <c r="S131" s="839"/>
      <c r="T131" s="839"/>
      <c r="U131" s="839"/>
      <c r="V131" s="839"/>
      <c r="W131" s="839"/>
      <c r="X131" s="839"/>
      <c r="Y131" s="839"/>
      <c r="Z131" s="839"/>
      <c r="AA131" s="839"/>
      <c r="AB131" s="839"/>
    </row>
    <row r="132" spans="1:28" x14ac:dyDescent="0.35">
      <c r="A132" s="839"/>
      <c r="B132" s="839"/>
      <c r="C132" s="839"/>
      <c r="D132" s="839"/>
      <c r="E132" s="839"/>
      <c r="F132" s="839"/>
      <c r="G132" s="839"/>
      <c r="H132" s="839"/>
      <c r="I132" s="839"/>
      <c r="J132" s="839"/>
      <c r="K132" s="839"/>
      <c r="L132" s="839"/>
      <c r="M132" s="839"/>
      <c r="N132" s="839"/>
      <c r="O132" s="839"/>
      <c r="P132" s="839"/>
      <c r="Q132" s="839"/>
      <c r="R132" s="839"/>
      <c r="S132" s="839"/>
      <c r="T132" s="839"/>
      <c r="U132" s="839"/>
      <c r="V132" s="839"/>
      <c r="W132" s="839"/>
      <c r="X132" s="839"/>
      <c r="Y132" s="839"/>
      <c r="Z132" s="839"/>
      <c r="AA132" s="839"/>
      <c r="AB132" s="839"/>
    </row>
    <row r="133" spans="1:28" x14ac:dyDescent="0.35">
      <c r="A133" s="839"/>
      <c r="B133" s="839"/>
      <c r="C133" s="839"/>
      <c r="D133" s="839"/>
      <c r="E133" s="839"/>
      <c r="F133" s="839"/>
      <c r="G133" s="839"/>
      <c r="H133" s="839"/>
      <c r="I133" s="839"/>
      <c r="J133" s="839"/>
      <c r="K133" s="839"/>
      <c r="L133" s="839"/>
      <c r="M133" s="839"/>
      <c r="N133" s="839"/>
      <c r="O133" s="839"/>
      <c r="P133" s="839"/>
      <c r="Q133" s="839"/>
      <c r="R133" s="839"/>
      <c r="S133" s="839"/>
      <c r="T133" s="839"/>
      <c r="U133" s="839"/>
      <c r="V133" s="839"/>
      <c r="W133" s="839"/>
      <c r="X133" s="839"/>
      <c r="Y133" s="839"/>
      <c r="Z133" s="839"/>
      <c r="AA133" s="839"/>
      <c r="AB133" s="839"/>
    </row>
    <row r="134" spans="1:28" x14ac:dyDescent="0.35">
      <c r="A134" s="839"/>
      <c r="B134" s="839"/>
      <c r="C134" s="839"/>
      <c r="D134" s="839"/>
      <c r="E134" s="839"/>
      <c r="F134" s="839"/>
      <c r="G134" s="839"/>
      <c r="H134" s="839"/>
      <c r="I134" s="839"/>
      <c r="J134" s="839"/>
      <c r="K134" s="839"/>
      <c r="L134" s="839"/>
      <c r="M134" s="839"/>
      <c r="N134" s="839"/>
      <c r="O134" s="839"/>
      <c r="P134" s="839"/>
      <c r="Q134" s="839"/>
      <c r="R134" s="839"/>
      <c r="S134" s="839"/>
      <c r="T134" s="839"/>
      <c r="U134" s="839"/>
      <c r="V134" s="839"/>
      <c r="W134" s="839"/>
      <c r="X134" s="839"/>
      <c r="Y134" s="839"/>
      <c r="Z134" s="839"/>
      <c r="AA134" s="839"/>
      <c r="AB134" s="839"/>
    </row>
    <row r="135" spans="1:28" x14ac:dyDescent="0.35">
      <c r="A135" s="839"/>
      <c r="B135" s="839"/>
      <c r="C135" s="839"/>
      <c r="D135" s="839"/>
      <c r="E135" s="839"/>
      <c r="F135" s="839"/>
      <c r="G135" s="839"/>
      <c r="H135" s="839"/>
      <c r="I135" s="839"/>
      <c r="J135" s="839"/>
      <c r="K135" s="839"/>
      <c r="L135" s="839"/>
      <c r="M135" s="839"/>
      <c r="N135" s="839"/>
      <c r="O135" s="839"/>
      <c r="P135" s="839"/>
      <c r="Q135" s="839"/>
      <c r="R135" s="839"/>
      <c r="S135" s="839"/>
      <c r="T135" s="839"/>
      <c r="U135" s="839"/>
      <c r="V135" s="839"/>
      <c r="W135" s="839"/>
      <c r="X135" s="839"/>
      <c r="Y135" s="839"/>
      <c r="Z135" s="839"/>
      <c r="AA135" s="839"/>
      <c r="AB135" s="839"/>
    </row>
    <row r="136" spans="1:28" x14ac:dyDescent="0.35">
      <c r="A136" s="839"/>
      <c r="B136" s="839"/>
      <c r="C136" s="839"/>
      <c r="D136" s="839"/>
      <c r="E136" s="839"/>
      <c r="F136" s="839"/>
      <c r="G136" s="839"/>
      <c r="H136" s="839"/>
      <c r="I136" s="839"/>
      <c r="J136" s="839"/>
      <c r="K136" s="839"/>
      <c r="L136" s="839"/>
      <c r="M136" s="839"/>
      <c r="N136" s="839"/>
      <c r="O136" s="839"/>
      <c r="P136" s="839"/>
      <c r="Q136" s="839"/>
      <c r="R136" s="839"/>
      <c r="S136" s="839"/>
      <c r="T136" s="839"/>
      <c r="U136" s="839"/>
      <c r="V136" s="839"/>
      <c r="W136" s="839"/>
      <c r="X136" s="839"/>
      <c r="Y136" s="839"/>
      <c r="Z136" s="839"/>
      <c r="AA136" s="839"/>
      <c r="AB136" s="839"/>
    </row>
    <row r="137" spans="1:28" x14ac:dyDescent="0.35">
      <c r="A137" s="839"/>
      <c r="B137" s="839"/>
      <c r="C137" s="839"/>
      <c r="D137" s="839"/>
      <c r="E137" s="839"/>
      <c r="F137" s="839"/>
      <c r="G137" s="839"/>
      <c r="H137" s="839"/>
      <c r="I137" s="839"/>
      <c r="J137" s="839"/>
      <c r="K137" s="839"/>
      <c r="L137" s="839"/>
      <c r="M137" s="839"/>
      <c r="N137" s="839"/>
      <c r="O137" s="839"/>
      <c r="P137" s="839"/>
      <c r="Q137" s="839"/>
      <c r="R137" s="839"/>
      <c r="S137" s="839"/>
      <c r="T137" s="839"/>
      <c r="U137" s="839"/>
      <c r="V137" s="839"/>
      <c r="W137" s="839"/>
      <c r="X137" s="839"/>
      <c r="Y137" s="839"/>
      <c r="Z137" s="839"/>
      <c r="AA137" s="839"/>
      <c r="AB137" s="839"/>
    </row>
    <row r="138" spans="1:28" x14ac:dyDescent="0.35">
      <c r="A138" s="839"/>
      <c r="B138" s="839"/>
      <c r="C138" s="839"/>
      <c r="D138" s="839"/>
      <c r="E138" s="839"/>
      <c r="F138" s="839"/>
      <c r="G138" s="839"/>
      <c r="H138" s="839"/>
      <c r="I138" s="839"/>
      <c r="J138" s="839"/>
      <c r="K138" s="839"/>
      <c r="L138" s="839"/>
      <c r="M138" s="839"/>
      <c r="N138" s="839"/>
      <c r="O138" s="839"/>
      <c r="P138" s="839"/>
      <c r="Q138" s="839"/>
      <c r="R138" s="839"/>
      <c r="S138" s="839"/>
      <c r="T138" s="839"/>
      <c r="U138" s="839"/>
      <c r="V138" s="839"/>
      <c r="W138" s="839"/>
      <c r="X138" s="839"/>
      <c r="Y138" s="839"/>
      <c r="Z138" s="839"/>
      <c r="AA138" s="839"/>
      <c r="AB138" s="839"/>
    </row>
    <row r="139" spans="1:28" x14ac:dyDescent="0.35">
      <c r="A139" s="839"/>
      <c r="B139" s="839"/>
      <c r="C139" s="839"/>
      <c r="D139" s="839"/>
      <c r="E139" s="839"/>
      <c r="F139" s="839"/>
      <c r="G139" s="839"/>
      <c r="H139" s="839"/>
      <c r="I139" s="839"/>
      <c r="J139" s="839"/>
      <c r="K139" s="839"/>
      <c r="L139" s="839"/>
      <c r="M139" s="839"/>
      <c r="N139" s="839"/>
      <c r="O139" s="839"/>
      <c r="P139" s="839"/>
      <c r="Q139" s="839"/>
      <c r="R139" s="839"/>
      <c r="S139" s="839"/>
      <c r="T139" s="839"/>
      <c r="U139" s="839"/>
      <c r="V139" s="839"/>
      <c r="W139" s="839"/>
      <c r="X139" s="839"/>
      <c r="Y139" s="839"/>
      <c r="Z139" s="839"/>
      <c r="AA139" s="839"/>
      <c r="AB139" s="839"/>
    </row>
    <row r="140" spans="1:28" x14ac:dyDescent="0.35">
      <c r="A140" s="839"/>
      <c r="B140" s="839"/>
      <c r="C140" s="839"/>
      <c r="D140" s="839"/>
      <c r="E140" s="839"/>
      <c r="F140" s="839"/>
      <c r="G140" s="839"/>
      <c r="H140" s="839"/>
      <c r="I140" s="839"/>
      <c r="J140" s="839"/>
      <c r="K140" s="839"/>
      <c r="L140" s="839"/>
      <c r="M140" s="839"/>
      <c r="N140" s="839"/>
      <c r="O140" s="839"/>
      <c r="P140" s="839"/>
      <c r="Q140" s="839"/>
      <c r="R140" s="839"/>
      <c r="S140" s="839"/>
      <c r="T140" s="839"/>
      <c r="U140" s="839"/>
      <c r="V140" s="839"/>
      <c r="W140" s="839"/>
      <c r="X140" s="839"/>
      <c r="Y140" s="839"/>
      <c r="Z140" s="839"/>
      <c r="AA140" s="839"/>
      <c r="AB140" s="839"/>
    </row>
    <row r="141" spans="1:28" x14ac:dyDescent="0.35">
      <c r="A141" s="839"/>
      <c r="B141" s="839"/>
      <c r="C141" s="839"/>
      <c r="D141" s="839"/>
      <c r="E141" s="839"/>
      <c r="F141" s="839"/>
      <c r="G141" s="839"/>
      <c r="H141" s="839"/>
      <c r="I141" s="839"/>
      <c r="J141" s="839"/>
      <c r="K141" s="839"/>
      <c r="L141" s="839"/>
      <c r="M141" s="839"/>
      <c r="N141" s="839"/>
      <c r="O141" s="839"/>
      <c r="P141" s="839"/>
      <c r="Q141" s="839"/>
      <c r="R141" s="839"/>
      <c r="S141" s="839"/>
      <c r="T141" s="839"/>
      <c r="U141" s="839"/>
      <c r="V141" s="839"/>
      <c r="W141" s="839"/>
      <c r="X141" s="839"/>
      <c r="Y141" s="839"/>
      <c r="Z141" s="839"/>
      <c r="AA141" s="839"/>
      <c r="AB141" s="839"/>
    </row>
    <row r="142" spans="1:28" x14ac:dyDescent="0.35">
      <c r="A142" s="839"/>
      <c r="B142" s="839"/>
      <c r="C142" s="839"/>
      <c r="D142" s="839"/>
      <c r="E142" s="839"/>
      <c r="F142" s="839"/>
      <c r="G142" s="839"/>
      <c r="H142" s="839"/>
      <c r="I142" s="839"/>
      <c r="J142" s="839"/>
      <c r="K142" s="839"/>
      <c r="L142" s="839"/>
      <c r="M142" s="839"/>
      <c r="N142" s="839"/>
      <c r="O142" s="839"/>
      <c r="P142" s="839"/>
      <c r="Q142" s="839"/>
      <c r="R142" s="839"/>
      <c r="S142" s="839"/>
      <c r="T142" s="839"/>
      <c r="U142" s="839"/>
      <c r="V142" s="839"/>
      <c r="W142" s="839"/>
      <c r="X142" s="839"/>
      <c r="Y142" s="839"/>
      <c r="Z142" s="839"/>
      <c r="AA142" s="839"/>
      <c r="AB142" s="839"/>
    </row>
    <row r="143" spans="1:28" x14ac:dyDescent="0.35">
      <c r="A143" s="839"/>
      <c r="B143" s="839"/>
      <c r="C143" s="839"/>
      <c r="D143" s="839"/>
      <c r="E143" s="839"/>
      <c r="F143" s="839"/>
      <c r="G143" s="839"/>
      <c r="H143" s="839"/>
      <c r="I143" s="839"/>
      <c r="J143" s="839"/>
      <c r="K143" s="839"/>
      <c r="L143" s="839"/>
      <c r="M143" s="839"/>
      <c r="N143" s="839"/>
      <c r="O143" s="839"/>
      <c r="P143" s="839"/>
      <c r="Q143" s="839"/>
      <c r="R143" s="839"/>
      <c r="S143" s="839"/>
      <c r="T143" s="839"/>
      <c r="U143" s="839"/>
      <c r="V143" s="839"/>
      <c r="W143" s="839"/>
      <c r="X143" s="839"/>
      <c r="Y143" s="839"/>
      <c r="Z143" s="839"/>
      <c r="AA143" s="839"/>
      <c r="AB143" s="839"/>
    </row>
    <row r="144" spans="1:28" x14ac:dyDescent="0.35">
      <c r="A144" s="839"/>
      <c r="B144" s="839"/>
      <c r="C144" s="839"/>
      <c r="D144" s="839"/>
      <c r="E144" s="839"/>
      <c r="F144" s="839"/>
      <c r="G144" s="839"/>
      <c r="H144" s="839"/>
      <c r="I144" s="839"/>
      <c r="J144" s="839"/>
      <c r="K144" s="839"/>
      <c r="L144" s="839"/>
      <c r="M144" s="839"/>
      <c r="N144" s="839"/>
      <c r="O144" s="839"/>
      <c r="P144" s="839"/>
      <c r="Q144" s="839"/>
      <c r="R144" s="839"/>
      <c r="S144" s="839"/>
      <c r="T144" s="839"/>
      <c r="U144" s="839"/>
      <c r="V144" s="839"/>
      <c r="W144" s="839"/>
      <c r="X144" s="839"/>
      <c r="Y144" s="839"/>
      <c r="Z144" s="839"/>
      <c r="AA144" s="839"/>
      <c r="AB144" s="839"/>
    </row>
    <row r="145" spans="1:28" x14ac:dyDescent="0.35">
      <c r="A145" s="839"/>
      <c r="B145" s="839"/>
      <c r="C145" s="839"/>
      <c r="D145" s="839"/>
      <c r="E145" s="839"/>
      <c r="F145" s="839"/>
      <c r="G145" s="839"/>
      <c r="H145" s="839"/>
      <c r="I145" s="839"/>
      <c r="J145" s="839"/>
      <c r="K145" s="839"/>
      <c r="L145" s="839"/>
      <c r="M145" s="839"/>
      <c r="N145" s="839"/>
      <c r="O145" s="839"/>
      <c r="P145" s="839"/>
      <c r="Q145" s="839"/>
      <c r="R145" s="839"/>
      <c r="S145" s="839"/>
      <c r="T145" s="839"/>
      <c r="U145" s="839"/>
      <c r="V145" s="839"/>
      <c r="W145" s="839"/>
      <c r="X145" s="839"/>
      <c r="Y145" s="839"/>
      <c r="Z145" s="839"/>
      <c r="AA145" s="839"/>
      <c r="AB145" s="839"/>
    </row>
    <row r="146" spans="1:28" x14ac:dyDescent="0.35">
      <c r="A146" s="839"/>
      <c r="B146" s="839"/>
      <c r="C146" s="839"/>
      <c r="D146" s="839"/>
      <c r="E146" s="839"/>
      <c r="F146" s="839"/>
      <c r="G146" s="839"/>
      <c r="H146" s="839"/>
      <c r="I146" s="839"/>
      <c r="J146" s="839"/>
      <c r="K146" s="839"/>
      <c r="L146" s="839"/>
      <c r="M146" s="839"/>
      <c r="N146" s="839"/>
      <c r="O146" s="839"/>
      <c r="P146" s="839"/>
      <c r="Q146" s="839"/>
      <c r="R146" s="839"/>
      <c r="S146" s="839"/>
      <c r="T146" s="839"/>
      <c r="U146" s="839"/>
      <c r="V146" s="839"/>
      <c r="W146" s="839"/>
      <c r="X146" s="839"/>
      <c r="Y146" s="839"/>
      <c r="Z146" s="839"/>
      <c r="AA146" s="839"/>
      <c r="AB146" s="839"/>
    </row>
    <row r="147" spans="1:28" x14ac:dyDescent="0.35">
      <c r="A147" s="839"/>
      <c r="B147" s="839"/>
      <c r="C147" s="839"/>
      <c r="D147" s="839"/>
      <c r="E147" s="839"/>
      <c r="F147" s="839"/>
      <c r="G147" s="839"/>
      <c r="H147" s="839"/>
      <c r="I147" s="839"/>
      <c r="J147" s="839"/>
      <c r="K147" s="839"/>
      <c r="L147" s="839"/>
      <c r="M147" s="839"/>
      <c r="N147" s="839"/>
      <c r="O147" s="839"/>
      <c r="P147" s="839"/>
      <c r="Q147" s="839"/>
      <c r="R147" s="839"/>
      <c r="S147" s="839"/>
      <c r="T147" s="839"/>
      <c r="U147" s="839"/>
      <c r="V147" s="839"/>
      <c r="W147" s="839"/>
      <c r="X147" s="839"/>
      <c r="Y147" s="839"/>
      <c r="Z147" s="839"/>
      <c r="AA147" s="839"/>
      <c r="AB147" s="839"/>
    </row>
    <row r="148" spans="1:28" x14ac:dyDescent="0.35">
      <c r="A148" s="839"/>
      <c r="B148" s="839"/>
      <c r="C148" s="839"/>
      <c r="D148" s="839"/>
      <c r="E148" s="839"/>
      <c r="F148" s="839"/>
      <c r="G148" s="839"/>
      <c r="H148" s="839"/>
      <c r="I148" s="839"/>
      <c r="J148" s="839"/>
      <c r="K148" s="839"/>
      <c r="L148" s="839"/>
      <c r="M148" s="839"/>
      <c r="N148" s="839"/>
      <c r="O148" s="839"/>
      <c r="P148" s="839"/>
      <c r="Q148" s="839"/>
      <c r="R148" s="839"/>
      <c r="S148" s="839"/>
      <c r="T148" s="839"/>
      <c r="U148" s="839"/>
      <c r="V148" s="839"/>
      <c r="W148" s="839"/>
      <c r="X148" s="839"/>
      <c r="Y148" s="839"/>
      <c r="Z148" s="839"/>
      <c r="AA148" s="839"/>
      <c r="AB148" s="839"/>
    </row>
    <row r="149" spans="1:28" x14ac:dyDescent="0.35">
      <c r="A149" s="839"/>
      <c r="B149" s="839"/>
      <c r="C149" s="839"/>
      <c r="D149" s="839"/>
      <c r="E149" s="839"/>
      <c r="F149" s="839"/>
      <c r="G149" s="839"/>
      <c r="H149" s="839"/>
      <c r="I149" s="839"/>
      <c r="J149" s="839"/>
      <c r="K149" s="839"/>
      <c r="L149" s="839"/>
      <c r="M149" s="839"/>
      <c r="N149" s="839"/>
      <c r="O149" s="839"/>
      <c r="P149" s="839"/>
      <c r="Q149" s="839"/>
      <c r="R149" s="839"/>
      <c r="S149" s="839"/>
      <c r="T149" s="839"/>
      <c r="U149" s="839"/>
      <c r="V149" s="839"/>
      <c r="W149" s="839"/>
      <c r="X149" s="839"/>
      <c r="Y149" s="839"/>
      <c r="Z149" s="839"/>
      <c r="AA149" s="839"/>
      <c r="AB149" s="839"/>
    </row>
    <row r="150" spans="1:28" x14ac:dyDescent="0.35">
      <c r="A150" s="839"/>
      <c r="B150" s="839"/>
      <c r="C150" s="839"/>
      <c r="D150" s="839"/>
      <c r="E150" s="839"/>
      <c r="F150" s="839"/>
      <c r="G150" s="839"/>
      <c r="H150" s="839"/>
      <c r="I150" s="839"/>
      <c r="J150" s="839"/>
      <c r="K150" s="839"/>
      <c r="L150" s="839"/>
      <c r="M150" s="839"/>
      <c r="N150" s="839"/>
      <c r="O150" s="839"/>
      <c r="P150" s="839"/>
      <c r="Q150" s="839"/>
      <c r="R150" s="839"/>
      <c r="S150" s="839"/>
      <c r="T150" s="839"/>
      <c r="U150" s="839"/>
      <c r="V150" s="839"/>
      <c r="W150" s="839"/>
      <c r="X150" s="839"/>
      <c r="Y150" s="839"/>
      <c r="Z150" s="839"/>
      <c r="AA150" s="839"/>
      <c r="AB150" s="839"/>
    </row>
    <row r="151" spans="1:28" x14ac:dyDescent="0.35">
      <c r="A151" s="839"/>
      <c r="B151" s="839"/>
      <c r="C151" s="839"/>
      <c r="D151" s="839"/>
      <c r="E151" s="839"/>
      <c r="F151" s="839"/>
      <c r="G151" s="839"/>
      <c r="H151" s="839"/>
      <c r="I151" s="839"/>
      <c r="J151" s="839"/>
      <c r="K151" s="839"/>
      <c r="L151" s="839"/>
      <c r="M151" s="839"/>
      <c r="N151" s="839"/>
      <c r="O151" s="839"/>
      <c r="P151" s="839"/>
      <c r="Q151" s="839"/>
      <c r="R151" s="839"/>
      <c r="S151" s="839"/>
      <c r="T151" s="839"/>
      <c r="U151" s="839"/>
      <c r="V151" s="839"/>
      <c r="W151" s="839"/>
      <c r="X151" s="839"/>
      <c r="Y151" s="839"/>
      <c r="Z151" s="839"/>
      <c r="AA151" s="839"/>
      <c r="AB151" s="839"/>
    </row>
    <row r="152" spans="1:28" x14ac:dyDescent="0.35">
      <c r="A152" s="839"/>
      <c r="B152" s="839"/>
      <c r="C152" s="839"/>
      <c r="D152" s="839"/>
      <c r="E152" s="839"/>
      <c r="F152" s="839"/>
      <c r="G152" s="839"/>
      <c r="H152" s="839"/>
      <c r="I152" s="839"/>
      <c r="J152" s="839"/>
      <c r="K152" s="839"/>
      <c r="L152" s="839"/>
      <c r="M152" s="839"/>
      <c r="N152" s="839"/>
      <c r="O152" s="839"/>
      <c r="P152" s="839"/>
      <c r="Q152" s="839"/>
      <c r="R152" s="839"/>
      <c r="S152" s="839"/>
      <c r="T152" s="839"/>
      <c r="U152" s="839"/>
      <c r="V152" s="839"/>
      <c r="W152" s="839"/>
      <c r="X152" s="839"/>
      <c r="Y152" s="839"/>
      <c r="Z152" s="839"/>
      <c r="AA152" s="839"/>
      <c r="AB152" s="839"/>
    </row>
    <row r="153" spans="1:28" x14ac:dyDescent="0.35">
      <c r="A153" s="839"/>
      <c r="B153" s="839"/>
      <c r="C153" s="839"/>
      <c r="D153" s="839"/>
      <c r="E153" s="839"/>
      <c r="F153" s="839"/>
      <c r="G153" s="839"/>
      <c r="H153" s="839"/>
      <c r="I153" s="839"/>
      <c r="J153" s="839"/>
      <c r="K153" s="839"/>
      <c r="L153" s="839"/>
      <c r="M153" s="839"/>
      <c r="N153" s="839"/>
      <c r="O153" s="839"/>
      <c r="P153" s="839"/>
      <c r="Q153" s="839"/>
      <c r="R153" s="839"/>
      <c r="S153" s="839"/>
      <c r="T153" s="839"/>
      <c r="U153" s="839"/>
      <c r="V153" s="839"/>
      <c r="W153" s="839"/>
      <c r="X153" s="839"/>
      <c r="Y153" s="839"/>
      <c r="Z153" s="839"/>
      <c r="AA153" s="839"/>
      <c r="AB153" s="839"/>
    </row>
    <row r="154" spans="1:28" x14ac:dyDescent="0.35">
      <c r="A154" s="839"/>
      <c r="B154" s="839"/>
      <c r="C154" s="839"/>
      <c r="D154" s="839"/>
      <c r="E154" s="839"/>
      <c r="F154" s="839"/>
      <c r="G154" s="839"/>
      <c r="H154" s="839"/>
      <c r="I154" s="839"/>
      <c r="J154" s="839"/>
      <c r="K154" s="839"/>
      <c r="L154" s="839"/>
      <c r="M154" s="839"/>
      <c r="N154" s="839"/>
      <c r="O154" s="839"/>
      <c r="P154" s="839"/>
      <c r="Q154" s="839"/>
      <c r="R154" s="839"/>
      <c r="S154" s="839"/>
      <c r="T154" s="839"/>
      <c r="U154" s="839"/>
      <c r="V154" s="839"/>
      <c r="W154" s="839"/>
      <c r="X154" s="839"/>
      <c r="Y154" s="839"/>
      <c r="Z154" s="839"/>
      <c r="AA154" s="839"/>
      <c r="AB154" s="839"/>
    </row>
    <row r="155" spans="1:28" x14ac:dyDescent="0.35">
      <c r="A155" s="839"/>
      <c r="B155" s="839"/>
      <c r="C155" s="839"/>
      <c r="D155" s="839"/>
      <c r="E155" s="839"/>
      <c r="F155" s="839"/>
      <c r="G155" s="839"/>
      <c r="H155" s="839"/>
      <c r="I155" s="839"/>
      <c r="J155" s="839"/>
      <c r="K155" s="839"/>
      <c r="L155" s="839"/>
      <c r="M155" s="839"/>
      <c r="N155" s="839"/>
      <c r="O155" s="839"/>
      <c r="P155" s="839"/>
      <c r="Q155" s="839"/>
      <c r="R155" s="839"/>
      <c r="S155" s="839"/>
      <c r="T155" s="839"/>
      <c r="U155" s="839"/>
      <c r="V155" s="839"/>
      <c r="W155" s="839"/>
      <c r="X155" s="839"/>
      <c r="Y155" s="839"/>
      <c r="Z155" s="839"/>
      <c r="AA155" s="839"/>
      <c r="AB155" s="839"/>
    </row>
    <row r="156" spans="1:28" x14ac:dyDescent="0.35">
      <c r="A156" s="839"/>
      <c r="B156" s="839"/>
      <c r="C156" s="839"/>
      <c r="D156" s="839"/>
      <c r="E156" s="839"/>
      <c r="F156" s="839"/>
      <c r="G156" s="839"/>
      <c r="H156" s="839"/>
      <c r="I156" s="839"/>
      <c r="J156" s="839"/>
      <c r="K156" s="839"/>
      <c r="L156" s="839"/>
      <c r="M156" s="839"/>
      <c r="N156" s="839"/>
      <c r="O156" s="839"/>
      <c r="P156" s="839"/>
      <c r="Q156" s="839"/>
      <c r="R156" s="839"/>
      <c r="S156" s="839"/>
      <c r="T156" s="839"/>
      <c r="U156" s="839"/>
      <c r="V156" s="839"/>
      <c r="W156" s="839"/>
      <c r="X156" s="839"/>
      <c r="Y156" s="839"/>
      <c r="Z156" s="839"/>
      <c r="AA156" s="839"/>
      <c r="AB156" s="839"/>
    </row>
    <row r="157" spans="1:28" x14ac:dyDescent="0.35">
      <c r="A157" s="839"/>
      <c r="B157" s="839"/>
      <c r="C157" s="839"/>
      <c r="D157" s="839"/>
      <c r="E157" s="839"/>
      <c r="F157" s="839"/>
      <c r="G157" s="839"/>
      <c r="H157" s="839"/>
      <c r="I157" s="839"/>
      <c r="J157" s="839"/>
      <c r="K157" s="839"/>
      <c r="L157" s="839"/>
      <c r="M157" s="839"/>
      <c r="N157" s="839"/>
      <c r="O157" s="839"/>
      <c r="P157" s="839"/>
      <c r="Q157" s="839"/>
      <c r="R157" s="839"/>
      <c r="S157" s="839"/>
      <c r="T157" s="839"/>
      <c r="U157" s="839"/>
      <c r="V157" s="839"/>
      <c r="W157" s="839"/>
      <c r="X157" s="839"/>
      <c r="Y157" s="839"/>
      <c r="Z157" s="839"/>
      <c r="AA157" s="839"/>
      <c r="AB157" s="839"/>
    </row>
    <row r="158" spans="1:28" x14ac:dyDescent="0.35">
      <c r="A158" s="839"/>
      <c r="B158" s="839"/>
      <c r="C158" s="839"/>
      <c r="D158" s="839"/>
      <c r="E158" s="839"/>
      <c r="F158" s="839"/>
      <c r="G158" s="839"/>
      <c r="H158" s="839"/>
      <c r="I158" s="839"/>
      <c r="J158" s="839"/>
      <c r="K158" s="839"/>
      <c r="L158" s="839"/>
      <c r="M158" s="839"/>
      <c r="N158" s="839"/>
      <c r="O158" s="839"/>
      <c r="P158" s="839"/>
      <c r="Q158" s="839"/>
      <c r="R158" s="839"/>
      <c r="S158" s="839"/>
      <c r="T158" s="839"/>
      <c r="U158" s="839"/>
      <c r="V158" s="839"/>
      <c r="W158" s="839"/>
      <c r="X158" s="839"/>
      <c r="Y158" s="839"/>
      <c r="Z158" s="839"/>
      <c r="AA158" s="839"/>
      <c r="AB158" s="839"/>
    </row>
    <row r="159" spans="1:28" x14ac:dyDescent="0.35">
      <c r="A159" s="839"/>
      <c r="B159" s="839"/>
      <c r="C159" s="839"/>
      <c r="D159" s="839"/>
      <c r="E159" s="839"/>
      <c r="F159" s="839"/>
      <c r="G159" s="839"/>
      <c r="H159" s="839"/>
      <c r="I159" s="839"/>
      <c r="J159" s="839"/>
      <c r="K159" s="839"/>
      <c r="L159" s="839"/>
      <c r="M159" s="839"/>
      <c r="N159" s="839"/>
      <c r="O159" s="839"/>
      <c r="P159" s="839"/>
      <c r="Q159" s="839"/>
      <c r="R159" s="839"/>
      <c r="S159" s="839"/>
      <c r="T159" s="839"/>
      <c r="U159" s="839"/>
      <c r="V159" s="839"/>
      <c r="W159" s="839"/>
      <c r="X159" s="839"/>
      <c r="Y159" s="839"/>
      <c r="Z159" s="839"/>
      <c r="AA159" s="839"/>
      <c r="AB159" s="839"/>
    </row>
    <row r="160" spans="1:28" x14ac:dyDescent="0.35">
      <c r="A160" s="839"/>
      <c r="B160" s="839"/>
      <c r="C160" s="839"/>
      <c r="D160" s="839"/>
      <c r="E160" s="839"/>
      <c r="F160" s="839"/>
      <c r="G160" s="839"/>
      <c r="H160" s="839"/>
      <c r="I160" s="839"/>
      <c r="J160" s="839"/>
      <c r="K160" s="839"/>
      <c r="L160" s="839"/>
      <c r="M160" s="839"/>
      <c r="N160" s="839"/>
      <c r="O160" s="839"/>
      <c r="P160" s="839"/>
      <c r="Q160" s="839"/>
      <c r="R160" s="839"/>
      <c r="S160" s="839"/>
      <c r="T160" s="839"/>
      <c r="U160" s="839"/>
      <c r="V160" s="839"/>
      <c r="W160" s="839"/>
      <c r="X160" s="839"/>
      <c r="Y160" s="839"/>
      <c r="Z160" s="839"/>
      <c r="AA160" s="839"/>
      <c r="AB160" s="839"/>
    </row>
    <row r="161" spans="1:28" x14ac:dyDescent="0.35">
      <c r="A161" s="839"/>
      <c r="B161" s="839"/>
      <c r="C161" s="839"/>
      <c r="D161" s="839"/>
      <c r="E161" s="839"/>
      <c r="F161" s="839"/>
      <c r="G161" s="839"/>
      <c r="H161" s="839"/>
      <c r="I161" s="839"/>
      <c r="J161" s="839"/>
      <c r="K161" s="839"/>
      <c r="L161" s="839"/>
      <c r="M161" s="839"/>
      <c r="N161" s="839"/>
      <c r="O161" s="839"/>
      <c r="P161" s="839"/>
      <c r="Q161" s="839"/>
      <c r="R161" s="839"/>
      <c r="S161" s="839"/>
      <c r="T161" s="839"/>
      <c r="U161" s="839"/>
      <c r="V161" s="839"/>
      <c r="W161" s="839"/>
      <c r="X161" s="839"/>
      <c r="Y161" s="839"/>
      <c r="Z161" s="839"/>
      <c r="AA161" s="839"/>
      <c r="AB161" s="839"/>
    </row>
    <row r="162" spans="1:28" x14ac:dyDescent="0.35">
      <c r="A162" s="839"/>
      <c r="B162" s="839"/>
      <c r="C162" s="839"/>
      <c r="D162" s="839"/>
      <c r="E162" s="839"/>
      <c r="F162" s="839"/>
      <c r="G162" s="839"/>
      <c r="H162" s="839"/>
      <c r="I162" s="839"/>
      <c r="J162" s="839"/>
      <c r="K162" s="839"/>
      <c r="L162" s="839"/>
      <c r="M162" s="839"/>
      <c r="N162" s="839"/>
      <c r="O162" s="839"/>
      <c r="P162" s="839"/>
      <c r="Q162" s="839"/>
      <c r="R162" s="839"/>
      <c r="S162" s="839"/>
      <c r="T162" s="839"/>
      <c r="U162" s="839"/>
      <c r="V162" s="839"/>
      <c r="W162" s="839"/>
      <c r="X162" s="839"/>
      <c r="Y162" s="839"/>
      <c r="Z162" s="839"/>
      <c r="AA162" s="839"/>
      <c r="AB162" s="839"/>
    </row>
    <row r="163" spans="1:28" x14ac:dyDescent="0.35">
      <c r="A163" s="839"/>
      <c r="B163" s="839"/>
      <c r="C163" s="839"/>
      <c r="D163" s="839"/>
      <c r="E163" s="839"/>
      <c r="F163" s="839"/>
      <c r="G163" s="839"/>
      <c r="H163" s="839"/>
      <c r="I163" s="839"/>
      <c r="J163" s="839"/>
      <c r="K163" s="839"/>
      <c r="L163" s="839"/>
      <c r="M163" s="839"/>
      <c r="N163" s="839"/>
      <c r="O163" s="839"/>
      <c r="P163" s="839"/>
      <c r="Q163" s="839"/>
      <c r="R163" s="839"/>
      <c r="S163" s="839"/>
      <c r="T163" s="839"/>
      <c r="U163" s="839"/>
      <c r="V163" s="839"/>
      <c r="W163" s="839"/>
      <c r="X163" s="839"/>
      <c r="Y163" s="839"/>
      <c r="Z163" s="839"/>
      <c r="AA163" s="839"/>
      <c r="AB163" s="839"/>
    </row>
    <row r="164" spans="1:28" x14ac:dyDescent="0.35">
      <c r="A164" s="839"/>
      <c r="B164" s="839"/>
      <c r="C164" s="839"/>
      <c r="D164" s="839"/>
      <c r="E164" s="839"/>
      <c r="F164" s="839"/>
      <c r="G164" s="839"/>
      <c r="H164" s="839"/>
      <c r="I164" s="839"/>
      <c r="J164" s="839"/>
      <c r="K164" s="839"/>
      <c r="L164" s="839"/>
      <c r="M164" s="839"/>
      <c r="N164" s="839"/>
      <c r="O164" s="839"/>
      <c r="P164" s="839"/>
      <c r="Q164" s="839"/>
      <c r="R164" s="839"/>
      <c r="S164" s="839"/>
      <c r="T164" s="839"/>
      <c r="U164" s="839"/>
      <c r="V164" s="839"/>
      <c r="W164" s="839"/>
      <c r="X164" s="839"/>
      <c r="Y164" s="839"/>
      <c r="Z164" s="839"/>
      <c r="AA164" s="839"/>
      <c r="AB164" s="839"/>
    </row>
    <row r="165" spans="1:28" x14ac:dyDescent="0.35">
      <c r="A165" s="839"/>
      <c r="B165" s="839"/>
      <c r="C165" s="839"/>
      <c r="D165" s="839"/>
      <c r="E165" s="839"/>
      <c r="F165" s="839"/>
      <c r="G165" s="839"/>
      <c r="H165" s="839"/>
      <c r="I165" s="839"/>
      <c r="J165" s="839"/>
      <c r="K165" s="839"/>
      <c r="L165" s="839"/>
      <c r="M165" s="839"/>
      <c r="N165" s="839"/>
      <c r="O165" s="839"/>
      <c r="P165" s="839"/>
      <c r="Q165" s="839"/>
      <c r="R165" s="839"/>
      <c r="S165" s="839"/>
      <c r="T165" s="839"/>
      <c r="U165" s="839"/>
      <c r="V165" s="839"/>
      <c r="W165" s="839"/>
      <c r="X165" s="839"/>
      <c r="Y165" s="839"/>
      <c r="Z165" s="839"/>
      <c r="AA165" s="839"/>
      <c r="AB165" s="839"/>
    </row>
    <row r="166" spans="1:28" x14ac:dyDescent="0.35">
      <c r="A166" s="839"/>
      <c r="B166" s="839"/>
      <c r="C166" s="839"/>
      <c r="D166" s="839"/>
      <c r="E166" s="839"/>
      <c r="F166" s="839"/>
      <c r="G166" s="839"/>
      <c r="H166" s="839"/>
      <c r="I166" s="839"/>
      <c r="J166" s="839"/>
      <c r="K166" s="839"/>
      <c r="L166" s="839"/>
      <c r="M166" s="839"/>
      <c r="N166" s="839"/>
      <c r="O166" s="839"/>
      <c r="P166" s="839"/>
      <c r="Q166" s="839"/>
      <c r="R166" s="839"/>
      <c r="S166" s="839"/>
      <c r="T166" s="839"/>
      <c r="U166" s="839"/>
      <c r="V166" s="839"/>
      <c r="W166" s="839"/>
      <c r="X166" s="839"/>
      <c r="Y166" s="839"/>
      <c r="Z166" s="839"/>
      <c r="AA166" s="839"/>
      <c r="AB166" s="839"/>
    </row>
    <row r="167" spans="1:28" x14ac:dyDescent="0.35">
      <c r="A167" s="839"/>
      <c r="B167" s="839"/>
      <c r="C167" s="839"/>
      <c r="D167" s="839"/>
      <c r="E167" s="839"/>
      <c r="F167" s="839"/>
      <c r="G167" s="839"/>
      <c r="H167" s="839"/>
      <c r="I167" s="839"/>
      <c r="J167" s="839"/>
      <c r="K167" s="839"/>
      <c r="L167" s="839"/>
      <c r="M167" s="839"/>
      <c r="N167" s="839"/>
      <c r="O167" s="839"/>
      <c r="P167" s="839"/>
      <c r="Q167" s="839"/>
      <c r="R167" s="839"/>
      <c r="S167" s="839"/>
      <c r="T167" s="839"/>
      <c r="U167" s="839"/>
      <c r="V167" s="839"/>
      <c r="W167" s="839"/>
      <c r="X167" s="839"/>
      <c r="Y167" s="839"/>
      <c r="Z167" s="839"/>
      <c r="AA167" s="839"/>
      <c r="AB167" s="839"/>
    </row>
    <row r="168" spans="1:28" x14ac:dyDescent="0.35">
      <c r="A168" s="839"/>
      <c r="B168" s="839"/>
      <c r="C168" s="839"/>
      <c r="D168" s="839"/>
      <c r="E168" s="839"/>
      <c r="F168" s="839"/>
      <c r="G168" s="839"/>
      <c r="H168" s="839"/>
      <c r="I168" s="839"/>
      <c r="J168" s="839"/>
      <c r="K168" s="839"/>
      <c r="L168" s="839"/>
      <c r="M168" s="839"/>
      <c r="N168" s="839"/>
      <c r="O168" s="839"/>
      <c r="P168" s="839"/>
      <c r="Q168" s="839"/>
      <c r="R168" s="839"/>
      <c r="S168" s="839"/>
      <c r="T168" s="839"/>
      <c r="U168" s="839"/>
      <c r="V168" s="839"/>
      <c r="W168" s="839"/>
      <c r="X168" s="839"/>
      <c r="Y168" s="839"/>
      <c r="Z168" s="839"/>
      <c r="AA168" s="839"/>
      <c r="AB168" s="839"/>
    </row>
    <row r="169" spans="1:28" x14ac:dyDescent="0.35">
      <c r="A169" s="839"/>
      <c r="B169" s="839"/>
      <c r="C169" s="839"/>
      <c r="D169" s="839"/>
      <c r="E169" s="839"/>
      <c r="F169" s="839"/>
      <c r="G169" s="839"/>
      <c r="H169" s="839"/>
      <c r="I169" s="839"/>
      <c r="J169" s="839"/>
      <c r="K169" s="839"/>
      <c r="L169" s="839"/>
      <c r="M169" s="839"/>
      <c r="N169" s="839"/>
      <c r="O169" s="839"/>
      <c r="P169" s="839"/>
      <c r="Q169" s="839"/>
      <c r="R169" s="839"/>
      <c r="S169" s="839"/>
      <c r="T169" s="839"/>
      <c r="U169" s="839"/>
      <c r="V169" s="839"/>
      <c r="W169" s="839"/>
      <c r="X169" s="839"/>
      <c r="Y169" s="839"/>
      <c r="Z169" s="839"/>
      <c r="AA169" s="839"/>
      <c r="AB169" s="839"/>
    </row>
    <row r="170" spans="1:28" x14ac:dyDescent="0.35">
      <c r="A170" s="839"/>
      <c r="B170" s="839"/>
      <c r="C170" s="839"/>
      <c r="D170" s="839"/>
      <c r="E170" s="839"/>
      <c r="F170" s="839"/>
      <c r="G170" s="839"/>
      <c r="H170" s="839"/>
      <c r="I170" s="839"/>
      <c r="J170" s="839"/>
      <c r="K170" s="839"/>
      <c r="L170" s="839"/>
      <c r="M170" s="839"/>
      <c r="N170" s="839"/>
      <c r="O170" s="839"/>
      <c r="P170" s="839"/>
      <c r="Q170" s="839"/>
      <c r="R170" s="839"/>
      <c r="S170" s="839"/>
      <c r="T170" s="839"/>
      <c r="U170" s="839"/>
      <c r="V170" s="839"/>
      <c r="W170" s="839"/>
      <c r="X170" s="839"/>
      <c r="Y170" s="839"/>
      <c r="Z170" s="839"/>
      <c r="AA170" s="839"/>
      <c r="AB170" s="839"/>
    </row>
    <row r="171" spans="1:28" x14ac:dyDescent="0.35">
      <c r="A171" s="839"/>
      <c r="B171" s="839"/>
      <c r="C171" s="839"/>
      <c r="D171" s="839"/>
      <c r="E171" s="839"/>
      <c r="F171" s="839"/>
      <c r="G171" s="839"/>
      <c r="H171" s="839"/>
      <c r="I171" s="839"/>
      <c r="J171" s="839"/>
      <c r="K171" s="839"/>
      <c r="L171" s="839"/>
      <c r="M171" s="839"/>
      <c r="N171" s="839"/>
      <c r="O171" s="839"/>
      <c r="P171" s="839"/>
      <c r="Q171" s="839"/>
      <c r="R171" s="839"/>
      <c r="S171" s="839"/>
      <c r="T171" s="839"/>
      <c r="U171" s="839"/>
      <c r="V171" s="839"/>
      <c r="W171" s="839"/>
      <c r="X171" s="839"/>
      <c r="Y171" s="839"/>
      <c r="Z171" s="839"/>
      <c r="AA171" s="839"/>
      <c r="AB171" s="839"/>
    </row>
    <row r="172" spans="1:28" x14ac:dyDescent="0.35">
      <c r="A172" s="839"/>
      <c r="B172" s="839"/>
      <c r="C172" s="839"/>
      <c r="D172" s="839"/>
      <c r="E172" s="839"/>
      <c r="F172" s="839"/>
      <c r="G172" s="839"/>
      <c r="H172" s="839"/>
      <c r="I172" s="839"/>
      <c r="J172" s="839"/>
      <c r="K172" s="839"/>
      <c r="L172" s="839"/>
      <c r="M172" s="839"/>
      <c r="N172" s="839"/>
      <c r="O172" s="839"/>
      <c r="P172" s="839"/>
      <c r="Q172" s="839"/>
      <c r="R172" s="839"/>
      <c r="S172" s="839"/>
      <c r="T172" s="839"/>
      <c r="U172" s="839"/>
      <c r="V172" s="839"/>
      <c r="W172" s="839"/>
      <c r="X172" s="839"/>
      <c r="Y172" s="839"/>
      <c r="Z172" s="839"/>
      <c r="AA172" s="839"/>
      <c r="AB172" s="839"/>
    </row>
    <row r="173" spans="1:28" x14ac:dyDescent="0.35">
      <c r="A173" s="839"/>
      <c r="B173" s="839"/>
      <c r="C173" s="839"/>
      <c r="D173" s="839"/>
      <c r="E173" s="839"/>
      <c r="F173" s="839"/>
      <c r="G173" s="839"/>
      <c r="H173" s="839"/>
      <c r="I173" s="839"/>
      <c r="J173" s="839"/>
      <c r="K173" s="839"/>
      <c r="L173" s="839"/>
      <c r="M173" s="839"/>
      <c r="N173" s="839"/>
      <c r="O173" s="839"/>
      <c r="P173" s="839"/>
      <c r="Q173" s="839"/>
      <c r="R173" s="839"/>
      <c r="S173" s="839"/>
      <c r="T173" s="839"/>
      <c r="U173" s="839"/>
      <c r="V173" s="839"/>
      <c r="W173" s="839"/>
      <c r="X173" s="839"/>
      <c r="Y173" s="839"/>
      <c r="Z173" s="839"/>
      <c r="AA173" s="839"/>
      <c r="AB173" s="839"/>
    </row>
    <row r="174" spans="1:28" x14ac:dyDescent="0.35">
      <c r="A174" s="839"/>
      <c r="B174" s="839"/>
      <c r="C174" s="839"/>
      <c r="D174" s="839"/>
      <c r="E174" s="839"/>
      <c r="F174" s="839"/>
      <c r="G174" s="839"/>
      <c r="H174" s="839"/>
      <c r="I174" s="839"/>
      <c r="J174" s="839"/>
      <c r="K174" s="839"/>
      <c r="L174" s="839"/>
      <c r="M174" s="839"/>
      <c r="N174" s="839"/>
      <c r="O174" s="839"/>
      <c r="P174" s="839"/>
      <c r="Q174" s="839"/>
      <c r="R174" s="839"/>
      <c r="S174" s="839"/>
      <c r="T174" s="839"/>
      <c r="U174" s="839"/>
      <c r="V174" s="839"/>
      <c r="W174" s="839"/>
      <c r="X174" s="839"/>
      <c r="Y174" s="839"/>
      <c r="Z174" s="839"/>
      <c r="AA174" s="839"/>
      <c r="AB174" s="839"/>
    </row>
    <row r="175" spans="1:28" x14ac:dyDescent="0.35">
      <c r="A175" s="839"/>
      <c r="B175" s="839"/>
      <c r="C175" s="839"/>
      <c r="D175" s="839"/>
      <c r="E175" s="839"/>
      <c r="F175" s="839"/>
      <c r="G175" s="839"/>
      <c r="H175" s="839"/>
      <c r="I175" s="839"/>
      <c r="J175" s="839"/>
      <c r="K175" s="839"/>
      <c r="L175" s="839"/>
      <c r="M175" s="839"/>
      <c r="N175" s="839"/>
      <c r="O175" s="839"/>
      <c r="P175" s="839"/>
      <c r="Q175" s="839"/>
      <c r="R175" s="839"/>
      <c r="S175" s="839"/>
      <c r="T175" s="839"/>
      <c r="U175" s="839"/>
      <c r="V175" s="839"/>
      <c r="W175" s="839"/>
      <c r="X175" s="839"/>
      <c r="Y175" s="839"/>
      <c r="Z175" s="839"/>
      <c r="AA175" s="839"/>
      <c r="AB175" s="839"/>
    </row>
    <row r="176" spans="1:28" x14ac:dyDescent="0.35">
      <c r="A176" s="839"/>
      <c r="B176" s="839"/>
      <c r="C176" s="839"/>
      <c r="D176" s="839"/>
      <c r="E176" s="839"/>
      <c r="F176" s="839"/>
      <c r="G176" s="839"/>
      <c r="H176" s="839"/>
      <c r="I176" s="839"/>
      <c r="J176" s="839"/>
      <c r="K176" s="839"/>
      <c r="L176" s="839"/>
      <c r="M176" s="839"/>
      <c r="N176" s="839"/>
      <c r="O176" s="839"/>
      <c r="P176" s="839"/>
      <c r="Q176" s="839"/>
      <c r="R176" s="839"/>
      <c r="S176" s="839"/>
      <c r="T176" s="839"/>
      <c r="U176" s="839"/>
      <c r="V176" s="839"/>
      <c r="W176" s="839"/>
      <c r="X176" s="839"/>
      <c r="Y176" s="839"/>
      <c r="Z176" s="839"/>
      <c r="AA176" s="839"/>
      <c r="AB176" s="839"/>
    </row>
    <row r="177" spans="1:28" x14ac:dyDescent="0.35">
      <c r="A177" s="839"/>
      <c r="B177" s="839"/>
      <c r="C177" s="839"/>
      <c r="D177" s="839"/>
      <c r="E177" s="839"/>
      <c r="F177" s="839"/>
      <c r="G177" s="839"/>
      <c r="H177" s="839"/>
      <c r="I177" s="839"/>
      <c r="J177" s="839"/>
      <c r="K177" s="839"/>
      <c r="L177" s="839"/>
      <c r="M177" s="839"/>
      <c r="N177" s="839"/>
      <c r="O177" s="839"/>
      <c r="P177" s="839"/>
      <c r="Q177" s="839"/>
      <c r="R177" s="839"/>
      <c r="S177" s="839"/>
      <c r="T177" s="839"/>
      <c r="U177" s="839"/>
      <c r="V177" s="839"/>
      <c r="W177" s="839"/>
      <c r="X177" s="839"/>
      <c r="Y177" s="839"/>
      <c r="Z177" s="839"/>
      <c r="AA177" s="839"/>
      <c r="AB177" s="839"/>
    </row>
    <row r="178" spans="1:28" x14ac:dyDescent="0.35">
      <c r="A178" s="839"/>
      <c r="B178" s="839"/>
      <c r="C178" s="839"/>
      <c r="D178" s="839"/>
      <c r="E178" s="839"/>
      <c r="F178" s="839"/>
      <c r="G178" s="839"/>
      <c r="H178" s="839"/>
      <c r="I178" s="839"/>
      <c r="J178" s="839"/>
      <c r="K178" s="839"/>
      <c r="L178" s="839"/>
      <c r="M178" s="839"/>
      <c r="N178" s="839"/>
      <c r="O178" s="839"/>
      <c r="P178" s="839"/>
      <c r="Q178" s="839"/>
      <c r="R178" s="839"/>
      <c r="S178" s="839"/>
      <c r="T178" s="839"/>
      <c r="U178" s="839"/>
      <c r="V178" s="839"/>
      <c r="W178" s="839"/>
      <c r="X178" s="839"/>
      <c r="Y178" s="839"/>
      <c r="Z178" s="839"/>
      <c r="AA178" s="839"/>
      <c r="AB178" s="839"/>
    </row>
    <row r="179" spans="1:28" x14ac:dyDescent="0.35">
      <c r="A179" s="839"/>
      <c r="B179" s="839"/>
      <c r="C179" s="839"/>
      <c r="D179" s="839"/>
      <c r="E179" s="839"/>
      <c r="F179" s="839"/>
      <c r="G179" s="839"/>
      <c r="H179" s="839"/>
      <c r="I179" s="839"/>
      <c r="J179" s="839"/>
      <c r="K179" s="839"/>
      <c r="L179" s="839"/>
      <c r="M179" s="839"/>
      <c r="N179" s="839"/>
      <c r="O179" s="839"/>
      <c r="P179" s="839"/>
      <c r="Q179" s="839"/>
      <c r="R179" s="839"/>
      <c r="S179" s="839"/>
      <c r="T179" s="839"/>
      <c r="U179" s="839"/>
      <c r="V179" s="839"/>
      <c r="W179" s="839"/>
      <c r="X179" s="839"/>
      <c r="Y179" s="839"/>
      <c r="Z179" s="839"/>
      <c r="AA179" s="839"/>
      <c r="AB179" s="839"/>
    </row>
    <row r="180" spans="1:28" x14ac:dyDescent="0.35">
      <c r="A180" s="839"/>
      <c r="B180" s="839"/>
      <c r="C180" s="839"/>
      <c r="D180" s="839"/>
      <c r="E180" s="839"/>
      <c r="F180" s="839"/>
      <c r="G180" s="839"/>
      <c r="H180" s="839"/>
      <c r="I180" s="839"/>
      <c r="J180" s="839"/>
      <c r="K180" s="839"/>
      <c r="L180" s="839"/>
      <c r="M180" s="839"/>
      <c r="N180" s="839"/>
      <c r="O180" s="839"/>
      <c r="P180" s="839"/>
      <c r="Q180" s="839"/>
      <c r="R180" s="839"/>
      <c r="S180" s="839"/>
      <c r="T180" s="839"/>
      <c r="U180" s="839"/>
      <c r="V180" s="839"/>
      <c r="W180" s="839"/>
      <c r="X180" s="839"/>
      <c r="Y180" s="839"/>
      <c r="Z180" s="839"/>
      <c r="AA180" s="839"/>
      <c r="AB180" s="839"/>
    </row>
    <row r="181" spans="1:28" x14ac:dyDescent="0.35">
      <c r="A181" s="839"/>
      <c r="B181" s="839"/>
      <c r="C181" s="839"/>
      <c r="D181" s="839"/>
      <c r="E181" s="839"/>
      <c r="F181" s="839"/>
      <c r="G181" s="839"/>
      <c r="H181" s="839"/>
      <c r="I181" s="839"/>
      <c r="J181" s="839"/>
      <c r="K181" s="839"/>
      <c r="L181" s="839"/>
      <c r="M181" s="839"/>
      <c r="N181" s="839"/>
      <c r="O181" s="839"/>
      <c r="P181" s="839"/>
      <c r="Q181" s="839"/>
      <c r="R181" s="839"/>
      <c r="S181" s="839"/>
      <c r="T181" s="839"/>
      <c r="U181" s="839"/>
      <c r="V181" s="839"/>
      <c r="W181" s="839"/>
      <c r="X181" s="839"/>
      <c r="Y181" s="839"/>
      <c r="Z181" s="839"/>
      <c r="AA181" s="839"/>
      <c r="AB181" s="839"/>
    </row>
    <row r="182" spans="1:28" x14ac:dyDescent="0.35">
      <c r="A182" s="839"/>
      <c r="B182" s="839"/>
      <c r="C182" s="839"/>
      <c r="D182" s="839"/>
      <c r="E182" s="839"/>
      <c r="F182" s="839"/>
      <c r="G182" s="839"/>
      <c r="H182" s="839"/>
      <c r="I182" s="839"/>
      <c r="J182" s="839"/>
      <c r="K182" s="839"/>
      <c r="L182" s="839"/>
      <c r="M182" s="839"/>
      <c r="N182" s="839"/>
      <c r="O182" s="839"/>
      <c r="P182" s="839"/>
      <c r="Q182" s="839"/>
      <c r="R182" s="839"/>
      <c r="S182" s="839"/>
      <c r="T182" s="839"/>
      <c r="U182" s="839"/>
      <c r="V182" s="839"/>
      <c r="W182" s="839"/>
      <c r="X182" s="839"/>
      <c r="Y182" s="839"/>
      <c r="Z182" s="839"/>
      <c r="AA182" s="839"/>
      <c r="AB182" s="839"/>
    </row>
    <row r="183" spans="1:28" x14ac:dyDescent="0.35">
      <c r="A183" s="839"/>
      <c r="B183" s="839"/>
      <c r="C183" s="839"/>
      <c r="D183" s="839"/>
      <c r="E183" s="839"/>
      <c r="F183" s="839"/>
      <c r="G183" s="839"/>
      <c r="H183" s="839"/>
      <c r="I183" s="839"/>
      <c r="J183" s="839"/>
      <c r="K183" s="839"/>
      <c r="L183" s="839"/>
      <c r="M183" s="839"/>
      <c r="N183" s="839"/>
      <c r="O183" s="839"/>
      <c r="P183" s="839"/>
      <c r="Q183" s="839"/>
      <c r="R183" s="839"/>
      <c r="S183" s="839"/>
      <c r="T183" s="839"/>
      <c r="U183" s="839"/>
      <c r="V183" s="839"/>
      <c r="W183" s="839"/>
      <c r="X183" s="839"/>
      <c r="Y183" s="839"/>
      <c r="Z183" s="839"/>
      <c r="AA183" s="839"/>
      <c r="AB183" s="839"/>
    </row>
    <row r="184" spans="1:28" x14ac:dyDescent="0.35">
      <c r="A184" s="839"/>
      <c r="B184" s="839"/>
      <c r="C184" s="839"/>
      <c r="D184" s="839"/>
      <c r="E184" s="839"/>
      <c r="F184" s="839"/>
      <c r="G184" s="839"/>
      <c r="H184" s="839"/>
      <c r="I184" s="839"/>
      <c r="J184" s="839"/>
      <c r="K184" s="839"/>
      <c r="L184" s="839"/>
      <c r="M184" s="839"/>
      <c r="N184" s="839"/>
      <c r="O184" s="839"/>
      <c r="P184" s="839"/>
      <c r="Q184" s="839"/>
      <c r="R184" s="839"/>
      <c r="S184" s="839"/>
      <c r="T184" s="839"/>
      <c r="U184" s="839"/>
      <c r="V184" s="839"/>
      <c r="W184" s="839"/>
      <c r="X184" s="839"/>
      <c r="Y184" s="839"/>
      <c r="Z184" s="839"/>
      <c r="AA184" s="839"/>
      <c r="AB184" s="839"/>
    </row>
    <row r="185" spans="1:28" x14ac:dyDescent="0.35">
      <c r="A185" s="839"/>
      <c r="B185" s="839"/>
      <c r="C185" s="839"/>
      <c r="D185" s="839"/>
      <c r="E185" s="839"/>
      <c r="F185" s="839"/>
      <c r="G185" s="839"/>
      <c r="H185" s="839"/>
      <c r="I185" s="839"/>
      <c r="J185" s="839"/>
      <c r="K185" s="839"/>
      <c r="L185" s="839"/>
      <c r="M185" s="839"/>
      <c r="N185" s="839"/>
      <c r="O185" s="839"/>
      <c r="P185" s="839"/>
      <c r="Q185" s="839"/>
      <c r="R185" s="839"/>
      <c r="S185" s="839"/>
      <c r="T185" s="839"/>
      <c r="U185" s="839"/>
      <c r="V185" s="839"/>
      <c r="W185" s="839"/>
      <c r="X185" s="839"/>
      <c r="Y185" s="839"/>
      <c r="Z185" s="839"/>
      <c r="AA185" s="839"/>
      <c r="AB185" s="839"/>
    </row>
    <row r="186" spans="1:28" x14ac:dyDescent="0.35">
      <c r="A186" s="839"/>
      <c r="B186" s="839"/>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row>
    <row r="187" spans="1:28" x14ac:dyDescent="0.35">
      <c r="A187" s="839"/>
      <c r="B187" s="839"/>
      <c r="C187" s="839"/>
      <c r="D187" s="839"/>
      <c r="E187" s="839"/>
      <c r="F187" s="839"/>
      <c r="G187" s="839"/>
      <c r="H187" s="839"/>
      <c r="I187" s="839"/>
      <c r="J187" s="839"/>
      <c r="K187" s="839"/>
      <c r="L187" s="839"/>
      <c r="M187" s="839"/>
      <c r="N187" s="839"/>
      <c r="O187" s="839"/>
      <c r="P187" s="839"/>
      <c r="Q187" s="839"/>
      <c r="R187" s="839"/>
      <c r="S187" s="839"/>
      <c r="T187" s="839"/>
      <c r="U187" s="839"/>
      <c r="V187" s="839"/>
      <c r="W187" s="839"/>
      <c r="X187" s="839"/>
      <c r="Y187" s="839"/>
      <c r="Z187" s="839"/>
      <c r="AA187" s="839"/>
      <c r="AB187" s="839"/>
    </row>
    <row r="188" spans="1:28" x14ac:dyDescent="0.35">
      <c r="A188" s="839"/>
      <c r="B188" s="839"/>
      <c r="C188" s="839"/>
      <c r="D188" s="839"/>
      <c r="E188" s="839"/>
      <c r="F188" s="839"/>
      <c r="G188" s="839"/>
      <c r="H188" s="839"/>
      <c r="I188" s="839"/>
      <c r="J188" s="839"/>
      <c r="K188" s="839"/>
      <c r="L188" s="839"/>
      <c r="M188" s="839"/>
      <c r="N188" s="839"/>
      <c r="O188" s="839"/>
      <c r="P188" s="839"/>
      <c r="Q188" s="839"/>
      <c r="R188" s="839"/>
      <c r="S188" s="839"/>
      <c r="T188" s="839"/>
      <c r="U188" s="839"/>
      <c r="V188" s="839"/>
      <c r="W188" s="839"/>
      <c r="X188" s="839"/>
      <c r="Y188" s="839"/>
      <c r="Z188" s="839"/>
      <c r="AA188" s="839"/>
      <c r="AB188" s="839"/>
    </row>
    <row r="189" spans="1:28" x14ac:dyDescent="0.35">
      <c r="A189" s="839"/>
      <c r="B189" s="839"/>
      <c r="C189" s="839"/>
      <c r="D189" s="839"/>
      <c r="E189" s="839"/>
      <c r="F189" s="839"/>
      <c r="G189" s="839"/>
      <c r="H189" s="839"/>
      <c r="I189" s="839"/>
      <c r="J189" s="839"/>
      <c r="K189" s="839"/>
      <c r="L189" s="839"/>
      <c r="M189" s="839"/>
      <c r="N189" s="839"/>
      <c r="O189" s="839"/>
      <c r="P189" s="839"/>
      <c r="Q189" s="839"/>
      <c r="R189" s="839"/>
      <c r="S189" s="839"/>
      <c r="T189" s="839"/>
      <c r="U189" s="839"/>
      <c r="V189" s="839"/>
      <c r="W189" s="839"/>
      <c r="X189" s="839"/>
      <c r="Y189" s="839"/>
      <c r="Z189" s="839"/>
      <c r="AA189" s="839"/>
      <c r="AB189" s="839"/>
    </row>
    <row r="190" spans="1:28" x14ac:dyDescent="0.35">
      <c r="A190" s="839"/>
      <c r="B190" s="839"/>
      <c r="C190" s="839"/>
      <c r="D190" s="839"/>
      <c r="E190" s="839"/>
      <c r="F190" s="839"/>
      <c r="G190" s="839"/>
      <c r="H190" s="839"/>
      <c r="I190" s="839"/>
      <c r="J190" s="839"/>
      <c r="K190" s="839"/>
      <c r="L190" s="839"/>
      <c r="M190" s="839"/>
      <c r="N190" s="839"/>
      <c r="O190" s="839"/>
      <c r="P190" s="839"/>
      <c r="Q190" s="839"/>
      <c r="R190" s="839"/>
      <c r="S190" s="839"/>
      <c r="T190" s="839"/>
      <c r="U190" s="839"/>
      <c r="V190" s="839"/>
      <c r="W190" s="839"/>
      <c r="X190" s="839"/>
      <c r="Y190" s="839"/>
      <c r="Z190" s="839"/>
      <c r="AA190" s="839"/>
      <c r="AB190" s="839"/>
    </row>
    <row r="191" spans="1:28" x14ac:dyDescent="0.35">
      <c r="A191" s="839"/>
      <c r="B191" s="839"/>
      <c r="C191" s="839"/>
      <c r="D191" s="839"/>
      <c r="E191" s="839"/>
      <c r="F191" s="839"/>
      <c r="G191" s="839"/>
      <c r="H191" s="839"/>
      <c r="I191" s="839"/>
      <c r="J191" s="839"/>
      <c r="K191" s="839"/>
      <c r="L191" s="839"/>
      <c r="M191" s="839"/>
      <c r="N191" s="839"/>
      <c r="O191" s="839"/>
      <c r="P191" s="839"/>
      <c r="Q191" s="839"/>
      <c r="R191" s="839"/>
      <c r="S191" s="839"/>
      <c r="T191" s="839"/>
      <c r="U191" s="839"/>
      <c r="V191" s="839"/>
      <c r="W191" s="839"/>
      <c r="X191" s="839"/>
      <c r="Y191" s="839"/>
      <c r="Z191" s="839"/>
      <c r="AA191" s="839"/>
      <c r="AB191" s="839"/>
    </row>
    <row r="192" spans="1:28" x14ac:dyDescent="0.35">
      <c r="A192" s="839"/>
      <c r="B192" s="839"/>
      <c r="C192" s="839"/>
      <c r="D192" s="839"/>
      <c r="E192" s="839"/>
      <c r="F192" s="839"/>
      <c r="G192" s="839"/>
      <c r="H192" s="839"/>
      <c r="I192" s="839"/>
      <c r="J192" s="839"/>
      <c r="K192" s="839"/>
      <c r="L192" s="839"/>
      <c r="M192" s="839"/>
      <c r="N192" s="839"/>
      <c r="O192" s="839"/>
      <c r="P192" s="839"/>
      <c r="Q192" s="839"/>
      <c r="R192" s="839"/>
      <c r="S192" s="839"/>
      <c r="T192" s="839"/>
      <c r="U192" s="839"/>
      <c r="V192" s="839"/>
      <c r="W192" s="839"/>
      <c r="X192" s="839"/>
      <c r="Y192" s="839"/>
      <c r="Z192" s="839"/>
      <c r="AA192" s="839"/>
      <c r="AB192" s="839"/>
    </row>
    <row r="193" spans="1:28" x14ac:dyDescent="0.35">
      <c r="A193" s="839"/>
      <c r="B193" s="839"/>
      <c r="C193" s="839"/>
      <c r="D193" s="839"/>
      <c r="E193" s="839"/>
      <c r="F193" s="839"/>
      <c r="G193" s="839"/>
      <c r="H193" s="839"/>
      <c r="I193" s="839"/>
      <c r="J193" s="839"/>
      <c r="K193" s="839"/>
      <c r="L193" s="839"/>
      <c r="M193" s="839"/>
      <c r="N193" s="839"/>
      <c r="O193" s="839"/>
      <c r="P193" s="839"/>
      <c r="Q193" s="839"/>
      <c r="R193" s="839"/>
      <c r="S193" s="839"/>
      <c r="T193" s="839"/>
      <c r="U193" s="839"/>
      <c r="V193" s="839"/>
      <c r="W193" s="839"/>
      <c r="X193" s="839"/>
      <c r="Y193" s="839"/>
      <c r="Z193" s="839"/>
      <c r="AA193" s="839"/>
      <c r="AB193" s="839"/>
    </row>
    <row r="194" spans="1:28" x14ac:dyDescent="0.35">
      <c r="A194" s="839"/>
      <c r="B194" s="839"/>
      <c r="C194" s="839"/>
      <c r="D194" s="839"/>
      <c r="E194" s="839"/>
      <c r="F194" s="839"/>
      <c r="G194" s="839"/>
      <c r="H194" s="839"/>
      <c r="I194" s="839"/>
      <c r="J194" s="839"/>
      <c r="K194" s="839"/>
      <c r="L194" s="839"/>
      <c r="M194" s="839"/>
      <c r="N194" s="839"/>
      <c r="O194" s="839"/>
      <c r="P194" s="839"/>
      <c r="Q194" s="839"/>
      <c r="R194" s="839"/>
      <c r="S194" s="839"/>
      <c r="T194" s="839"/>
      <c r="U194" s="839"/>
      <c r="V194" s="839"/>
      <c r="W194" s="839"/>
      <c r="X194" s="839"/>
      <c r="Y194" s="839"/>
      <c r="Z194" s="839"/>
      <c r="AA194" s="839"/>
      <c r="AB194" s="839"/>
    </row>
    <row r="195" spans="1:28" x14ac:dyDescent="0.35">
      <c r="A195" s="839"/>
      <c r="B195" s="839"/>
      <c r="C195" s="839"/>
      <c r="D195" s="839"/>
      <c r="E195" s="839"/>
      <c r="F195" s="839"/>
      <c r="G195" s="839"/>
      <c r="H195" s="839"/>
      <c r="I195" s="839"/>
      <c r="J195" s="839"/>
      <c r="K195" s="839"/>
      <c r="L195" s="839"/>
      <c r="M195" s="839"/>
      <c r="N195" s="839"/>
      <c r="O195" s="839"/>
      <c r="P195" s="839"/>
      <c r="Q195" s="839"/>
      <c r="R195" s="839"/>
      <c r="S195" s="839"/>
      <c r="T195" s="839"/>
      <c r="U195" s="839"/>
      <c r="V195" s="839"/>
      <c r="W195" s="839"/>
      <c r="X195" s="839"/>
      <c r="Y195" s="839"/>
      <c r="Z195" s="839"/>
      <c r="AA195" s="839"/>
      <c r="AB195" s="839"/>
    </row>
    <row r="196" spans="1:28" x14ac:dyDescent="0.35">
      <c r="A196" s="839"/>
      <c r="B196" s="839"/>
      <c r="C196" s="839"/>
      <c r="D196" s="839"/>
      <c r="E196" s="839"/>
      <c r="F196" s="839"/>
      <c r="G196" s="839"/>
      <c r="H196" s="839"/>
      <c r="I196" s="839"/>
      <c r="J196" s="839"/>
      <c r="K196" s="839"/>
      <c r="L196" s="839"/>
      <c r="M196" s="839"/>
      <c r="N196" s="839"/>
      <c r="O196" s="839"/>
      <c r="P196" s="839"/>
      <c r="Q196" s="839"/>
      <c r="R196" s="839"/>
      <c r="S196" s="839"/>
      <c r="T196" s="839"/>
      <c r="U196" s="839"/>
      <c r="V196" s="839"/>
      <c r="W196" s="839"/>
      <c r="X196" s="839"/>
      <c r="Y196" s="839"/>
      <c r="Z196" s="839"/>
      <c r="AA196" s="839"/>
      <c r="AB196" s="839"/>
    </row>
    <row r="197" spans="1:28" x14ac:dyDescent="0.35">
      <c r="A197" s="839"/>
      <c r="B197" s="839"/>
      <c r="C197" s="839"/>
      <c r="D197" s="839"/>
      <c r="E197" s="839"/>
      <c r="F197" s="839"/>
      <c r="G197" s="839"/>
      <c r="H197" s="839"/>
      <c r="I197" s="839"/>
      <c r="J197" s="839"/>
      <c r="K197" s="839"/>
      <c r="L197" s="839"/>
      <c r="M197" s="839"/>
      <c r="N197" s="839"/>
      <c r="O197" s="839"/>
      <c r="P197" s="839"/>
      <c r="Q197" s="839"/>
      <c r="R197" s="839"/>
      <c r="S197" s="839"/>
      <c r="T197" s="839"/>
      <c r="U197" s="839"/>
      <c r="V197" s="839"/>
      <c r="W197" s="839"/>
      <c r="X197" s="839"/>
      <c r="Y197" s="839"/>
      <c r="Z197" s="839"/>
      <c r="AA197" s="839"/>
      <c r="AB197" s="839"/>
    </row>
    <row r="198" spans="1:28" x14ac:dyDescent="0.35">
      <c r="A198" s="839"/>
      <c r="B198" s="839"/>
      <c r="C198" s="839"/>
      <c r="D198" s="839"/>
      <c r="E198" s="839"/>
      <c r="F198" s="839"/>
      <c r="G198" s="839"/>
      <c r="H198" s="839"/>
      <c r="I198" s="839"/>
      <c r="J198" s="839"/>
      <c r="K198" s="839"/>
      <c r="L198" s="839"/>
      <c r="M198" s="839"/>
      <c r="N198" s="839"/>
      <c r="O198" s="839"/>
      <c r="P198" s="839"/>
      <c r="Q198" s="839"/>
      <c r="R198" s="839"/>
      <c r="S198" s="839"/>
      <c r="T198" s="839"/>
      <c r="U198" s="839"/>
      <c r="V198" s="839"/>
      <c r="W198" s="839"/>
      <c r="X198" s="839"/>
      <c r="Y198" s="839"/>
      <c r="Z198" s="839"/>
      <c r="AA198" s="839"/>
      <c r="AB198" s="839"/>
    </row>
    <row r="199" spans="1:28" x14ac:dyDescent="0.35">
      <c r="A199" s="839"/>
      <c r="B199" s="839"/>
      <c r="C199" s="839"/>
      <c r="D199" s="839"/>
      <c r="E199" s="839"/>
      <c r="F199" s="839"/>
      <c r="G199" s="839"/>
      <c r="H199" s="839"/>
      <c r="I199" s="839"/>
      <c r="J199" s="839"/>
      <c r="K199" s="839"/>
      <c r="L199" s="839"/>
      <c r="M199" s="839"/>
      <c r="N199" s="839"/>
      <c r="O199" s="839"/>
      <c r="P199" s="839"/>
      <c r="Q199" s="839"/>
      <c r="R199" s="839"/>
      <c r="S199" s="839"/>
      <c r="T199" s="839"/>
      <c r="U199" s="839"/>
      <c r="V199" s="839"/>
      <c r="W199" s="839"/>
      <c r="X199" s="839"/>
      <c r="Y199" s="839"/>
      <c r="Z199" s="839"/>
      <c r="AA199" s="839"/>
      <c r="AB199" s="839"/>
    </row>
    <row r="200" spans="1:28" x14ac:dyDescent="0.35">
      <c r="A200" s="839"/>
      <c r="B200" s="839"/>
      <c r="C200" s="839"/>
      <c r="D200" s="839"/>
      <c r="E200" s="839"/>
      <c r="F200" s="839"/>
      <c r="G200" s="839"/>
      <c r="H200" s="839"/>
      <c r="I200" s="839"/>
      <c r="J200" s="839"/>
      <c r="K200" s="839"/>
      <c r="L200" s="839"/>
      <c r="M200" s="839"/>
      <c r="N200" s="839"/>
      <c r="O200" s="839"/>
      <c r="P200" s="839"/>
      <c r="Q200" s="839"/>
      <c r="R200" s="839"/>
      <c r="S200" s="839"/>
      <c r="T200" s="839"/>
      <c r="U200" s="839"/>
      <c r="V200" s="839"/>
      <c r="W200" s="839"/>
      <c r="X200" s="839"/>
      <c r="Y200" s="839"/>
      <c r="Z200" s="839"/>
      <c r="AA200" s="839"/>
      <c r="AB200" s="839"/>
    </row>
    <row r="201" spans="1:28" x14ac:dyDescent="0.35">
      <c r="A201" s="839"/>
      <c r="B201" s="839"/>
      <c r="C201" s="839"/>
      <c r="D201" s="839"/>
      <c r="E201" s="839"/>
      <c r="F201" s="839"/>
      <c r="G201" s="839"/>
      <c r="H201" s="839"/>
      <c r="I201" s="839"/>
      <c r="J201" s="839"/>
      <c r="K201" s="839"/>
      <c r="L201" s="839"/>
      <c r="M201" s="839"/>
      <c r="N201" s="839"/>
      <c r="O201" s="839"/>
      <c r="P201" s="839"/>
      <c r="Q201" s="839"/>
      <c r="R201" s="839"/>
      <c r="S201" s="839"/>
      <c r="T201" s="839"/>
      <c r="U201" s="839"/>
      <c r="V201" s="839"/>
      <c r="W201" s="839"/>
      <c r="X201" s="839"/>
      <c r="Y201" s="839"/>
      <c r="Z201" s="839"/>
      <c r="AA201" s="839"/>
      <c r="AB201" s="839"/>
    </row>
    <row r="202" spans="1:28" x14ac:dyDescent="0.35">
      <c r="A202" s="839"/>
      <c r="B202" s="839"/>
      <c r="C202" s="839"/>
      <c r="D202" s="839"/>
      <c r="E202" s="839"/>
      <c r="F202" s="839"/>
      <c r="G202" s="839"/>
      <c r="H202" s="839"/>
      <c r="I202" s="839"/>
      <c r="J202" s="839"/>
      <c r="K202" s="839"/>
      <c r="L202" s="839"/>
      <c r="M202" s="839"/>
      <c r="N202" s="839"/>
      <c r="O202" s="839"/>
      <c r="P202" s="839"/>
      <c r="Q202" s="839"/>
      <c r="R202" s="839"/>
      <c r="S202" s="839"/>
      <c r="T202" s="839"/>
      <c r="U202" s="839"/>
      <c r="V202" s="839"/>
      <c r="W202" s="839"/>
      <c r="X202" s="839"/>
      <c r="Y202" s="839"/>
      <c r="Z202" s="839"/>
      <c r="AA202" s="839"/>
      <c r="AB202" s="839"/>
    </row>
    <row r="203" spans="1:28" x14ac:dyDescent="0.35">
      <c r="A203" s="839"/>
      <c r="B203" s="839"/>
      <c r="C203" s="839"/>
      <c r="D203" s="839"/>
      <c r="E203" s="839"/>
      <c r="F203" s="839"/>
      <c r="G203" s="839"/>
      <c r="H203" s="839"/>
      <c r="I203" s="839"/>
      <c r="J203" s="839"/>
      <c r="K203" s="839"/>
      <c r="L203" s="839"/>
      <c r="M203" s="839"/>
      <c r="N203" s="839"/>
      <c r="O203" s="839"/>
      <c r="P203" s="839"/>
      <c r="Q203" s="839"/>
      <c r="R203" s="839"/>
      <c r="S203" s="839"/>
      <c r="T203" s="839"/>
      <c r="U203" s="839"/>
      <c r="V203" s="839"/>
      <c r="W203" s="839"/>
      <c r="X203" s="839"/>
      <c r="Y203" s="839"/>
      <c r="Z203" s="839"/>
      <c r="AA203" s="839"/>
      <c r="AB203" s="839"/>
    </row>
    <row r="204" spans="1:28" x14ac:dyDescent="0.35">
      <c r="A204" s="839"/>
      <c r="B204" s="839"/>
      <c r="C204" s="839"/>
      <c r="D204" s="839"/>
      <c r="E204" s="839"/>
      <c r="F204" s="839"/>
      <c r="G204" s="839"/>
      <c r="H204" s="839"/>
      <c r="I204" s="839"/>
      <c r="J204" s="839"/>
      <c r="K204" s="839"/>
      <c r="L204" s="839"/>
      <c r="M204" s="839"/>
      <c r="N204" s="839"/>
      <c r="O204" s="839"/>
      <c r="P204" s="839"/>
      <c r="Q204" s="839"/>
      <c r="R204" s="839"/>
      <c r="S204" s="839"/>
      <c r="T204" s="839"/>
      <c r="U204" s="839"/>
      <c r="V204" s="839"/>
      <c r="W204" s="839"/>
      <c r="X204" s="839"/>
      <c r="Y204" s="839"/>
      <c r="Z204" s="839"/>
      <c r="AA204" s="839"/>
      <c r="AB204" s="839"/>
    </row>
    <row r="205" spans="1:28" x14ac:dyDescent="0.35">
      <c r="A205" s="839"/>
      <c r="B205" s="839"/>
      <c r="C205" s="839"/>
      <c r="D205" s="839"/>
      <c r="E205" s="839"/>
      <c r="F205" s="839"/>
      <c r="G205" s="839"/>
      <c r="H205" s="839"/>
      <c r="I205" s="839"/>
      <c r="J205" s="839"/>
      <c r="K205" s="839"/>
      <c r="L205" s="839"/>
      <c r="M205" s="839"/>
      <c r="N205" s="839"/>
      <c r="O205" s="839"/>
      <c r="P205" s="839"/>
      <c r="Q205" s="839"/>
      <c r="R205" s="839"/>
      <c r="S205" s="839"/>
      <c r="T205" s="839"/>
      <c r="U205" s="839"/>
      <c r="V205" s="839"/>
      <c r="W205" s="839"/>
      <c r="X205" s="839"/>
      <c r="Y205" s="839"/>
      <c r="Z205" s="839"/>
      <c r="AA205" s="839"/>
      <c r="AB205" s="839"/>
    </row>
    <row r="206" spans="1:28" x14ac:dyDescent="0.35">
      <c r="A206" s="839"/>
      <c r="B206" s="839"/>
      <c r="C206" s="839"/>
      <c r="D206" s="839"/>
      <c r="E206" s="839"/>
      <c r="F206" s="839"/>
      <c r="G206" s="839"/>
      <c r="H206" s="839"/>
      <c r="I206" s="839"/>
      <c r="J206" s="839"/>
      <c r="K206" s="839"/>
      <c r="L206" s="839"/>
      <c r="M206" s="839"/>
      <c r="N206" s="839"/>
      <c r="O206" s="839"/>
      <c r="P206" s="839"/>
      <c r="Q206" s="839"/>
      <c r="R206" s="839"/>
      <c r="S206" s="839"/>
      <c r="T206" s="839"/>
      <c r="U206" s="839"/>
      <c r="V206" s="839"/>
      <c r="W206" s="839"/>
      <c r="X206" s="839"/>
      <c r="Y206" s="839"/>
      <c r="Z206" s="839"/>
      <c r="AA206" s="839"/>
      <c r="AB206" s="839"/>
    </row>
    <row r="207" spans="1:28" x14ac:dyDescent="0.35">
      <c r="A207" s="839"/>
      <c r="B207" s="839"/>
      <c r="C207" s="839"/>
      <c r="D207" s="839"/>
      <c r="E207" s="839"/>
      <c r="F207" s="839"/>
      <c r="G207" s="839"/>
      <c r="H207" s="839"/>
      <c r="I207" s="839"/>
      <c r="J207" s="839"/>
      <c r="K207" s="839"/>
      <c r="L207" s="839"/>
      <c r="M207" s="839"/>
      <c r="N207" s="839"/>
      <c r="O207" s="839"/>
      <c r="P207" s="839"/>
      <c r="Q207" s="839"/>
      <c r="R207" s="839"/>
      <c r="S207" s="839"/>
      <c r="T207" s="839"/>
      <c r="U207" s="839"/>
      <c r="V207" s="839"/>
      <c r="W207" s="839"/>
      <c r="X207" s="839"/>
      <c r="Y207" s="839"/>
      <c r="Z207" s="839"/>
      <c r="AA207" s="839"/>
      <c r="AB207" s="839"/>
    </row>
    <row r="208" spans="1:28" x14ac:dyDescent="0.35">
      <c r="A208" s="839"/>
      <c r="B208" s="839"/>
      <c r="C208" s="839"/>
      <c r="D208" s="839"/>
      <c r="E208" s="839"/>
      <c r="F208" s="839"/>
      <c r="G208" s="839"/>
      <c r="H208" s="839"/>
      <c r="I208" s="839"/>
      <c r="J208" s="839"/>
      <c r="K208" s="839"/>
      <c r="L208" s="839"/>
      <c r="M208" s="839"/>
      <c r="N208" s="839"/>
      <c r="O208" s="839"/>
      <c r="P208" s="839"/>
      <c r="Q208" s="839"/>
      <c r="R208" s="839"/>
      <c r="S208" s="839"/>
      <c r="T208" s="839"/>
      <c r="U208" s="839"/>
      <c r="V208" s="839"/>
      <c r="W208" s="839"/>
      <c r="X208" s="839"/>
      <c r="Y208" s="839"/>
      <c r="Z208" s="839"/>
      <c r="AA208" s="839"/>
      <c r="AB208" s="839"/>
    </row>
    <row r="209" spans="1:28" x14ac:dyDescent="0.35">
      <c r="A209" s="839"/>
      <c r="B209" s="839"/>
      <c r="C209" s="839"/>
      <c r="D209" s="839"/>
      <c r="E209" s="839"/>
      <c r="F209" s="839"/>
      <c r="G209" s="839"/>
      <c r="H209" s="839"/>
      <c r="I209" s="839"/>
      <c r="J209" s="839"/>
      <c r="K209" s="839"/>
      <c r="L209" s="839"/>
      <c r="M209" s="839"/>
      <c r="N209" s="839"/>
      <c r="O209" s="839"/>
      <c r="P209" s="839"/>
      <c r="Q209" s="839"/>
      <c r="R209" s="839"/>
      <c r="S209" s="839"/>
      <c r="T209" s="839"/>
      <c r="U209" s="839"/>
      <c r="V209" s="839"/>
      <c r="W209" s="839"/>
      <c r="X209" s="839"/>
      <c r="Y209" s="839"/>
      <c r="Z209" s="839"/>
      <c r="AA209" s="839"/>
      <c r="AB209" s="839"/>
    </row>
    <row r="210" spans="1:28" x14ac:dyDescent="0.35">
      <c r="A210" s="839"/>
      <c r="B210" s="839"/>
      <c r="C210" s="839"/>
      <c r="D210" s="839"/>
      <c r="E210" s="839"/>
      <c r="F210" s="839"/>
      <c r="G210" s="839"/>
      <c r="H210" s="839"/>
      <c r="I210" s="839"/>
      <c r="J210" s="839"/>
      <c r="K210" s="839"/>
      <c r="L210" s="839"/>
      <c r="M210" s="839"/>
      <c r="N210" s="839"/>
      <c r="O210" s="839"/>
      <c r="P210" s="839"/>
      <c r="Q210" s="839"/>
      <c r="R210" s="839"/>
      <c r="S210" s="839"/>
      <c r="T210" s="839"/>
      <c r="U210" s="839"/>
      <c r="V210" s="839"/>
      <c r="W210" s="839"/>
      <c r="X210" s="839"/>
      <c r="Y210" s="839"/>
      <c r="Z210" s="839"/>
      <c r="AA210" s="839"/>
      <c r="AB210" s="839"/>
    </row>
    <row r="211" spans="1:28" x14ac:dyDescent="0.35">
      <c r="A211" s="839"/>
      <c r="B211" s="839"/>
      <c r="C211" s="839"/>
      <c r="D211" s="839"/>
      <c r="E211" s="839"/>
      <c r="F211" s="839"/>
      <c r="G211" s="839"/>
      <c r="H211" s="839"/>
      <c r="I211" s="839"/>
      <c r="J211" s="839"/>
      <c r="K211" s="839"/>
      <c r="L211" s="839"/>
      <c r="M211" s="839"/>
      <c r="N211" s="839"/>
      <c r="O211" s="839"/>
      <c r="P211" s="839"/>
      <c r="Q211" s="839"/>
      <c r="R211" s="839"/>
      <c r="S211" s="839"/>
      <c r="T211" s="839"/>
      <c r="U211" s="839"/>
      <c r="V211" s="839"/>
      <c r="W211" s="839"/>
      <c r="X211" s="839"/>
      <c r="Y211" s="839"/>
      <c r="Z211" s="839"/>
      <c r="AA211" s="839"/>
      <c r="AB211" s="839"/>
    </row>
    <row r="212" spans="1:28" x14ac:dyDescent="0.35">
      <c r="A212" s="839"/>
      <c r="B212" s="839"/>
      <c r="C212" s="839"/>
      <c r="D212" s="839"/>
      <c r="E212" s="839"/>
      <c r="F212" s="839"/>
      <c r="G212" s="839"/>
      <c r="H212" s="839"/>
      <c r="I212" s="839"/>
      <c r="J212" s="839"/>
      <c r="K212" s="839"/>
      <c r="L212" s="839"/>
      <c r="M212" s="839"/>
      <c r="N212" s="839"/>
      <c r="O212" s="839"/>
      <c r="P212" s="839"/>
      <c r="Q212" s="839"/>
      <c r="R212" s="839"/>
      <c r="S212" s="839"/>
      <c r="T212" s="839"/>
      <c r="U212" s="839"/>
      <c r="V212" s="839"/>
      <c r="W212" s="839"/>
      <c r="X212" s="839"/>
      <c r="Y212" s="839"/>
      <c r="Z212" s="839"/>
      <c r="AA212" s="839"/>
      <c r="AB212" s="839"/>
    </row>
    <row r="213" spans="1:28" x14ac:dyDescent="0.35">
      <c r="A213" s="839"/>
      <c r="B213" s="839"/>
      <c r="C213" s="839"/>
      <c r="D213" s="839"/>
      <c r="E213" s="839"/>
      <c r="F213" s="839"/>
      <c r="G213" s="839"/>
      <c r="H213" s="839"/>
      <c r="I213" s="839"/>
      <c r="J213" s="839"/>
      <c r="K213" s="839"/>
      <c r="L213" s="839"/>
      <c r="M213" s="839"/>
      <c r="N213" s="839"/>
      <c r="O213" s="839"/>
      <c r="P213" s="839"/>
      <c r="Q213" s="839"/>
      <c r="R213" s="839"/>
      <c r="S213" s="839"/>
      <c r="T213" s="839"/>
      <c r="U213" s="839"/>
      <c r="V213" s="839"/>
      <c r="W213" s="839"/>
      <c r="X213" s="839"/>
      <c r="Y213" s="839"/>
      <c r="Z213" s="839"/>
      <c r="AA213" s="839"/>
      <c r="AB213" s="839"/>
    </row>
    <row r="214" spans="1:28" x14ac:dyDescent="0.35">
      <c r="A214" s="839"/>
      <c r="B214" s="839"/>
      <c r="C214" s="839"/>
      <c r="D214" s="839"/>
      <c r="E214" s="839"/>
      <c r="F214" s="839"/>
      <c r="G214" s="839"/>
      <c r="H214" s="839"/>
      <c r="I214" s="839"/>
      <c r="J214" s="839"/>
      <c r="K214" s="839"/>
      <c r="L214" s="839"/>
      <c r="M214" s="839"/>
      <c r="N214" s="839"/>
      <c r="O214" s="839"/>
      <c r="P214" s="839"/>
      <c r="Q214" s="839"/>
      <c r="R214" s="839"/>
      <c r="S214" s="839"/>
      <c r="T214" s="839"/>
      <c r="U214" s="839"/>
      <c r="V214" s="839"/>
      <c r="W214" s="839"/>
      <c r="X214" s="839"/>
      <c r="Y214" s="839"/>
      <c r="Z214" s="839"/>
      <c r="AA214" s="839"/>
      <c r="AB214" s="839"/>
    </row>
    <row r="215" spans="1:28" x14ac:dyDescent="0.35">
      <c r="A215" s="839"/>
      <c r="B215" s="839"/>
      <c r="C215" s="839"/>
      <c r="D215" s="839"/>
      <c r="E215" s="839"/>
      <c r="F215" s="839"/>
      <c r="G215" s="839"/>
      <c r="H215" s="839"/>
      <c r="I215" s="839"/>
      <c r="J215" s="839"/>
      <c r="K215" s="839"/>
      <c r="L215" s="839"/>
      <c r="M215" s="839"/>
      <c r="N215" s="839"/>
      <c r="O215" s="839"/>
      <c r="P215" s="839"/>
      <c r="Q215" s="839"/>
      <c r="R215" s="839"/>
      <c r="S215" s="839"/>
      <c r="T215" s="839"/>
      <c r="U215" s="839"/>
      <c r="V215" s="839"/>
      <c r="W215" s="839"/>
      <c r="X215" s="839"/>
      <c r="Y215" s="839"/>
      <c r="Z215" s="839"/>
      <c r="AA215" s="839"/>
      <c r="AB215" s="839"/>
    </row>
    <row r="216" spans="1:28" x14ac:dyDescent="0.35">
      <c r="A216" s="839"/>
      <c r="B216" s="839"/>
      <c r="C216" s="839"/>
      <c r="D216" s="839"/>
      <c r="E216" s="839"/>
      <c r="F216" s="839"/>
      <c r="G216" s="839"/>
      <c r="H216" s="839"/>
      <c r="I216" s="839"/>
      <c r="J216" s="839"/>
      <c r="K216" s="839"/>
      <c r="L216" s="839"/>
      <c r="M216" s="839"/>
      <c r="N216" s="839"/>
      <c r="O216" s="839"/>
      <c r="P216" s="839"/>
      <c r="Q216" s="839"/>
      <c r="R216" s="839"/>
      <c r="S216" s="839"/>
      <c r="T216" s="839"/>
      <c r="U216" s="839"/>
      <c r="V216" s="839"/>
      <c r="W216" s="839"/>
      <c r="X216" s="839"/>
      <c r="Y216" s="839"/>
      <c r="Z216" s="839"/>
      <c r="AA216" s="839"/>
      <c r="AB216" s="839"/>
    </row>
    <row r="217" spans="1:28" x14ac:dyDescent="0.35">
      <c r="A217" s="839"/>
      <c r="B217" s="839"/>
      <c r="C217" s="839"/>
      <c r="D217" s="839"/>
      <c r="E217" s="839"/>
      <c r="F217" s="839"/>
      <c r="G217" s="839"/>
      <c r="H217" s="839"/>
      <c r="I217" s="839"/>
      <c r="J217" s="839"/>
      <c r="K217" s="839"/>
      <c r="L217" s="839"/>
      <c r="M217" s="839"/>
      <c r="N217" s="839"/>
      <c r="O217" s="839"/>
      <c r="P217" s="839"/>
      <c r="Q217" s="839"/>
      <c r="R217" s="839"/>
      <c r="S217" s="839"/>
      <c r="T217" s="839"/>
      <c r="U217" s="839"/>
      <c r="V217" s="839"/>
      <c r="W217" s="839"/>
      <c r="X217" s="839"/>
      <c r="Y217" s="839"/>
      <c r="Z217" s="839"/>
      <c r="AA217" s="839"/>
      <c r="AB217" s="839"/>
    </row>
    <row r="218" spans="1:28" x14ac:dyDescent="0.35">
      <c r="A218" s="839"/>
      <c r="B218" s="839"/>
      <c r="C218" s="839"/>
      <c r="D218" s="839"/>
      <c r="E218" s="839"/>
      <c r="F218" s="839"/>
      <c r="G218" s="839"/>
      <c r="H218" s="839"/>
      <c r="I218" s="839"/>
      <c r="J218" s="839"/>
      <c r="K218" s="839"/>
      <c r="L218" s="839"/>
      <c r="M218" s="839"/>
      <c r="N218" s="839"/>
      <c r="O218" s="839"/>
      <c r="P218" s="839"/>
      <c r="Q218" s="839"/>
      <c r="R218" s="839"/>
      <c r="S218" s="839"/>
      <c r="T218" s="839"/>
      <c r="U218" s="839"/>
      <c r="V218" s="839"/>
      <c r="W218" s="839"/>
      <c r="X218" s="839"/>
      <c r="Y218" s="839"/>
      <c r="Z218" s="839"/>
      <c r="AA218" s="839"/>
      <c r="AB218" s="839"/>
    </row>
    <row r="219" spans="1:28" x14ac:dyDescent="0.35">
      <c r="A219" s="839"/>
      <c r="B219" s="839"/>
      <c r="C219" s="839"/>
      <c r="D219" s="839"/>
      <c r="E219" s="839"/>
      <c r="F219" s="839"/>
      <c r="G219" s="839"/>
      <c r="H219" s="839"/>
      <c r="I219" s="839"/>
      <c r="J219" s="839"/>
      <c r="K219" s="839"/>
      <c r="L219" s="839"/>
      <c r="M219" s="839"/>
      <c r="N219" s="839"/>
      <c r="O219" s="839"/>
      <c r="P219" s="839"/>
      <c r="Q219" s="839"/>
      <c r="R219" s="839"/>
      <c r="S219" s="839"/>
      <c r="T219" s="839"/>
      <c r="U219" s="839"/>
      <c r="V219" s="839"/>
      <c r="W219" s="839"/>
      <c r="X219" s="839"/>
      <c r="Y219" s="839"/>
      <c r="Z219" s="839"/>
      <c r="AA219" s="839"/>
      <c r="AB219" s="839"/>
    </row>
    <row r="220" spans="1:28" x14ac:dyDescent="0.35">
      <c r="A220" s="839"/>
      <c r="B220" s="839"/>
      <c r="C220" s="839"/>
      <c r="D220" s="839"/>
      <c r="E220" s="839"/>
      <c r="F220" s="839"/>
      <c r="G220" s="839"/>
      <c r="H220" s="839"/>
      <c r="I220" s="839"/>
      <c r="J220" s="839"/>
      <c r="K220" s="839"/>
      <c r="L220" s="839"/>
      <c r="M220" s="839"/>
      <c r="N220" s="839"/>
      <c r="O220" s="839"/>
      <c r="P220" s="839"/>
      <c r="Q220" s="839"/>
      <c r="R220" s="839"/>
      <c r="S220" s="839"/>
      <c r="T220" s="839"/>
      <c r="U220" s="839"/>
      <c r="V220" s="839"/>
      <c r="W220" s="839"/>
      <c r="X220" s="839"/>
      <c r="Y220" s="839"/>
      <c r="Z220" s="839"/>
      <c r="AA220" s="839"/>
      <c r="AB220" s="839"/>
    </row>
    <row r="221" spans="1:28" x14ac:dyDescent="0.35">
      <c r="A221" s="839"/>
      <c r="B221" s="839"/>
      <c r="C221" s="839"/>
      <c r="D221" s="839"/>
      <c r="E221" s="839"/>
      <c r="F221" s="839"/>
      <c r="G221" s="839"/>
      <c r="H221" s="839"/>
      <c r="I221" s="839"/>
      <c r="J221" s="839"/>
      <c r="K221" s="839"/>
      <c r="L221" s="839"/>
      <c r="M221" s="839"/>
      <c r="N221" s="839"/>
      <c r="O221" s="839"/>
      <c r="P221" s="839"/>
      <c r="Q221" s="839"/>
      <c r="R221" s="839"/>
      <c r="S221" s="839"/>
      <c r="T221" s="839"/>
      <c r="U221" s="839"/>
      <c r="V221" s="839"/>
      <c r="W221" s="839"/>
      <c r="X221" s="839"/>
      <c r="Y221" s="839"/>
      <c r="Z221" s="839"/>
      <c r="AA221" s="839"/>
      <c r="AB221" s="839"/>
    </row>
    <row r="222" spans="1:28" x14ac:dyDescent="0.35">
      <c r="A222" s="839"/>
      <c r="B222" s="839"/>
      <c r="C222" s="839"/>
      <c r="D222" s="839"/>
      <c r="E222" s="839"/>
      <c r="F222" s="839"/>
      <c r="G222" s="839"/>
      <c r="H222" s="839"/>
      <c r="I222" s="839"/>
      <c r="J222" s="839"/>
      <c r="K222" s="839"/>
      <c r="L222" s="839"/>
      <c r="M222" s="839"/>
      <c r="N222" s="839"/>
      <c r="O222" s="839"/>
      <c r="P222" s="839"/>
      <c r="Q222" s="839"/>
      <c r="R222" s="839"/>
      <c r="S222" s="839"/>
      <c r="T222" s="839"/>
      <c r="U222" s="839"/>
      <c r="V222" s="839"/>
      <c r="W222" s="839"/>
      <c r="X222" s="839"/>
      <c r="Y222" s="839"/>
      <c r="Z222" s="839"/>
      <c r="AA222" s="839"/>
      <c r="AB222" s="839"/>
    </row>
    <row r="223" spans="1:28" x14ac:dyDescent="0.35">
      <c r="A223" s="839"/>
      <c r="B223" s="839"/>
      <c r="C223" s="839"/>
      <c r="D223" s="839"/>
      <c r="E223" s="839"/>
      <c r="F223" s="839"/>
      <c r="G223" s="839"/>
      <c r="H223" s="839"/>
      <c r="I223" s="839"/>
      <c r="J223" s="839"/>
      <c r="K223" s="839"/>
      <c r="L223" s="839"/>
      <c r="M223" s="839"/>
      <c r="N223" s="839"/>
      <c r="O223" s="839"/>
      <c r="P223" s="839"/>
      <c r="Q223" s="839"/>
      <c r="R223" s="839"/>
      <c r="S223" s="839"/>
      <c r="T223" s="839"/>
      <c r="U223" s="839"/>
      <c r="V223" s="839"/>
      <c r="W223" s="839"/>
      <c r="X223" s="839"/>
      <c r="Y223" s="839"/>
      <c r="Z223" s="839"/>
      <c r="AA223" s="839"/>
      <c r="AB223" s="839"/>
    </row>
    <row r="224" spans="1:28" x14ac:dyDescent="0.35">
      <c r="A224" s="839"/>
      <c r="B224" s="839"/>
      <c r="C224" s="839"/>
      <c r="D224" s="839"/>
      <c r="E224" s="839"/>
      <c r="F224" s="839"/>
      <c r="G224" s="839"/>
      <c r="H224" s="839"/>
      <c r="I224" s="839"/>
      <c r="J224" s="839"/>
      <c r="K224" s="839"/>
      <c r="L224" s="839"/>
      <c r="M224" s="839"/>
      <c r="N224" s="839"/>
      <c r="O224" s="839"/>
      <c r="P224" s="839"/>
      <c r="Q224" s="839"/>
      <c r="R224" s="839"/>
      <c r="S224" s="839"/>
      <c r="T224" s="839"/>
      <c r="U224" s="839"/>
      <c r="V224" s="839"/>
      <c r="W224" s="839"/>
      <c r="X224" s="839"/>
      <c r="Y224" s="839"/>
      <c r="Z224" s="839"/>
      <c r="AA224" s="839"/>
      <c r="AB224" s="839"/>
    </row>
    <row r="225" spans="1:28" x14ac:dyDescent="0.35">
      <c r="A225" s="839"/>
      <c r="B225" s="839"/>
      <c r="C225" s="839"/>
      <c r="D225" s="839"/>
      <c r="E225" s="839"/>
      <c r="F225" s="839"/>
      <c r="G225" s="839"/>
      <c r="H225" s="839"/>
      <c r="I225" s="839"/>
      <c r="J225" s="839"/>
      <c r="K225" s="839"/>
      <c r="L225" s="839"/>
      <c r="M225" s="839"/>
      <c r="N225" s="839"/>
      <c r="O225" s="839"/>
      <c r="P225" s="839"/>
      <c r="Q225" s="839"/>
      <c r="R225" s="839"/>
      <c r="S225" s="839"/>
      <c r="T225" s="839"/>
      <c r="U225" s="839"/>
      <c r="V225" s="839"/>
      <c r="W225" s="839"/>
      <c r="X225" s="839"/>
      <c r="Y225" s="839"/>
      <c r="Z225" s="839"/>
      <c r="AA225" s="839"/>
      <c r="AB225" s="839"/>
    </row>
    <row r="226" spans="1:28" x14ac:dyDescent="0.35">
      <c r="A226" s="839"/>
      <c r="B226" s="839"/>
      <c r="C226" s="839"/>
      <c r="D226" s="839"/>
      <c r="E226" s="839"/>
      <c r="F226" s="839"/>
      <c r="G226" s="839"/>
      <c r="H226" s="839"/>
      <c r="I226" s="839"/>
      <c r="J226" s="839"/>
      <c r="K226" s="839"/>
      <c r="L226" s="839"/>
      <c r="M226" s="839"/>
      <c r="N226" s="839"/>
      <c r="O226" s="839"/>
      <c r="P226" s="839"/>
      <c r="Q226" s="839"/>
      <c r="R226" s="839"/>
      <c r="S226" s="839"/>
      <c r="T226" s="839"/>
      <c r="U226" s="839"/>
      <c r="V226" s="839"/>
      <c r="W226" s="839"/>
      <c r="X226" s="839"/>
      <c r="Y226" s="839"/>
      <c r="Z226" s="839"/>
      <c r="AA226" s="839"/>
      <c r="AB226" s="839"/>
    </row>
    <row r="227" spans="1:28" x14ac:dyDescent="0.35">
      <c r="A227" s="839"/>
      <c r="B227" s="839"/>
      <c r="C227" s="839"/>
      <c r="D227" s="839"/>
      <c r="E227" s="839"/>
      <c r="F227" s="839"/>
      <c r="G227" s="839"/>
      <c r="H227" s="839"/>
      <c r="I227" s="839"/>
      <c r="J227" s="839"/>
      <c r="K227" s="839"/>
      <c r="L227" s="839"/>
      <c r="M227" s="839"/>
      <c r="N227" s="839"/>
      <c r="O227" s="839"/>
      <c r="P227" s="839"/>
      <c r="Q227" s="839"/>
      <c r="R227" s="839"/>
      <c r="S227" s="839"/>
      <c r="T227" s="839"/>
      <c r="U227" s="839"/>
      <c r="V227" s="839"/>
      <c r="W227" s="839"/>
      <c r="X227" s="839"/>
      <c r="Y227" s="839"/>
      <c r="Z227" s="839"/>
      <c r="AA227" s="839"/>
      <c r="AB227" s="839"/>
    </row>
    <row r="228" spans="1:28" x14ac:dyDescent="0.35">
      <c r="A228" s="839"/>
      <c r="B228" s="839"/>
      <c r="C228" s="839"/>
      <c r="D228" s="839"/>
      <c r="E228" s="839"/>
      <c r="F228" s="839"/>
      <c r="G228" s="839"/>
      <c r="H228" s="839"/>
      <c r="I228" s="839"/>
      <c r="J228" s="839"/>
      <c r="K228" s="839"/>
      <c r="L228" s="839"/>
      <c r="M228" s="839"/>
      <c r="N228" s="839"/>
      <c r="O228" s="839"/>
      <c r="P228" s="839"/>
      <c r="Q228" s="839"/>
      <c r="R228" s="839"/>
      <c r="S228" s="839"/>
      <c r="T228" s="839"/>
      <c r="U228" s="839"/>
      <c r="V228" s="839"/>
      <c r="W228" s="839"/>
      <c r="X228" s="839"/>
      <c r="Y228" s="839"/>
      <c r="Z228" s="839"/>
      <c r="AA228" s="839"/>
      <c r="AB228" s="839"/>
    </row>
    <row r="229" spans="1:28" x14ac:dyDescent="0.35">
      <c r="A229" s="839"/>
      <c r="B229" s="839"/>
      <c r="C229" s="839"/>
      <c r="D229" s="839"/>
      <c r="E229" s="839"/>
      <c r="F229" s="839"/>
      <c r="G229" s="839"/>
      <c r="H229" s="839"/>
      <c r="I229" s="839"/>
      <c r="J229" s="839"/>
      <c r="K229" s="839"/>
      <c r="L229" s="839"/>
      <c r="M229" s="839"/>
      <c r="N229" s="839"/>
      <c r="O229" s="839"/>
      <c r="P229" s="839"/>
      <c r="Q229" s="839"/>
      <c r="R229" s="839"/>
      <c r="S229" s="839"/>
      <c r="T229" s="839"/>
      <c r="U229" s="839"/>
      <c r="V229" s="839"/>
      <c r="W229" s="839"/>
      <c r="X229" s="839"/>
      <c r="Y229" s="839"/>
      <c r="Z229" s="839"/>
      <c r="AA229" s="839"/>
      <c r="AB229" s="839"/>
    </row>
    <row r="230" spans="1:28" x14ac:dyDescent="0.35">
      <c r="A230" s="839"/>
      <c r="B230" s="839"/>
      <c r="C230" s="839"/>
      <c r="D230" s="839"/>
      <c r="E230" s="839"/>
      <c r="F230" s="839"/>
      <c r="G230" s="839"/>
      <c r="H230" s="839"/>
      <c r="I230" s="839"/>
      <c r="J230" s="839"/>
      <c r="K230" s="839"/>
      <c r="L230" s="839"/>
      <c r="M230" s="839"/>
      <c r="N230" s="839"/>
      <c r="O230" s="839"/>
      <c r="P230" s="839"/>
      <c r="Q230" s="839"/>
      <c r="R230" s="839"/>
      <c r="S230" s="839"/>
      <c r="T230" s="839"/>
      <c r="U230" s="839"/>
      <c r="V230" s="839"/>
      <c r="W230" s="839"/>
      <c r="X230" s="839"/>
      <c r="Y230" s="839"/>
      <c r="Z230" s="839"/>
      <c r="AA230" s="839"/>
      <c r="AB230" s="839"/>
    </row>
    <row r="231" spans="1:28" x14ac:dyDescent="0.35">
      <c r="A231" s="839"/>
      <c r="B231" s="839"/>
      <c r="C231" s="839"/>
      <c r="D231" s="839"/>
      <c r="E231" s="839"/>
      <c r="F231" s="839"/>
      <c r="G231" s="839"/>
      <c r="H231" s="839"/>
      <c r="I231" s="839"/>
      <c r="J231" s="839"/>
      <c r="K231" s="839"/>
      <c r="L231" s="839"/>
      <c r="M231" s="839"/>
      <c r="N231" s="839"/>
      <c r="O231" s="839"/>
      <c r="P231" s="839"/>
      <c r="Q231" s="839"/>
      <c r="R231" s="839"/>
      <c r="S231" s="839"/>
      <c r="T231" s="839"/>
      <c r="U231" s="839"/>
      <c r="V231" s="839"/>
      <c r="W231" s="839"/>
      <c r="X231" s="839"/>
      <c r="Y231" s="839"/>
      <c r="Z231" s="839"/>
      <c r="AA231" s="839"/>
      <c r="AB231" s="839"/>
    </row>
    <row r="232" spans="1:28" x14ac:dyDescent="0.35">
      <c r="A232" s="839"/>
      <c r="B232" s="839"/>
      <c r="C232" s="839"/>
      <c r="D232" s="839"/>
      <c r="E232" s="839"/>
      <c r="F232" s="839"/>
      <c r="G232" s="839"/>
      <c r="H232" s="839"/>
      <c r="I232" s="839"/>
      <c r="J232" s="839"/>
      <c r="K232" s="839"/>
      <c r="L232" s="839"/>
      <c r="M232" s="839"/>
      <c r="N232" s="839"/>
      <c r="O232" s="839"/>
      <c r="P232" s="839"/>
      <c r="Q232" s="839"/>
      <c r="R232" s="839"/>
      <c r="S232" s="839"/>
      <c r="T232" s="839"/>
      <c r="U232" s="839"/>
      <c r="V232" s="839"/>
      <c r="W232" s="839"/>
      <c r="X232" s="839"/>
      <c r="Y232" s="839"/>
      <c r="Z232" s="839"/>
      <c r="AA232" s="839"/>
      <c r="AB232" s="839"/>
    </row>
    <row r="233" spans="1:28" x14ac:dyDescent="0.35">
      <c r="A233" s="839"/>
      <c r="B233" s="839"/>
      <c r="C233" s="839"/>
      <c r="D233" s="839"/>
      <c r="E233" s="839"/>
      <c r="F233" s="839"/>
      <c r="G233" s="839"/>
      <c r="H233" s="839"/>
      <c r="I233" s="839"/>
      <c r="J233" s="839"/>
      <c r="K233" s="839"/>
      <c r="L233" s="839"/>
      <c r="M233" s="839"/>
      <c r="N233" s="839"/>
      <c r="O233" s="839"/>
      <c r="P233" s="839"/>
      <c r="Q233" s="839"/>
      <c r="R233" s="839"/>
      <c r="S233" s="839"/>
      <c r="T233" s="839"/>
      <c r="U233" s="839"/>
      <c r="V233" s="839"/>
      <c r="W233" s="839"/>
      <c r="X233" s="839"/>
      <c r="Y233" s="839"/>
      <c r="Z233" s="839"/>
      <c r="AA233" s="839"/>
      <c r="AB233" s="839"/>
    </row>
    <row r="234" spans="1:28" x14ac:dyDescent="0.35">
      <c r="A234" s="839"/>
      <c r="B234" s="839"/>
      <c r="C234" s="839"/>
      <c r="D234" s="839"/>
      <c r="E234" s="839"/>
      <c r="F234" s="839"/>
      <c r="G234" s="839"/>
      <c r="H234" s="839"/>
      <c r="I234" s="839"/>
      <c r="J234" s="839"/>
      <c r="K234" s="839"/>
      <c r="L234" s="839"/>
      <c r="M234" s="839"/>
      <c r="N234" s="839"/>
      <c r="O234" s="839"/>
      <c r="P234" s="839"/>
      <c r="Q234" s="839"/>
      <c r="R234" s="839"/>
      <c r="S234" s="839"/>
      <c r="T234" s="839"/>
      <c r="U234" s="839"/>
      <c r="V234" s="839"/>
      <c r="W234" s="839"/>
      <c r="X234" s="839"/>
      <c r="Y234" s="839"/>
      <c r="Z234" s="839"/>
      <c r="AA234" s="839"/>
      <c r="AB234" s="839"/>
    </row>
    <row r="235" spans="1:28" x14ac:dyDescent="0.35">
      <c r="A235" s="839"/>
      <c r="B235" s="839"/>
      <c r="C235" s="839"/>
      <c r="D235" s="839"/>
      <c r="E235" s="839"/>
      <c r="F235" s="839"/>
      <c r="G235" s="839"/>
      <c r="H235" s="839"/>
      <c r="I235" s="839"/>
      <c r="J235" s="839"/>
      <c r="K235" s="839"/>
      <c r="L235" s="839"/>
      <c r="M235" s="839"/>
      <c r="N235" s="839"/>
      <c r="O235" s="839"/>
      <c r="P235" s="839"/>
      <c r="Q235" s="839"/>
      <c r="R235" s="839"/>
      <c r="S235" s="839"/>
      <c r="T235" s="839"/>
      <c r="U235" s="839"/>
      <c r="V235" s="839"/>
      <c r="W235" s="839"/>
      <c r="X235" s="839"/>
      <c r="Y235" s="839"/>
      <c r="Z235" s="839"/>
      <c r="AA235" s="839"/>
      <c r="AB235" s="839"/>
    </row>
    <row r="236" spans="1:28" x14ac:dyDescent="0.35">
      <c r="A236" s="839"/>
      <c r="B236" s="839"/>
      <c r="C236" s="839"/>
      <c r="D236" s="839"/>
      <c r="E236" s="839"/>
      <c r="F236" s="839"/>
      <c r="G236" s="839"/>
      <c r="H236" s="839"/>
      <c r="I236" s="839"/>
      <c r="J236" s="839"/>
      <c r="K236" s="839"/>
      <c r="L236" s="839"/>
      <c r="M236" s="839"/>
      <c r="N236" s="839"/>
      <c r="O236" s="839"/>
      <c r="P236" s="839"/>
      <c r="Q236" s="839"/>
      <c r="R236" s="839"/>
      <c r="S236" s="839"/>
      <c r="T236" s="839"/>
      <c r="U236" s="839"/>
      <c r="V236" s="839"/>
      <c r="W236" s="839"/>
      <c r="X236" s="839"/>
      <c r="Y236" s="839"/>
      <c r="Z236" s="839"/>
      <c r="AA236" s="839"/>
      <c r="AB236" s="839"/>
    </row>
    <row r="237" spans="1:28" x14ac:dyDescent="0.35">
      <c r="A237" s="839"/>
      <c r="B237" s="839"/>
      <c r="C237" s="839"/>
      <c r="D237" s="839"/>
      <c r="E237" s="839"/>
      <c r="F237" s="839"/>
      <c r="G237" s="839"/>
      <c r="H237" s="839"/>
      <c r="I237" s="839"/>
      <c r="J237" s="839"/>
      <c r="K237" s="839"/>
      <c r="L237" s="839"/>
      <c r="M237" s="839"/>
      <c r="N237" s="839"/>
      <c r="O237" s="839"/>
      <c r="P237" s="839"/>
      <c r="Q237" s="839"/>
      <c r="R237" s="839"/>
      <c r="S237" s="839"/>
      <c r="T237" s="839"/>
      <c r="U237" s="839"/>
      <c r="V237" s="839"/>
      <c r="W237" s="839"/>
      <c r="X237" s="839"/>
      <c r="Y237" s="839"/>
      <c r="Z237" s="839"/>
      <c r="AA237" s="839"/>
      <c r="AB237" s="839"/>
    </row>
    <row r="238" spans="1:28" x14ac:dyDescent="0.35">
      <c r="A238" s="839"/>
      <c r="B238" s="839"/>
      <c r="C238" s="839"/>
      <c r="D238" s="839"/>
      <c r="E238" s="839"/>
      <c r="F238" s="839"/>
      <c r="G238" s="839"/>
      <c r="H238" s="839"/>
      <c r="I238" s="839"/>
      <c r="J238" s="839"/>
      <c r="K238" s="839"/>
      <c r="L238" s="839"/>
      <c r="M238" s="839"/>
      <c r="N238" s="839"/>
      <c r="O238" s="839"/>
      <c r="P238" s="839"/>
      <c r="Q238" s="839"/>
      <c r="R238" s="839"/>
      <c r="S238" s="839"/>
      <c r="T238" s="839"/>
      <c r="U238" s="839"/>
      <c r="V238" s="839"/>
      <c r="W238" s="839"/>
      <c r="X238" s="839"/>
      <c r="Y238" s="839"/>
      <c r="Z238" s="839"/>
      <c r="AA238" s="839"/>
      <c r="AB238" s="839"/>
    </row>
    <row r="239" spans="1:28" x14ac:dyDescent="0.35">
      <c r="A239" s="839"/>
      <c r="B239" s="839"/>
      <c r="C239" s="839"/>
      <c r="D239" s="839"/>
      <c r="E239" s="839"/>
      <c r="F239" s="839"/>
      <c r="G239" s="839"/>
      <c r="H239" s="839"/>
      <c r="I239" s="839"/>
      <c r="J239" s="839"/>
      <c r="K239" s="839"/>
      <c r="L239" s="839"/>
      <c r="M239" s="839"/>
      <c r="N239" s="839"/>
      <c r="O239" s="839"/>
      <c r="P239" s="839"/>
      <c r="Q239" s="839"/>
      <c r="R239" s="839"/>
      <c r="S239" s="839"/>
      <c r="T239" s="839"/>
      <c r="U239" s="839"/>
      <c r="V239" s="839"/>
      <c r="W239" s="839"/>
      <c r="X239" s="839"/>
      <c r="Y239" s="839"/>
      <c r="Z239" s="839"/>
      <c r="AA239" s="839"/>
      <c r="AB239" s="839"/>
    </row>
    <row r="240" spans="1:28" x14ac:dyDescent="0.35">
      <c r="A240" s="839"/>
      <c r="B240" s="839"/>
      <c r="C240" s="839"/>
      <c r="D240" s="839"/>
      <c r="E240" s="839"/>
      <c r="F240" s="839"/>
      <c r="G240" s="839"/>
      <c r="H240" s="839"/>
      <c r="I240" s="839"/>
      <c r="J240" s="839"/>
      <c r="K240" s="839"/>
      <c r="L240" s="839"/>
      <c r="M240" s="839"/>
      <c r="N240" s="839"/>
      <c r="O240" s="839"/>
      <c r="P240" s="839"/>
      <c r="Q240" s="839"/>
      <c r="R240" s="839"/>
      <c r="S240" s="839"/>
      <c r="T240" s="839"/>
      <c r="U240" s="839"/>
      <c r="V240" s="839"/>
      <c r="W240" s="839"/>
      <c r="X240" s="839"/>
      <c r="Y240" s="839"/>
      <c r="Z240" s="839"/>
      <c r="AA240" s="839"/>
      <c r="AB240" s="839"/>
    </row>
    <row r="241" spans="1:28" x14ac:dyDescent="0.35">
      <c r="A241" s="839"/>
      <c r="B241" s="839"/>
      <c r="C241" s="839"/>
      <c r="D241" s="839"/>
      <c r="E241" s="839"/>
      <c r="F241" s="839"/>
      <c r="G241" s="839"/>
      <c r="H241" s="839"/>
      <c r="I241" s="839"/>
      <c r="J241" s="839"/>
      <c r="K241" s="839"/>
      <c r="L241" s="839"/>
      <c r="M241" s="839"/>
      <c r="N241" s="839"/>
      <c r="O241" s="839"/>
      <c r="P241" s="839"/>
      <c r="Q241" s="839"/>
      <c r="R241" s="839"/>
      <c r="S241" s="839"/>
      <c r="T241" s="839"/>
      <c r="U241" s="839"/>
      <c r="V241" s="839"/>
      <c r="W241" s="839"/>
      <c r="X241" s="839"/>
      <c r="Y241" s="839"/>
      <c r="Z241" s="839"/>
      <c r="AA241" s="839"/>
      <c r="AB241" s="839"/>
    </row>
    <row r="242" spans="1:28" x14ac:dyDescent="0.35">
      <c r="A242" s="839"/>
      <c r="B242" s="839"/>
      <c r="C242" s="839"/>
      <c r="D242" s="839"/>
      <c r="E242" s="839"/>
      <c r="F242" s="839"/>
      <c r="G242" s="839"/>
      <c r="H242" s="839"/>
      <c r="I242" s="839"/>
      <c r="J242" s="839"/>
      <c r="K242" s="839"/>
      <c r="L242" s="839"/>
      <c r="M242" s="839"/>
      <c r="N242" s="839"/>
      <c r="O242" s="839"/>
      <c r="P242" s="839"/>
      <c r="Q242" s="839"/>
      <c r="R242" s="839"/>
      <c r="S242" s="839"/>
      <c r="T242" s="839"/>
      <c r="U242" s="839"/>
      <c r="V242" s="839"/>
      <c r="W242" s="839"/>
      <c r="X242" s="839"/>
      <c r="Y242" s="839"/>
      <c r="Z242" s="839"/>
      <c r="AA242" s="839"/>
      <c r="AB242" s="839"/>
    </row>
    <row r="243" spans="1:28" x14ac:dyDescent="0.35">
      <c r="A243" s="839"/>
      <c r="B243" s="839"/>
      <c r="C243" s="839"/>
      <c r="D243" s="839"/>
      <c r="E243" s="839"/>
      <c r="F243" s="839"/>
      <c r="G243" s="839"/>
      <c r="H243" s="839"/>
      <c r="I243" s="839"/>
      <c r="J243" s="839"/>
      <c r="K243" s="839"/>
      <c r="L243" s="839"/>
      <c r="M243" s="839"/>
      <c r="N243" s="839"/>
      <c r="O243" s="839"/>
      <c r="P243" s="839"/>
      <c r="Q243" s="839"/>
      <c r="R243" s="839"/>
      <c r="S243" s="839"/>
      <c r="T243" s="839"/>
      <c r="U243" s="839"/>
      <c r="V243" s="839"/>
      <c r="W243" s="839"/>
      <c r="X243" s="839"/>
      <c r="Y243" s="839"/>
      <c r="Z243" s="839"/>
      <c r="AA243" s="839"/>
      <c r="AB243" s="839"/>
    </row>
    <row r="244" spans="1:28" x14ac:dyDescent="0.35">
      <c r="A244" s="839"/>
      <c r="B244" s="839"/>
      <c r="C244" s="839"/>
      <c r="D244" s="839"/>
      <c r="E244" s="839"/>
      <c r="F244" s="839"/>
      <c r="G244" s="839"/>
      <c r="H244" s="839"/>
      <c r="I244" s="839"/>
      <c r="J244" s="839"/>
      <c r="K244" s="839"/>
      <c r="L244" s="839"/>
      <c r="M244" s="839"/>
      <c r="N244" s="839"/>
      <c r="O244" s="839"/>
      <c r="P244" s="839"/>
      <c r="Q244" s="839"/>
      <c r="R244" s="839"/>
      <c r="S244" s="839"/>
      <c r="T244" s="839"/>
      <c r="U244" s="839"/>
      <c r="V244" s="839"/>
      <c r="W244" s="839"/>
      <c r="X244" s="839"/>
      <c r="Y244" s="839"/>
      <c r="Z244" s="839"/>
      <c r="AA244" s="839"/>
      <c r="AB244" s="839"/>
    </row>
    <row r="245" spans="1:28" x14ac:dyDescent="0.35">
      <c r="A245" s="839"/>
      <c r="B245" s="839"/>
      <c r="C245" s="839"/>
      <c r="D245" s="839"/>
      <c r="E245" s="839"/>
      <c r="F245" s="839"/>
      <c r="G245" s="839"/>
      <c r="H245" s="839"/>
      <c r="I245" s="839"/>
      <c r="J245" s="839"/>
      <c r="K245" s="839"/>
      <c r="L245" s="839"/>
      <c r="M245" s="839"/>
      <c r="N245" s="839"/>
      <c r="O245" s="839"/>
      <c r="P245" s="839"/>
      <c r="Q245" s="839"/>
      <c r="R245" s="839"/>
      <c r="S245" s="839"/>
      <c r="T245" s="839"/>
      <c r="U245" s="839"/>
      <c r="V245" s="839"/>
      <c r="W245" s="839"/>
      <c r="X245" s="839"/>
      <c r="Y245" s="839"/>
      <c r="Z245" s="839"/>
      <c r="AA245" s="839"/>
      <c r="AB245" s="839"/>
    </row>
    <row r="246" spans="1:28" x14ac:dyDescent="0.35">
      <c r="A246" s="839"/>
      <c r="B246" s="839"/>
      <c r="C246" s="839"/>
      <c r="D246" s="839"/>
      <c r="E246" s="839"/>
      <c r="F246" s="839"/>
      <c r="G246" s="839"/>
      <c r="H246" s="839"/>
      <c r="I246" s="839"/>
      <c r="J246" s="839"/>
      <c r="K246" s="839"/>
      <c r="L246" s="839"/>
      <c r="M246" s="839"/>
      <c r="N246" s="839"/>
      <c r="O246" s="839"/>
      <c r="P246" s="839"/>
      <c r="Q246" s="839"/>
      <c r="R246" s="839"/>
      <c r="S246" s="839"/>
      <c r="T246" s="839"/>
      <c r="U246" s="839"/>
      <c r="V246" s="839"/>
      <c r="W246" s="839"/>
      <c r="X246" s="839"/>
      <c r="Y246" s="839"/>
      <c r="Z246" s="839"/>
      <c r="AA246" s="839"/>
      <c r="AB246" s="839"/>
    </row>
    <row r="247" spans="1:28" x14ac:dyDescent="0.35">
      <c r="A247" s="839"/>
      <c r="B247" s="839"/>
      <c r="C247" s="839"/>
      <c r="D247" s="839"/>
      <c r="E247" s="839"/>
      <c r="F247" s="839"/>
      <c r="G247" s="839"/>
      <c r="H247" s="839"/>
      <c r="I247" s="839"/>
      <c r="J247" s="839"/>
      <c r="K247" s="839"/>
      <c r="L247" s="839"/>
      <c r="M247" s="839"/>
      <c r="N247" s="839"/>
      <c r="O247" s="839"/>
      <c r="P247" s="839"/>
      <c r="Q247" s="839"/>
      <c r="R247" s="839"/>
      <c r="S247" s="839"/>
      <c r="T247" s="839"/>
      <c r="U247" s="839"/>
      <c r="V247" s="839"/>
      <c r="W247" s="839"/>
      <c r="X247" s="839"/>
      <c r="Y247" s="839"/>
      <c r="Z247" s="839"/>
      <c r="AA247" s="839"/>
      <c r="AB247" s="839"/>
    </row>
    <row r="248" spans="1:28" x14ac:dyDescent="0.35">
      <c r="A248" s="839"/>
      <c r="B248" s="839"/>
      <c r="C248" s="839"/>
      <c r="D248" s="839"/>
      <c r="E248" s="839"/>
      <c r="F248" s="839"/>
      <c r="G248" s="839"/>
      <c r="H248" s="839"/>
      <c r="I248" s="839"/>
      <c r="J248" s="839"/>
      <c r="K248" s="839"/>
      <c r="L248" s="839"/>
      <c r="M248" s="839"/>
      <c r="N248" s="839"/>
      <c r="O248" s="839"/>
      <c r="P248" s="839"/>
      <c r="Q248" s="839"/>
      <c r="R248" s="839"/>
      <c r="S248" s="839"/>
      <c r="T248" s="839"/>
      <c r="U248" s="839"/>
      <c r="V248" s="839"/>
      <c r="W248" s="839"/>
      <c r="X248" s="839"/>
      <c r="Y248" s="839"/>
      <c r="Z248" s="839"/>
      <c r="AA248" s="839"/>
      <c r="AB248" s="839"/>
    </row>
    <row r="249" spans="1:28" x14ac:dyDescent="0.35">
      <c r="A249" s="839"/>
      <c r="B249" s="839"/>
      <c r="C249" s="839"/>
      <c r="D249" s="839"/>
      <c r="E249" s="839"/>
      <c r="F249" s="839"/>
      <c r="G249" s="839"/>
      <c r="H249" s="839"/>
      <c r="I249" s="839"/>
      <c r="J249" s="839"/>
      <c r="K249" s="839"/>
      <c r="L249" s="839"/>
      <c r="M249" s="839"/>
      <c r="N249" s="839"/>
      <c r="O249" s="839"/>
      <c r="P249" s="839"/>
      <c r="Q249" s="839"/>
      <c r="R249" s="839"/>
      <c r="S249" s="839"/>
      <c r="T249" s="839"/>
      <c r="U249" s="839"/>
      <c r="V249" s="839"/>
      <c r="W249" s="839"/>
      <c r="X249" s="839"/>
      <c r="Y249" s="839"/>
      <c r="Z249" s="839"/>
      <c r="AA249" s="839"/>
      <c r="AB249" s="839"/>
    </row>
    <row r="250" spans="1:28" x14ac:dyDescent="0.35">
      <c r="A250" s="839"/>
      <c r="B250" s="839"/>
      <c r="C250" s="839"/>
      <c r="D250" s="839"/>
      <c r="E250" s="839"/>
      <c r="F250" s="839"/>
      <c r="G250" s="839"/>
      <c r="H250" s="839"/>
      <c r="I250" s="839"/>
      <c r="J250" s="839"/>
      <c r="K250" s="839"/>
      <c r="L250" s="839"/>
      <c r="M250" s="839"/>
      <c r="N250" s="839"/>
      <c r="O250" s="839"/>
      <c r="P250" s="839"/>
      <c r="Q250" s="839"/>
      <c r="R250" s="839"/>
      <c r="S250" s="839"/>
      <c r="T250" s="839"/>
      <c r="U250" s="839"/>
      <c r="V250" s="839"/>
      <c r="W250" s="839"/>
      <c r="X250" s="839"/>
      <c r="Y250" s="839"/>
      <c r="Z250" s="839"/>
      <c r="AA250" s="839"/>
      <c r="AB250" s="839"/>
    </row>
    <row r="251" spans="1:28" x14ac:dyDescent="0.35">
      <c r="A251" s="839"/>
      <c r="B251" s="839"/>
      <c r="C251" s="839"/>
      <c r="D251" s="839"/>
      <c r="E251" s="839"/>
      <c r="F251" s="839"/>
      <c r="G251" s="839"/>
      <c r="H251" s="839"/>
      <c r="I251" s="839"/>
      <c r="J251" s="839"/>
      <c r="K251" s="839"/>
      <c r="L251" s="839"/>
      <c r="M251" s="839"/>
      <c r="N251" s="839"/>
      <c r="O251" s="839"/>
      <c r="P251" s="839"/>
      <c r="Q251" s="839"/>
      <c r="R251" s="839"/>
      <c r="S251" s="839"/>
      <c r="T251" s="839"/>
      <c r="U251" s="839"/>
      <c r="V251" s="839"/>
      <c r="W251" s="839"/>
      <c r="X251" s="839"/>
      <c r="Y251" s="839"/>
      <c r="Z251" s="839"/>
      <c r="AA251" s="839"/>
      <c r="AB251" s="839"/>
    </row>
    <row r="252" spans="1:28" x14ac:dyDescent="0.35">
      <c r="A252" s="839"/>
      <c r="B252" s="839"/>
      <c r="C252" s="839"/>
      <c r="D252" s="839"/>
      <c r="E252" s="839"/>
      <c r="F252" s="839"/>
      <c r="G252" s="839"/>
      <c r="H252" s="839"/>
      <c r="I252" s="839"/>
      <c r="J252" s="839"/>
      <c r="K252" s="839"/>
      <c r="L252" s="839"/>
      <c r="M252" s="839"/>
      <c r="N252" s="839"/>
      <c r="O252" s="839"/>
      <c r="P252" s="839"/>
      <c r="Q252" s="839"/>
      <c r="R252" s="839"/>
      <c r="S252" s="839"/>
      <c r="T252" s="839"/>
      <c r="U252" s="839"/>
      <c r="V252" s="839"/>
      <c r="W252" s="839"/>
      <c r="X252" s="839"/>
      <c r="Y252" s="839"/>
      <c r="Z252" s="839"/>
      <c r="AA252" s="839"/>
      <c r="AB252" s="839"/>
    </row>
    <row r="253" spans="1:28" x14ac:dyDescent="0.35">
      <c r="A253" s="839"/>
      <c r="B253" s="839"/>
      <c r="C253" s="839"/>
      <c r="D253" s="839"/>
      <c r="E253" s="839"/>
      <c r="F253" s="839"/>
      <c r="G253" s="839"/>
      <c r="H253" s="839"/>
      <c r="I253" s="839"/>
      <c r="J253" s="839"/>
      <c r="K253" s="839"/>
      <c r="L253" s="839"/>
      <c r="M253" s="839"/>
      <c r="N253" s="839"/>
      <c r="O253" s="839"/>
      <c r="P253" s="839"/>
      <c r="Q253" s="839"/>
      <c r="R253" s="839"/>
      <c r="S253" s="839"/>
      <c r="T253" s="839"/>
      <c r="U253" s="839"/>
      <c r="V253" s="839"/>
      <c r="W253" s="839"/>
      <c r="X253" s="839"/>
      <c r="Y253" s="839"/>
      <c r="Z253" s="839"/>
      <c r="AA253" s="839"/>
      <c r="AB253" s="839"/>
    </row>
    <row r="254" spans="1:28" x14ac:dyDescent="0.35">
      <c r="A254" s="839"/>
      <c r="B254" s="839"/>
      <c r="C254" s="839"/>
      <c r="D254" s="839"/>
      <c r="E254" s="839"/>
      <c r="F254" s="839"/>
      <c r="G254" s="839"/>
      <c r="H254" s="839"/>
      <c r="I254" s="839"/>
      <c r="J254" s="839"/>
      <c r="K254" s="839"/>
      <c r="L254" s="839"/>
      <c r="M254" s="839"/>
      <c r="N254" s="839"/>
      <c r="O254" s="839"/>
      <c r="P254" s="839"/>
      <c r="Q254" s="839"/>
      <c r="R254" s="839"/>
      <c r="S254" s="839"/>
      <c r="T254" s="839"/>
      <c r="U254" s="839"/>
      <c r="V254" s="839"/>
      <c r="W254" s="839"/>
      <c r="X254" s="839"/>
      <c r="Y254" s="839"/>
      <c r="Z254" s="839"/>
      <c r="AA254" s="839"/>
      <c r="AB254" s="839"/>
    </row>
    <row r="255" spans="1:28" x14ac:dyDescent="0.35">
      <c r="A255" s="839"/>
      <c r="B255" s="839"/>
      <c r="C255" s="839"/>
      <c r="D255" s="839"/>
      <c r="E255" s="839"/>
      <c r="F255" s="839"/>
      <c r="G255" s="839"/>
      <c r="H255" s="839"/>
      <c r="I255" s="839"/>
      <c r="J255" s="839"/>
      <c r="K255" s="839"/>
      <c r="L255" s="839"/>
      <c r="M255" s="839"/>
      <c r="N255" s="839"/>
      <c r="O255" s="839"/>
      <c r="P255" s="839"/>
      <c r="Q255" s="839"/>
      <c r="R255" s="839"/>
      <c r="S255" s="839"/>
      <c r="T255" s="839"/>
      <c r="U255" s="839"/>
      <c r="V255" s="839"/>
      <c r="W255" s="839"/>
      <c r="X255" s="839"/>
      <c r="Y255" s="839"/>
      <c r="Z255" s="839"/>
      <c r="AA255" s="839"/>
      <c r="AB255" s="839"/>
    </row>
    <row r="256" spans="1:28" x14ac:dyDescent="0.35">
      <c r="A256" s="839"/>
      <c r="B256" s="839"/>
      <c r="C256" s="839"/>
      <c r="D256" s="839"/>
      <c r="E256" s="839"/>
      <c r="F256" s="839"/>
      <c r="G256" s="839"/>
      <c r="H256" s="839"/>
      <c r="I256" s="839"/>
      <c r="J256" s="839"/>
      <c r="K256" s="839"/>
      <c r="L256" s="839"/>
      <c r="M256" s="839"/>
      <c r="N256" s="839"/>
      <c r="O256" s="839"/>
      <c r="P256" s="839"/>
      <c r="Q256" s="839"/>
      <c r="R256" s="839"/>
      <c r="S256" s="839"/>
      <c r="T256" s="839"/>
      <c r="U256" s="839"/>
      <c r="V256" s="839"/>
      <c r="W256" s="839"/>
      <c r="X256" s="839"/>
      <c r="Y256" s="839"/>
      <c r="Z256" s="839"/>
      <c r="AA256" s="839"/>
      <c r="AB256" s="839"/>
    </row>
    <row r="257" spans="1:28" x14ac:dyDescent="0.35">
      <c r="A257" s="839"/>
      <c r="B257" s="839"/>
      <c r="C257" s="839"/>
      <c r="D257" s="839"/>
      <c r="E257" s="839"/>
      <c r="F257" s="839"/>
      <c r="G257" s="839"/>
      <c r="H257" s="839"/>
      <c r="I257" s="839"/>
      <c r="J257" s="839"/>
      <c r="K257" s="839"/>
      <c r="L257" s="839"/>
      <c r="M257" s="839"/>
      <c r="N257" s="839"/>
      <c r="O257" s="839"/>
      <c r="P257" s="839"/>
      <c r="Q257" s="839"/>
      <c r="R257" s="839"/>
      <c r="S257" s="839"/>
      <c r="T257" s="839"/>
      <c r="U257" s="839"/>
      <c r="V257" s="839"/>
      <c r="W257" s="839"/>
      <c r="X257" s="839"/>
      <c r="Y257" s="839"/>
      <c r="Z257" s="839"/>
      <c r="AA257" s="839"/>
      <c r="AB257" s="839"/>
    </row>
    <row r="258" spans="1:28" x14ac:dyDescent="0.35">
      <c r="A258" s="839"/>
      <c r="B258" s="839"/>
      <c r="C258" s="839"/>
      <c r="D258" s="839"/>
      <c r="E258" s="839"/>
      <c r="F258" s="839"/>
      <c r="G258" s="839"/>
      <c r="H258" s="839"/>
      <c r="I258" s="839"/>
      <c r="J258" s="839"/>
      <c r="K258" s="839"/>
      <c r="L258" s="839"/>
      <c r="M258" s="839"/>
      <c r="N258" s="839"/>
      <c r="O258" s="839"/>
      <c r="P258" s="839"/>
      <c r="Q258" s="839"/>
      <c r="R258" s="839"/>
      <c r="S258" s="839"/>
      <c r="T258" s="839"/>
      <c r="U258" s="839"/>
      <c r="V258" s="839"/>
      <c r="W258" s="839"/>
      <c r="X258" s="839"/>
      <c r="Y258" s="839"/>
      <c r="Z258" s="839"/>
      <c r="AA258" s="839"/>
      <c r="AB258" s="839"/>
    </row>
    <row r="259" spans="1:28" x14ac:dyDescent="0.35">
      <c r="A259" s="839"/>
      <c r="B259" s="839"/>
      <c r="C259" s="839"/>
      <c r="D259" s="839"/>
      <c r="E259" s="839"/>
      <c r="F259" s="839"/>
      <c r="G259" s="839"/>
      <c r="H259" s="839"/>
      <c r="I259" s="839"/>
      <c r="J259" s="839"/>
      <c r="K259" s="839"/>
      <c r="L259" s="839"/>
      <c r="M259" s="839"/>
      <c r="N259" s="839"/>
      <c r="O259" s="839"/>
      <c r="P259" s="839"/>
      <c r="Q259" s="839"/>
      <c r="R259" s="839"/>
      <c r="S259" s="839"/>
      <c r="T259" s="839"/>
      <c r="U259" s="839"/>
      <c r="V259" s="839"/>
      <c r="W259" s="839"/>
      <c r="X259" s="839"/>
      <c r="Y259" s="839"/>
      <c r="Z259" s="839"/>
      <c r="AA259" s="839"/>
      <c r="AB259" s="839"/>
    </row>
    <row r="260" spans="1:28" x14ac:dyDescent="0.35">
      <c r="A260" s="839"/>
      <c r="B260" s="839"/>
      <c r="C260" s="839"/>
      <c r="D260" s="839"/>
      <c r="E260" s="839"/>
      <c r="F260" s="839"/>
      <c r="G260" s="839"/>
      <c r="H260" s="839"/>
      <c r="I260" s="839"/>
      <c r="J260" s="839"/>
      <c r="K260" s="839"/>
      <c r="L260" s="839"/>
      <c r="M260" s="839"/>
      <c r="N260" s="839"/>
      <c r="O260" s="839"/>
      <c r="P260" s="839"/>
      <c r="Q260" s="839"/>
      <c r="R260" s="839"/>
      <c r="S260" s="839"/>
      <c r="T260" s="839"/>
      <c r="U260" s="839"/>
      <c r="V260" s="839"/>
      <c r="W260" s="839"/>
      <c r="X260" s="839"/>
      <c r="Y260" s="839"/>
      <c r="Z260" s="839"/>
      <c r="AA260" s="839"/>
      <c r="AB260" s="839"/>
    </row>
    <row r="261" spans="1:28" x14ac:dyDescent="0.35">
      <c r="A261" s="839"/>
      <c r="B261" s="839"/>
      <c r="C261" s="839"/>
      <c r="D261" s="839"/>
      <c r="E261" s="839"/>
      <c r="F261" s="839"/>
      <c r="G261" s="839"/>
      <c r="H261" s="839"/>
      <c r="I261" s="839"/>
      <c r="J261" s="839"/>
      <c r="K261" s="839"/>
      <c r="L261" s="839"/>
      <c r="M261" s="839"/>
      <c r="N261" s="839"/>
      <c r="O261" s="839"/>
      <c r="P261" s="839"/>
      <c r="Q261" s="839"/>
      <c r="R261" s="839"/>
      <c r="S261" s="839"/>
      <c r="T261" s="839"/>
      <c r="U261" s="839"/>
      <c r="V261" s="839"/>
      <c r="W261" s="839"/>
      <c r="X261" s="839"/>
      <c r="Y261" s="839"/>
      <c r="Z261" s="839"/>
      <c r="AA261" s="839"/>
      <c r="AB261" s="839"/>
    </row>
    <row r="262" spans="1:28" x14ac:dyDescent="0.35">
      <c r="A262" s="839"/>
      <c r="B262" s="839"/>
      <c r="C262" s="839"/>
      <c r="D262" s="839"/>
      <c r="E262" s="839"/>
      <c r="F262" s="839"/>
      <c r="G262" s="839"/>
      <c r="H262" s="839"/>
      <c r="I262" s="839"/>
      <c r="J262" s="839"/>
      <c r="K262" s="839"/>
      <c r="L262" s="839"/>
      <c r="M262" s="839"/>
      <c r="N262" s="839"/>
      <c r="O262" s="839"/>
      <c r="P262" s="839"/>
      <c r="Q262" s="839"/>
      <c r="R262" s="839"/>
      <c r="S262" s="839"/>
      <c r="T262" s="839"/>
      <c r="U262" s="839"/>
      <c r="V262" s="839"/>
      <c r="W262" s="839"/>
      <c r="X262" s="839"/>
      <c r="Y262" s="839"/>
      <c r="Z262" s="839"/>
      <c r="AA262" s="839"/>
      <c r="AB262" s="839"/>
    </row>
    <row r="263" spans="1:28" x14ac:dyDescent="0.35">
      <c r="A263" s="839"/>
      <c r="B263" s="839"/>
      <c r="C263" s="839"/>
      <c r="D263" s="839"/>
      <c r="E263" s="839"/>
      <c r="F263" s="839"/>
      <c r="G263" s="839"/>
      <c r="H263" s="839"/>
      <c r="I263" s="839"/>
      <c r="J263" s="839"/>
      <c r="K263" s="839"/>
      <c r="L263" s="839"/>
      <c r="M263" s="839"/>
      <c r="N263" s="839"/>
      <c r="O263" s="839"/>
      <c r="P263" s="839"/>
      <c r="Q263" s="839"/>
      <c r="R263" s="839"/>
      <c r="S263" s="839"/>
      <c r="T263" s="839"/>
      <c r="U263" s="839"/>
      <c r="V263" s="839"/>
      <c r="W263" s="839"/>
      <c r="X263" s="839"/>
      <c r="Y263" s="839"/>
      <c r="Z263" s="839"/>
      <c r="AA263" s="839"/>
      <c r="AB263" s="839"/>
    </row>
    <row r="264" spans="1:28" x14ac:dyDescent="0.35">
      <c r="A264" s="839"/>
      <c r="B264" s="839"/>
      <c r="C264" s="839"/>
      <c r="D264" s="839"/>
      <c r="E264" s="839"/>
      <c r="F264" s="839"/>
      <c r="G264" s="839"/>
      <c r="H264" s="839"/>
      <c r="I264" s="839"/>
      <c r="J264" s="839"/>
      <c r="K264" s="839"/>
      <c r="L264" s="839"/>
      <c r="M264" s="839"/>
      <c r="N264" s="839"/>
      <c r="O264" s="839"/>
      <c r="P264" s="839"/>
      <c r="Q264" s="839"/>
      <c r="R264" s="839"/>
      <c r="S264" s="839"/>
      <c r="T264" s="839"/>
      <c r="U264" s="839"/>
      <c r="V264" s="839"/>
      <c r="W264" s="839"/>
      <c r="X264" s="839"/>
      <c r="Y264" s="839"/>
      <c r="Z264" s="839"/>
      <c r="AA264" s="839"/>
      <c r="AB264" s="839"/>
    </row>
    <row r="265" spans="1:28" x14ac:dyDescent="0.35">
      <c r="A265" s="839"/>
      <c r="B265" s="839"/>
      <c r="C265" s="839"/>
      <c r="D265" s="839"/>
      <c r="E265" s="839"/>
      <c r="F265" s="839"/>
      <c r="G265" s="839"/>
      <c r="H265" s="839"/>
      <c r="I265" s="839"/>
      <c r="J265" s="839"/>
      <c r="K265" s="839"/>
      <c r="L265" s="839"/>
      <c r="M265" s="839"/>
      <c r="N265" s="839"/>
      <c r="O265" s="839"/>
      <c r="P265" s="839"/>
      <c r="Q265" s="839"/>
      <c r="R265" s="839"/>
      <c r="S265" s="839"/>
      <c r="T265" s="839"/>
      <c r="U265" s="839"/>
      <c r="V265" s="839"/>
      <c r="W265" s="839"/>
      <c r="X265" s="839"/>
      <c r="Y265" s="839"/>
      <c r="Z265" s="839"/>
      <c r="AA265" s="839"/>
      <c r="AB265" s="839"/>
    </row>
    <row r="266" spans="1:28" x14ac:dyDescent="0.35">
      <c r="A266" s="839"/>
      <c r="B266" s="839"/>
      <c r="C266" s="839"/>
      <c r="D266" s="839"/>
      <c r="E266" s="839"/>
      <c r="F266" s="839"/>
      <c r="G266" s="839"/>
      <c r="H266" s="839"/>
      <c r="I266" s="839"/>
      <c r="J266" s="839"/>
      <c r="K266" s="839"/>
      <c r="L266" s="839"/>
      <c r="M266" s="839"/>
      <c r="N266" s="839"/>
      <c r="O266" s="839"/>
      <c r="P266" s="839"/>
      <c r="Q266" s="839"/>
      <c r="R266" s="839"/>
      <c r="S266" s="839"/>
      <c r="T266" s="839"/>
      <c r="U266" s="839"/>
      <c r="V266" s="839"/>
      <c r="W266" s="839"/>
      <c r="X266" s="839"/>
      <c r="Y266" s="839"/>
      <c r="Z266" s="839"/>
      <c r="AA266" s="839"/>
      <c r="AB266" s="839"/>
    </row>
    <row r="267" spans="1:28" x14ac:dyDescent="0.35">
      <c r="A267" s="839"/>
      <c r="B267" s="839"/>
      <c r="C267" s="839"/>
      <c r="D267" s="839"/>
      <c r="E267" s="839"/>
      <c r="F267" s="839"/>
      <c r="G267" s="839"/>
      <c r="H267" s="839"/>
      <c r="I267" s="839"/>
      <c r="J267" s="839"/>
      <c r="K267" s="839"/>
      <c r="L267" s="839"/>
      <c r="M267" s="839"/>
      <c r="N267" s="839"/>
      <c r="O267" s="839"/>
      <c r="P267" s="839"/>
      <c r="Q267" s="839"/>
      <c r="R267" s="839"/>
      <c r="S267" s="839"/>
      <c r="T267" s="839"/>
      <c r="U267" s="839"/>
      <c r="V267" s="839"/>
      <c r="W267" s="839"/>
      <c r="X267" s="839"/>
      <c r="Y267" s="839"/>
      <c r="Z267" s="839"/>
      <c r="AA267" s="839"/>
      <c r="AB267" s="839"/>
    </row>
    <row r="268" spans="1:28" x14ac:dyDescent="0.35">
      <c r="A268" s="839"/>
      <c r="B268" s="839"/>
      <c r="C268" s="839"/>
      <c r="D268" s="839"/>
      <c r="E268" s="839"/>
      <c r="F268" s="839"/>
      <c r="G268" s="839"/>
      <c r="H268" s="839"/>
      <c r="I268" s="839"/>
      <c r="J268" s="839"/>
      <c r="K268" s="839"/>
      <c r="L268" s="839"/>
      <c r="M268" s="839"/>
      <c r="N268" s="839"/>
      <c r="O268" s="839"/>
      <c r="P268" s="839"/>
      <c r="Q268" s="839"/>
      <c r="R268" s="839"/>
      <c r="S268" s="839"/>
      <c r="T268" s="839"/>
      <c r="U268" s="839"/>
      <c r="V268" s="839"/>
      <c r="W268" s="839"/>
      <c r="X268" s="839"/>
      <c r="Y268" s="839"/>
      <c r="Z268" s="839"/>
      <c r="AA268" s="839"/>
      <c r="AB268" s="839"/>
    </row>
    <row r="269" spans="1:28" x14ac:dyDescent="0.35">
      <c r="A269" s="839"/>
      <c r="B269" s="839"/>
      <c r="C269" s="839"/>
      <c r="D269" s="839"/>
      <c r="E269" s="839"/>
      <c r="F269" s="839"/>
      <c r="G269" s="839"/>
      <c r="H269" s="839"/>
      <c r="I269" s="839"/>
      <c r="J269" s="839"/>
      <c r="K269" s="839"/>
      <c r="L269" s="839"/>
      <c r="M269" s="839"/>
      <c r="N269" s="839"/>
      <c r="O269" s="839"/>
      <c r="P269" s="839"/>
      <c r="Q269" s="839"/>
      <c r="R269" s="839"/>
      <c r="S269" s="839"/>
      <c r="T269" s="839"/>
      <c r="U269" s="839"/>
      <c r="V269" s="839"/>
      <c r="W269" s="839"/>
      <c r="X269" s="839"/>
      <c r="Y269" s="839"/>
      <c r="Z269" s="839"/>
      <c r="AA269" s="839"/>
      <c r="AB269" s="839"/>
    </row>
    <row r="270" spans="1:28" x14ac:dyDescent="0.35">
      <c r="A270" s="839"/>
      <c r="B270" s="839"/>
      <c r="C270" s="839"/>
      <c r="D270" s="839"/>
      <c r="E270" s="839"/>
      <c r="F270" s="839"/>
      <c r="G270" s="839"/>
      <c r="H270" s="839"/>
      <c r="I270" s="839"/>
      <c r="J270" s="839"/>
      <c r="K270" s="839"/>
      <c r="L270" s="839"/>
      <c r="M270" s="839"/>
      <c r="N270" s="839"/>
      <c r="O270" s="839"/>
      <c r="P270" s="839"/>
      <c r="Q270" s="839"/>
      <c r="R270" s="839"/>
      <c r="S270" s="839"/>
      <c r="T270" s="839"/>
      <c r="U270" s="839"/>
      <c r="V270" s="839"/>
      <c r="W270" s="839"/>
      <c r="X270" s="839"/>
      <c r="Y270" s="839"/>
      <c r="Z270" s="839"/>
      <c r="AA270" s="839"/>
      <c r="AB270" s="839"/>
    </row>
    <row r="271" spans="1:28" x14ac:dyDescent="0.35">
      <c r="A271" s="839"/>
      <c r="B271" s="839"/>
      <c r="C271" s="839"/>
      <c r="D271" s="839"/>
      <c r="E271" s="839"/>
      <c r="F271" s="839"/>
      <c r="G271" s="839"/>
      <c r="H271" s="839"/>
      <c r="I271" s="839"/>
      <c r="J271" s="839"/>
      <c r="K271" s="839"/>
      <c r="L271" s="839"/>
      <c r="M271" s="839"/>
      <c r="N271" s="839"/>
      <c r="O271" s="839"/>
      <c r="P271" s="839"/>
      <c r="Q271" s="839"/>
      <c r="R271" s="839"/>
      <c r="S271" s="839"/>
      <c r="T271" s="839"/>
      <c r="U271" s="839"/>
      <c r="V271" s="839"/>
      <c r="W271" s="839"/>
      <c r="X271" s="839"/>
      <c r="Y271" s="839"/>
      <c r="Z271" s="839"/>
      <c r="AA271" s="839"/>
      <c r="AB271" s="839"/>
    </row>
    <row r="272" spans="1:28" x14ac:dyDescent="0.35">
      <c r="A272" s="839"/>
      <c r="B272" s="839"/>
      <c r="C272" s="839"/>
      <c r="D272" s="839"/>
      <c r="E272" s="839"/>
      <c r="F272" s="839"/>
      <c r="G272" s="839"/>
      <c r="H272" s="839"/>
      <c r="I272" s="839"/>
      <c r="J272" s="839"/>
      <c r="K272" s="839"/>
      <c r="L272" s="839"/>
      <c r="M272" s="839"/>
      <c r="N272" s="839"/>
      <c r="O272" s="839"/>
      <c r="P272" s="839"/>
      <c r="Q272" s="839"/>
      <c r="R272" s="839"/>
      <c r="S272" s="839"/>
      <c r="T272" s="839"/>
      <c r="U272" s="839"/>
      <c r="V272" s="839"/>
      <c r="W272" s="839"/>
      <c r="X272" s="839"/>
      <c r="Y272" s="839"/>
      <c r="Z272" s="839"/>
      <c r="AA272" s="839"/>
      <c r="AB272" s="839"/>
    </row>
    <row r="273" spans="1:28" x14ac:dyDescent="0.35">
      <c r="A273" s="839"/>
      <c r="B273" s="839"/>
      <c r="C273" s="839"/>
      <c r="D273" s="839"/>
      <c r="E273" s="839"/>
      <c r="F273" s="839"/>
      <c r="G273" s="839"/>
      <c r="H273" s="839"/>
      <c r="I273" s="839"/>
      <c r="J273" s="839"/>
      <c r="K273" s="839"/>
      <c r="L273" s="839"/>
      <c r="M273" s="839"/>
      <c r="N273" s="839"/>
      <c r="O273" s="839"/>
      <c r="P273" s="839"/>
      <c r="Q273" s="839"/>
      <c r="R273" s="839"/>
      <c r="S273" s="839"/>
      <c r="T273" s="839"/>
      <c r="U273" s="839"/>
      <c r="V273" s="839"/>
      <c r="W273" s="839"/>
      <c r="X273" s="839"/>
      <c r="Y273" s="839"/>
      <c r="Z273" s="839"/>
      <c r="AA273" s="839"/>
      <c r="AB273" s="839"/>
    </row>
    <row r="274" spans="1:28" x14ac:dyDescent="0.35">
      <c r="A274" s="839"/>
      <c r="B274" s="839"/>
      <c r="C274" s="839"/>
      <c r="D274" s="839"/>
      <c r="E274" s="839"/>
      <c r="F274" s="839"/>
      <c r="G274" s="839"/>
      <c r="H274" s="839"/>
      <c r="I274" s="839"/>
      <c r="J274" s="839"/>
      <c r="K274" s="839"/>
      <c r="L274" s="839"/>
      <c r="M274" s="839"/>
      <c r="N274" s="839"/>
      <c r="O274" s="839"/>
      <c r="P274" s="839"/>
      <c r="Q274" s="839"/>
      <c r="R274" s="839"/>
      <c r="S274" s="839"/>
      <c r="T274" s="839"/>
      <c r="U274" s="839"/>
      <c r="V274" s="839"/>
      <c r="W274" s="839"/>
      <c r="X274" s="839"/>
      <c r="Y274" s="839"/>
      <c r="Z274" s="839"/>
      <c r="AA274" s="839"/>
      <c r="AB274" s="839"/>
    </row>
    <row r="275" spans="1:28" x14ac:dyDescent="0.35">
      <c r="A275" s="839"/>
      <c r="B275" s="839"/>
      <c r="C275" s="839"/>
      <c r="D275" s="839"/>
      <c r="E275" s="839"/>
      <c r="F275" s="839"/>
      <c r="G275" s="839"/>
      <c r="H275" s="839"/>
      <c r="I275" s="839"/>
      <c r="J275" s="839"/>
      <c r="K275" s="839"/>
      <c r="L275" s="839"/>
      <c r="M275" s="839"/>
      <c r="N275" s="839"/>
      <c r="O275" s="839"/>
      <c r="P275" s="839"/>
      <c r="Q275" s="839"/>
      <c r="R275" s="839"/>
      <c r="S275" s="839"/>
      <c r="T275" s="839"/>
      <c r="U275" s="839"/>
      <c r="V275" s="839"/>
      <c r="W275" s="839"/>
      <c r="X275" s="839"/>
      <c r="Y275" s="839"/>
      <c r="Z275" s="839"/>
      <c r="AA275" s="839"/>
      <c r="AB275" s="839"/>
    </row>
    <row r="276" spans="1:28" x14ac:dyDescent="0.35">
      <c r="A276" s="839"/>
      <c r="B276" s="839"/>
      <c r="C276" s="839"/>
      <c r="D276" s="839"/>
      <c r="E276" s="839"/>
      <c r="F276" s="839"/>
      <c r="G276" s="839"/>
      <c r="H276" s="839"/>
      <c r="I276" s="839"/>
      <c r="J276" s="839"/>
      <c r="K276" s="839"/>
      <c r="L276" s="839"/>
      <c r="M276" s="839"/>
      <c r="N276" s="839"/>
      <c r="O276" s="839"/>
      <c r="P276" s="839"/>
      <c r="Q276" s="839"/>
      <c r="R276" s="839"/>
      <c r="S276" s="839"/>
      <c r="T276" s="839"/>
      <c r="U276" s="839"/>
      <c r="V276" s="839"/>
      <c r="W276" s="839"/>
      <c r="X276" s="839"/>
      <c r="Y276" s="839"/>
      <c r="Z276" s="839"/>
      <c r="AA276" s="839"/>
      <c r="AB276" s="839"/>
    </row>
    <row r="277" spans="1:28" x14ac:dyDescent="0.35">
      <c r="A277" s="839"/>
      <c r="B277" s="839"/>
      <c r="C277" s="839"/>
      <c r="D277" s="839"/>
      <c r="E277" s="839"/>
      <c r="F277" s="839"/>
      <c r="G277" s="839"/>
      <c r="H277" s="839"/>
      <c r="I277" s="839"/>
      <c r="J277" s="839"/>
      <c r="K277" s="839"/>
      <c r="L277" s="839"/>
      <c r="M277" s="839"/>
      <c r="N277" s="839"/>
      <c r="O277" s="839"/>
      <c r="P277" s="839"/>
      <c r="Q277" s="839"/>
      <c r="R277" s="839"/>
      <c r="S277" s="839"/>
      <c r="T277" s="839"/>
      <c r="U277" s="839"/>
      <c r="V277" s="839"/>
      <c r="W277" s="839"/>
      <c r="X277" s="839"/>
      <c r="Y277" s="839"/>
      <c r="Z277" s="839"/>
      <c r="AA277" s="839"/>
      <c r="AB277" s="839"/>
    </row>
    <row r="278" spans="1:28" x14ac:dyDescent="0.35">
      <c r="A278" s="839"/>
      <c r="B278" s="839"/>
      <c r="C278" s="839"/>
      <c r="D278" s="839"/>
      <c r="E278" s="839"/>
      <c r="F278" s="839"/>
      <c r="G278" s="839"/>
      <c r="H278" s="839"/>
      <c r="I278" s="839"/>
      <c r="J278" s="839"/>
      <c r="K278" s="839"/>
      <c r="L278" s="839"/>
      <c r="M278" s="839"/>
      <c r="N278" s="839"/>
      <c r="O278" s="839"/>
      <c r="P278" s="839"/>
      <c r="Q278" s="839"/>
      <c r="R278" s="839"/>
      <c r="S278" s="839"/>
      <c r="T278" s="839"/>
      <c r="U278" s="839"/>
      <c r="V278" s="839"/>
      <c r="W278" s="839"/>
      <c r="X278" s="839"/>
      <c r="Y278" s="839"/>
      <c r="Z278" s="839"/>
      <c r="AA278" s="839"/>
      <c r="AB278" s="839"/>
    </row>
    <row r="279" spans="1:28" x14ac:dyDescent="0.35">
      <c r="A279" s="839"/>
      <c r="B279" s="839"/>
      <c r="C279" s="839"/>
      <c r="D279" s="839"/>
      <c r="E279" s="839"/>
      <c r="F279" s="839"/>
      <c r="G279" s="839"/>
      <c r="H279" s="839"/>
      <c r="I279" s="839"/>
      <c r="J279" s="839"/>
      <c r="K279" s="839"/>
      <c r="L279" s="839"/>
      <c r="M279" s="839"/>
      <c r="N279" s="839"/>
      <c r="O279" s="839"/>
      <c r="P279" s="839"/>
      <c r="Q279" s="839"/>
      <c r="R279" s="839"/>
      <c r="S279" s="839"/>
      <c r="T279" s="839"/>
      <c r="U279" s="839"/>
      <c r="V279" s="839"/>
      <c r="W279" s="839"/>
      <c r="X279" s="839"/>
      <c r="Y279" s="839"/>
      <c r="Z279" s="839"/>
      <c r="AA279" s="839"/>
      <c r="AB279" s="839"/>
    </row>
    <row r="280" spans="1:28" x14ac:dyDescent="0.35">
      <c r="A280" s="839"/>
      <c r="B280" s="839"/>
      <c r="C280" s="839"/>
      <c r="D280" s="839"/>
      <c r="E280" s="839"/>
      <c r="F280" s="839"/>
      <c r="G280" s="839"/>
      <c r="H280" s="839"/>
      <c r="I280" s="839"/>
      <c r="J280" s="839"/>
      <c r="K280" s="839"/>
      <c r="L280" s="839"/>
      <c r="M280" s="839"/>
      <c r="N280" s="839"/>
      <c r="O280" s="839"/>
      <c r="P280" s="839"/>
      <c r="Q280" s="839"/>
      <c r="R280" s="839"/>
      <c r="S280" s="839"/>
      <c r="T280" s="839"/>
      <c r="U280" s="839"/>
      <c r="V280" s="839"/>
      <c r="W280" s="839"/>
      <c r="X280" s="839"/>
      <c r="Y280" s="839"/>
      <c r="Z280" s="839"/>
      <c r="AA280" s="839"/>
      <c r="AB280" s="839"/>
    </row>
    <row r="281" spans="1:28" x14ac:dyDescent="0.35">
      <c r="A281" s="839"/>
      <c r="B281" s="839"/>
      <c r="C281" s="839"/>
      <c r="D281" s="839"/>
      <c r="E281" s="839"/>
      <c r="F281" s="839"/>
      <c r="G281" s="839"/>
      <c r="H281" s="839"/>
      <c r="I281" s="839"/>
      <c r="J281" s="839"/>
      <c r="K281" s="839"/>
      <c r="L281" s="839"/>
      <c r="M281" s="839"/>
      <c r="N281" s="839"/>
      <c r="O281" s="839"/>
      <c r="P281" s="839"/>
      <c r="Q281" s="839"/>
      <c r="R281" s="839"/>
      <c r="S281" s="839"/>
      <c r="T281" s="839"/>
      <c r="U281" s="839"/>
      <c r="V281" s="839"/>
      <c r="W281" s="839"/>
      <c r="X281" s="839"/>
      <c r="Y281" s="839"/>
      <c r="Z281" s="839"/>
      <c r="AA281" s="839"/>
      <c r="AB281" s="839"/>
    </row>
    <row r="282" spans="1:28" x14ac:dyDescent="0.35">
      <c r="A282" s="839"/>
      <c r="B282" s="839"/>
      <c r="C282" s="839"/>
      <c r="D282" s="839"/>
      <c r="E282" s="839"/>
      <c r="F282" s="839"/>
      <c r="G282" s="839"/>
      <c r="H282" s="839"/>
      <c r="I282" s="839"/>
      <c r="J282" s="839"/>
      <c r="K282" s="839"/>
      <c r="L282" s="839"/>
      <c r="M282" s="839"/>
      <c r="N282" s="839"/>
      <c r="O282" s="839"/>
      <c r="P282" s="839"/>
      <c r="Q282" s="839"/>
      <c r="R282" s="839"/>
      <c r="S282" s="839"/>
      <c r="T282" s="839"/>
      <c r="U282" s="839"/>
      <c r="V282" s="839"/>
      <c r="W282" s="839"/>
      <c r="X282" s="839"/>
      <c r="Y282" s="839"/>
      <c r="Z282" s="839"/>
      <c r="AA282" s="839"/>
      <c r="AB282" s="839"/>
    </row>
    <row r="283" spans="1:28" x14ac:dyDescent="0.35">
      <c r="A283" s="839"/>
      <c r="B283" s="839"/>
      <c r="C283" s="839"/>
      <c r="D283" s="839"/>
      <c r="E283" s="839"/>
      <c r="F283" s="839"/>
      <c r="G283" s="839"/>
      <c r="H283" s="839"/>
      <c r="I283" s="839"/>
      <c r="J283" s="839"/>
      <c r="K283" s="839"/>
      <c r="L283" s="839"/>
      <c r="M283" s="839"/>
      <c r="N283" s="839"/>
      <c r="O283" s="839"/>
      <c r="P283" s="839"/>
      <c r="Q283" s="839"/>
      <c r="R283" s="839"/>
      <c r="S283" s="839"/>
      <c r="T283" s="839"/>
      <c r="U283" s="839"/>
      <c r="V283" s="839"/>
      <c r="W283" s="839"/>
      <c r="X283" s="839"/>
      <c r="Y283" s="839"/>
      <c r="Z283" s="839"/>
      <c r="AA283" s="839"/>
      <c r="AB283" s="839"/>
    </row>
    <row r="284" spans="1:28" x14ac:dyDescent="0.35">
      <c r="A284" s="839"/>
      <c r="B284" s="839"/>
      <c r="C284" s="839"/>
      <c r="D284" s="839"/>
      <c r="E284" s="839"/>
      <c r="F284" s="839"/>
      <c r="G284" s="839"/>
      <c r="H284" s="839"/>
      <c r="I284" s="839"/>
      <c r="J284" s="839"/>
      <c r="K284" s="839"/>
      <c r="L284" s="839"/>
      <c r="M284" s="839"/>
      <c r="N284" s="839"/>
      <c r="O284" s="839"/>
      <c r="P284" s="839"/>
      <c r="Q284" s="839"/>
      <c r="R284" s="839"/>
      <c r="S284" s="839"/>
      <c r="T284" s="839"/>
      <c r="U284" s="839"/>
      <c r="V284" s="839"/>
      <c r="W284" s="839"/>
      <c r="X284" s="839"/>
      <c r="Y284" s="839"/>
      <c r="Z284" s="839"/>
      <c r="AA284" s="839"/>
      <c r="AB284" s="839"/>
    </row>
    <row r="285" spans="1:28" x14ac:dyDescent="0.35">
      <c r="A285" s="839"/>
      <c r="B285" s="839"/>
      <c r="C285" s="839"/>
      <c r="D285" s="839"/>
      <c r="E285" s="839"/>
      <c r="F285" s="839"/>
      <c r="G285" s="839"/>
      <c r="H285" s="839"/>
      <c r="I285" s="839"/>
      <c r="J285" s="839"/>
      <c r="K285" s="839"/>
      <c r="L285" s="839"/>
      <c r="M285" s="839"/>
      <c r="N285" s="839"/>
      <c r="O285" s="839"/>
      <c r="P285" s="839"/>
      <c r="Q285" s="839"/>
      <c r="R285" s="839"/>
      <c r="S285" s="839"/>
      <c r="T285" s="839"/>
      <c r="U285" s="839"/>
      <c r="V285" s="839"/>
      <c r="W285" s="839"/>
      <c r="X285" s="839"/>
      <c r="Y285" s="839"/>
      <c r="Z285" s="839"/>
      <c r="AA285" s="839"/>
      <c r="AB285" s="839"/>
    </row>
    <row r="286" spans="1:28" x14ac:dyDescent="0.35">
      <c r="A286" s="839"/>
      <c r="B286" s="839"/>
      <c r="C286" s="839"/>
      <c r="D286" s="839"/>
      <c r="E286" s="839"/>
      <c r="F286" s="839"/>
      <c r="G286" s="839"/>
      <c r="H286" s="839"/>
      <c r="I286" s="839"/>
      <c r="J286" s="839"/>
      <c r="K286" s="839"/>
      <c r="L286" s="839"/>
      <c r="M286" s="839"/>
      <c r="N286" s="839"/>
      <c r="O286" s="839"/>
      <c r="P286" s="839"/>
      <c r="Q286" s="839"/>
      <c r="R286" s="839"/>
      <c r="S286" s="839"/>
      <c r="T286" s="839"/>
      <c r="U286" s="839"/>
      <c r="V286" s="839"/>
      <c r="W286" s="839"/>
      <c r="X286" s="839"/>
      <c r="Y286" s="839"/>
      <c r="Z286" s="839"/>
      <c r="AA286" s="839"/>
      <c r="AB286" s="839"/>
    </row>
    <row r="287" spans="1:28" x14ac:dyDescent="0.35">
      <c r="A287" s="839"/>
      <c r="B287" s="839"/>
      <c r="C287" s="839"/>
      <c r="D287" s="839"/>
      <c r="E287" s="839"/>
      <c r="F287" s="839"/>
      <c r="G287" s="839"/>
      <c r="H287" s="839"/>
      <c r="I287" s="839"/>
      <c r="J287" s="839"/>
      <c r="K287" s="839"/>
      <c r="L287" s="839"/>
      <c r="M287" s="839"/>
      <c r="N287" s="839"/>
      <c r="O287" s="839"/>
      <c r="P287" s="839"/>
      <c r="Q287" s="839"/>
      <c r="R287" s="839"/>
      <c r="S287" s="839"/>
      <c r="T287" s="839"/>
      <c r="U287" s="839"/>
      <c r="V287" s="839"/>
      <c r="W287" s="839"/>
      <c r="X287" s="839"/>
      <c r="Y287" s="839"/>
      <c r="Z287" s="839"/>
      <c r="AA287" s="839"/>
      <c r="AB287" s="839"/>
    </row>
    <row r="288" spans="1:28" x14ac:dyDescent="0.35">
      <c r="A288" s="839"/>
      <c r="B288" s="839"/>
      <c r="C288" s="839"/>
      <c r="D288" s="839"/>
      <c r="E288" s="839"/>
      <c r="F288" s="839"/>
      <c r="G288" s="839"/>
      <c r="H288" s="839"/>
      <c r="I288" s="839"/>
      <c r="J288" s="839"/>
      <c r="K288" s="839"/>
      <c r="L288" s="839"/>
      <c r="M288" s="839"/>
      <c r="N288" s="839"/>
      <c r="O288" s="839"/>
      <c r="P288" s="839"/>
      <c r="Q288" s="839"/>
      <c r="R288" s="839"/>
      <c r="S288" s="839"/>
      <c r="T288" s="839"/>
      <c r="U288" s="839"/>
      <c r="V288" s="839"/>
      <c r="W288" s="839"/>
      <c r="X288" s="839"/>
      <c r="Y288" s="839"/>
      <c r="Z288" s="839"/>
      <c r="AA288" s="839"/>
      <c r="AB288" s="839"/>
    </row>
    <row r="289" spans="1:28" x14ac:dyDescent="0.35">
      <c r="A289" s="839"/>
      <c r="B289" s="839"/>
      <c r="C289" s="839"/>
      <c r="D289" s="839"/>
      <c r="E289" s="839"/>
      <c r="F289" s="839"/>
      <c r="G289" s="839"/>
      <c r="H289" s="839"/>
      <c r="I289" s="839"/>
      <c r="J289" s="839"/>
      <c r="K289" s="839"/>
      <c r="L289" s="839"/>
      <c r="M289" s="839"/>
      <c r="N289" s="839"/>
      <c r="O289" s="839"/>
      <c r="P289" s="839"/>
      <c r="Q289" s="839"/>
      <c r="R289" s="839"/>
      <c r="S289" s="839"/>
      <c r="T289" s="839"/>
      <c r="U289" s="839"/>
      <c r="V289" s="839"/>
      <c r="W289" s="839"/>
      <c r="X289" s="839"/>
      <c r="Y289" s="839"/>
      <c r="Z289" s="839"/>
      <c r="AA289" s="839"/>
      <c r="AB289" s="839"/>
    </row>
    <row r="290" spans="1:28" x14ac:dyDescent="0.35">
      <c r="A290" s="839"/>
      <c r="B290" s="839"/>
      <c r="C290" s="839"/>
      <c r="D290" s="839"/>
      <c r="E290" s="839"/>
      <c r="F290" s="839"/>
      <c r="G290" s="839"/>
      <c r="H290" s="839"/>
      <c r="I290" s="839"/>
      <c r="J290" s="839"/>
      <c r="K290" s="839"/>
      <c r="L290" s="839"/>
      <c r="M290" s="839"/>
      <c r="N290" s="839"/>
      <c r="O290" s="839"/>
      <c r="P290" s="839"/>
      <c r="Q290" s="839"/>
      <c r="R290" s="839"/>
      <c r="S290" s="839"/>
      <c r="T290" s="839"/>
      <c r="U290" s="839"/>
      <c r="V290" s="839"/>
      <c r="W290" s="839"/>
      <c r="X290" s="839"/>
      <c r="Y290" s="839"/>
      <c r="Z290" s="839"/>
      <c r="AA290" s="839"/>
      <c r="AB290" s="839"/>
    </row>
    <row r="291" spans="1:28" x14ac:dyDescent="0.35">
      <c r="A291" s="839"/>
      <c r="B291" s="839"/>
      <c r="C291" s="839"/>
      <c r="D291" s="839"/>
      <c r="E291" s="839"/>
      <c r="F291" s="839"/>
      <c r="G291" s="839"/>
      <c r="H291" s="839"/>
      <c r="I291" s="839"/>
      <c r="J291" s="839"/>
      <c r="K291" s="839"/>
      <c r="L291" s="839"/>
      <c r="M291" s="839"/>
      <c r="N291" s="839"/>
      <c r="O291" s="839"/>
      <c r="P291" s="839"/>
      <c r="Q291" s="839"/>
      <c r="R291" s="839"/>
      <c r="S291" s="839"/>
      <c r="T291" s="839"/>
      <c r="U291" s="839"/>
      <c r="V291" s="839"/>
      <c r="W291" s="839"/>
      <c r="X291" s="839"/>
      <c r="Y291" s="839"/>
      <c r="Z291" s="839"/>
      <c r="AA291" s="839"/>
      <c r="AB291" s="839"/>
    </row>
    <row r="292" spans="1:28" x14ac:dyDescent="0.35">
      <c r="A292" s="839"/>
      <c r="B292" s="839"/>
      <c r="C292" s="839"/>
      <c r="D292" s="839"/>
      <c r="E292" s="839"/>
      <c r="F292" s="839"/>
      <c r="G292" s="839"/>
      <c r="H292" s="839"/>
      <c r="I292" s="839"/>
      <c r="J292" s="839"/>
      <c r="K292" s="839"/>
      <c r="L292" s="839"/>
      <c r="M292" s="839"/>
      <c r="N292" s="839"/>
      <c r="O292" s="839"/>
      <c r="P292" s="839"/>
      <c r="Q292" s="839"/>
      <c r="R292" s="839"/>
      <c r="S292" s="839"/>
      <c r="T292" s="839"/>
      <c r="U292" s="839"/>
      <c r="V292" s="839"/>
      <c r="W292" s="839"/>
      <c r="X292" s="839"/>
      <c r="Y292" s="839"/>
      <c r="Z292" s="839"/>
      <c r="AA292" s="839"/>
      <c r="AB292" s="839"/>
    </row>
    <row r="293" spans="1:28" x14ac:dyDescent="0.35">
      <c r="A293" s="839"/>
      <c r="B293" s="839"/>
      <c r="C293" s="839"/>
      <c r="D293" s="839"/>
      <c r="E293" s="839"/>
      <c r="F293" s="839"/>
      <c r="G293" s="839"/>
      <c r="H293" s="839"/>
      <c r="I293" s="839"/>
      <c r="J293" s="839"/>
      <c r="K293" s="839"/>
      <c r="L293" s="839"/>
      <c r="M293" s="839"/>
      <c r="N293" s="839"/>
      <c r="O293" s="839"/>
      <c r="P293" s="839"/>
      <c r="Q293" s="839"/>
      <c r="R293" s="839"/>
      <c r="S293" s="839"/>
      <c r="T293" s="839"/>
      <c r="U293" s="839"/>
      <c r="V293" s="839"/>
      <c r="W293" s="839"/>
      <c r="X293" s="839"/>
      <c r="Y293" s="839"/>
      <c r="Z293" s="839"/>
      <c r="AA293" s="839"/>
      <c r="AB293" s="839"/>
    </row>
    <row r="294" spans="1:28" x14ac:dyDescent="0.35">
      <c r="A294" s="839"/>
      <c r="B294" s="839"/>
      <c r="C294" s="839"/>
      <c r="D294" s="839"/>
      <c r="E294" s="839"/>
      <c r="F294" s="839"/>
      <c r="G294" s="839"/>
      <c r="H294" s="839"/>
      <c r="I294" s="839"/>
      <c r="J294" s="839"/>
      <c r="K294" s="839"/>
      <c r="L294" s="839"/>
      <c r="M294" s="839"/>
      <c r="N294" s="839"/>
      <c r="O294" s="839"/>
      <c r="P294" s="839"/>
      <c r="Q294" s="839"/>
      <c r="R294" s="839"/>
      <c r="S294" s="839"/>
      <c r="T294" s="839"/>
      <c r="U294" s="839"/>
      <c r="V294" s="839"/>
      <c r="W294" s="839"/>
      <c r="X294" s="839"/>
      <c r="Y294" s="839"/>
      <c r="Z294" s="839"/>
      <c r="AA294" s="839"/>
      <c r="AB294" s="839"/>
    </row>
    <row r="295" spans="1:28" x14ac:dyDescent="0.35">
      <c r="A295" s="839"/>
      <c r="B295" s="839"/>
      <c r="C295" s="839"/>
      <c r="D295" s="839"/>
      <c r="E295" s="839"/>
      <c r="F295" s="839"/>
      <c r="G295" s="839"/>
      <c r="H295" s="839"/>
      <c r="I295" s="839"/>
      <c r="J295" s="839"/>
      <c r="K295" s="839"/>
      <c r="L295" s="839"/>
      <c r="M295" s="839"/>
      <c r="N295" s="839"/>
      <c r="O295" s="839"/>
      <c r="P295" s="839"/>
      <c r="Q295" s="839"/>
      <c r="R295" s="839"/>
      <c r="S295" s="839"/>
      <c r="T295" s="839"/>
      <c r="U295" s="839"/>
      <c r="V295" s="839"/>
      <c r="W295" s="839"/>
      <c r="X295" s="839"/>
      <c r="Y295" s="839"/>
      <c r="Z295" s="839"/>
      <c r="AA295" s="839"/>
      <c r="AB295" s="839"/>
    </row>
    <row r="296" spans="1:28" x14ac:dyDescent="0.35">
      <c r="A296" s="839"/>
      <c r="B296" s="839"/>
      <c r="C296" s="839"/>
      <c r="D296" s="839"/>
      <c r="E296" s="839"/>
      <c r="F296" s="839"/>
      <c r="G296" s="839"/>
      <c r="H296" s="839"/>
      <c r="I296" s="839"/>
      <c r="J296" s="839"/>
      <c r="K296" s="839"/>
      <c r="L296" s="839"/>
      <c r="M296" s="839"/>
      <c r="N296" s="839"/>
      <c r="O296" s="839"/>
      <c r="P296" s="839"/>
      <c r="Q296" s="839"/>
      <c r="R296" s="839"/>
      <c r="S296" s="839"/>
      <c r="T296" s="839"/>
      <c r="U296" s="839"/>
      <c r="V296" s="839"/>
      <c r="W296" s="839"/>
      <c r="X296" s="839"/>
      <c r="Y296" s="839"/>
      <c r="Z296" s="839"/>
      <c r="AA296" s="839"/>
      <c r="AB296" s="839"/>
    </row>
    <row r="297" spans="1:28" x14ac:dyDescent="0.35">
      <c r="A297" s="839"/>
      <c r="B297" s="839"/>
      <c r="C297" s="839"/>
      <c r="D297" s="839"/>
      <c r="E297" s="839"/>
      <c r="F297" s="839"/>
      <c r="G297" s="839"/>
      <c r="H297" s="839"/>
      <c r="I297" s="839"/>
      <c r="J297" s="839"/>
      <c r="K297" s="839"/>
      <c r="L297" s="839"/>
      <c r="M297" s="839"/>
      <c r="N297" s="839"/>
      <c r="O297" s="839"/>
      <c r="P297" s="839"/>
      <c r="Q297" s="839"/>
      <c r="R297" s="839"/>
      <c r="S297" s="839"/>
      <c r="T297" s="839"/>
      <c r="U297" s="839"/>
      <c r="V297" s="839"/>
      <c r="W297" s="839"/>
      <c r="X297" s="839"/>
      <c r="Y297" s="839"/>
      <c r="Z297" s="839"/>
      <c r="AA297" s="839"/>
      <c r="AB297" s="839"/>
    </row>
    <row r="298" spans="1:28" x14ac:dyDescent="0.35">
      <c r="A298" s="839"/>
      <c r="B298" s="839"/>
      <c r="C298" s="839"/>
      <c r="D298" s="839"/>
      <c r="E298" s="839"/>
      <c r="F298" s="839"/>
      <c r="G298" s="839"/>
      <c r="H298" s="839"/>
      <c r="I298" s="839"/>
      <c r="J298" s="839"/>
      <c r="K298" s="839"/>
      <c r="L298" s="839"/>
      <c r="M298" s="839"/>
      <c r="N298" s="839"/>
      <c r="O298" s="839"/>
      <c r="P298" s="839"/>
      <c r="Q298" s="839"/>
      <c r="R298" s="839"/>
      <c r="S298" s="839"/>
      <c r="T298" s="839"/>
      <c r="U298" s="839"/>
      <c r="V298" s="839"/>
      <c r="W298" s="839"/>
      <c r="X298" s="839"/>
      <c r="Y298" s="839"/>
      <c r="Z298" s="839"/>
      <c r="AA298" s="839"/>
      <c r="AB298" s="839"/>
    </row>
    <row r="299" spans="1:28" x14ac:dyDescent="0.35">
      <c r="A299" s="839"/>
      <c r="B299" s="839"/>
      <c r="C299" s="839"/>
      <c r="D299" s="839"/>
      <c r="E299" s="839"/>
      <c r="F299" s="839"/>
      <c r="G299" s="839"/>
      <c r="H299" s="839"/>
      <c r="I299" s="839"/>
      <c r="J299" s="839"/>
      <c r="K299" s="839"/>
      <c r="L299" s="839"/>
      <c r="M299" s="839"/>
      <c r="N299" s="839"/>
      <c r="O299" s="839"/>
      <c r="P299" s="839"/>
      <c r="Q299" s="839"/>
      <c r="R299" s="839"/>
      <c r="S299" s="839"/>
      <c r="T299" s="839"/>
      <c r="U299" s="839"/>
      <c r="V299" s="839"/>
      <c r="W299" s="839"/>
      <c r="X299" s="839"/>
      <c r="Y299" s="839"/>
      <c r="Z299" s="839"/>
      <c r="AA299" s="839"/>
      <c r="AB299" s="839"/>
    </row>
    <row r="300" spans="1:28" x14ac:dyDescent="0.35">
      <c r="A300" s="839"/>
      <c r="B300" s="839"/>
      <c r="C300" s="839"/>
      <c r="D300" s="839"/>
      <c r="E300" s="839"/>
      <c r="F300" s="839"/>
      <c r="G300" s="839"/>
      <c r="H300" s="839"/>
      <c r="I300" s="839"/>
      <c r="J300" s="839"/>
      <c r="K300" s="839"/>
      <c r="L300" s="839"/>
      <c r="M300" s="839"/>
      <c r="N300" s="839"/>
      <c r="O300" s="839"/>
      <c r="P300" s="839"/>
      <c r="Q300" s="839"/>
      <c r="R300" s="839"/>
      <c r="S300" s="839"/>
      <c r="T300" s="839"/>
      <c r="U300" s="839"/>
      <c r="V300" s="839"/>
      <c r="W300" s="839"/>
      <c r="X300" s="839"/>
      <c r="Y300" s="839"/>
      <c r="Z300" s="839"/>
      <c r="AA300" s="839"/>
      <c r="AB300" s="839"/>
    </row>
    <row r="301" spans="1:28" x14ac:dyDescent="0.35">
      <c r="A301" s="839"/>
      <c r="B301" s="839"/>
      <c r="C301" s="839"/>
      <c r="D301" s="839"/>
      <c r="E301" s="839"/>
      <c r="F301" s="839"/>
      <c r="G301" s="839"/>
      <c r="H301" s="839"/>
      <c r="I301" s="839"/>
      <c r="J301" s="839"/>
      <c r="K301" s="839"/>
      <c r="L301" s="839"/>
      <c r="M301" s="839"/>
      <c r="N301" s="839"/>
      <c r="O301" s="839"/>
      <c r="P301" s="839"/>
      <c r="Q301" s="839"/>
      <c r="R301" s="839"/>
      <c r="S301" s="839"/>
      <c r="T301" s="839"/>
      <c r="U301" s="839"/>
      <c r="V301" s="839"/>
      <c r="W301" s="839"/>
      <c r="X301" s="839"/>
      <c r="Y301" s="839"/>
      <c r="Z301" s="839"/>
      <c r="AA301" s="839"/>
      <c r="AB301" s="839"/>
    </row>
    <row r="302" spans="1:28" x14ac:dyDescent="0.35">
      <c r="A302" s="839"/>
      <c r="B302" s="839"/>
      <c r="C302" s="839"/>
      <c r="D302" s="839"/>
      <c r="E302" s="839"/>
      <c r="F302" s="839"/>
      <c r="G302" s="839"/>
      <c r="H302" s="839"/>
      <c r="I302" s="839"/>
      <c r="J302" s="839"/>
      <c r="K302" s="839"/>
      <c r="L302" s="839"/>
      <c r="M302" s="839"/>
      <c r="N302" s="839"/>
      <c r="O302" s="839"/>
      <c r="P302" s="839"/>
      <c r="Q302" s="839"/>
      <c r="R302" s="839"/>
      <c r="S302" s="839"/>
      <c r="T302" s="839"/>
      <c r="U302" s="839"/>
      <c r="V302" s="839"/>
      <c r="W302" s="839"/>
      <c r="X302" s="839"/>
      <c r="Y302" s="839"/>
      <c r="Z302" s="839"/>
      <c r="AA302" s="839"/>
      <c r="AB302" s="839"/>
    </row>
    <row r="303" spans="1:28" x14ac:dyDescent="0.35">
      <c r="A303" s="839"/>
      <c r="B303" s="839"/>
      <c r="C303" s="839"/>
      <c r="D303" s="839"/>
      <c r="E303" s="839"/>
      <c r="F303" s="839"/>
      <c r="G303" s="839"/>
      <c r="H303" s="839"/>
      <c r="I303" s="839"/>
      <c r="J303" s="839"/>
      <c r="K303" s="839"/>
      <c r="L303" s="839"/>
      <c r="M303" s="839"/>
      <c r="N303" s="839"/>
      <c r="O303" s="839"/>
      <c r="P303" s="839"/>
      <c r="Q303" s="839"/>
      <c r="R303" s="839"/>
      <c r="S303" s="839"/>
      <c r="T303" s="839"/>
      <c r="U303" s="839"/>
      <c r="V303" s="839"/>
      <c r="W303" s="839"/>
      <c r="X303" s="839"/>
      <c r="Y303" s="839"/>
      <c r="Z303" s="839"/>
      <c r="AA303" s="839"/>
      <c r="AB303" s="839"/>
    </row>
    <row r="304" spans="1:28" x14ac:dyDescent="0.35">
      <c r="A304" s="839"/>
      <c r="B304" s="839"/>
      <c r="C304" s="839"/>
      <c r="D304" s="839"/>
      <c r="E304" s="839"/>
      <c r="F304" s="839"/>
      <c r="G304" s="839"/>
      <c r="H304" s="839"/>
      <c r="I304" s="839"/>
      <c r="J304" s="839"/>
      <c r="K304" s="839"/>
      <c r="L304" s="839"/>
      <c r="M304" s="839"/>
      <c r="N304" s="839"/>
      <c r="O304" s="839"/>
      <c r="P304" s="839"/>
      <c r="Q304" s="839"/>
      <c r="R304" s="839"/>
      <c r="S304" s="839"/>
      <c r="T304" s="839"/>
      <c r="U304" s="839"/>
      <c r="V304" s="839"/>
      <c r="W304" s="839"/>
      <c r="X304" s="839"/>
      <c r="Y304" s="839"/>
      <c r="Z304" s="839"/>
      <c r="AA304" s="839"/>
      <c r="AB304" s="839"/>
    </row>
    <row r="305" spans="1:28" x14ac:dyDescent="0.35">
      <c r="A305" s="839"/>
      <c r="B305" s="839"/>
      <c r="C305" s="839"/>
      <c r="D305" s="839"/>
      <c r="E305" s="839"/>
      <c r="F305" s="839"/>
      <c r="G305" s="839"/>
      <c r="H305" s="839"/>
      <c r="I305" s="839"/>
      <c r="J305" s="839"/>
      <c r="K305" s="839"/>
      <c r="L305" s="839"/>
      <c r="M305" s="839"/>
      <c r="N305" s="839"/>
      <c r="O305" s="839"/>
      <c r="P305" s="839"/>
      <c r="Q305" s="839"/>
      <c r="R305" s="839"/>
      <c r="S305" s="839"/>
      <c r="T305" s="839"/>
      <c r="U305" s="839"/>
      <c r="V305" s="839"/>
      <c r="W305" s="839"/>
      <c r="X305" s="839"/>
      <c r="Y305" s="839"/>
      <c r="Z305" s="839"/>
      <c r="AA305" s="839"/>
      <c r="AB305" s="839"/>
    </row>
    <row r="306" spans="1:28" x14ac:dyDescent="0.35">
      <c r="A306" s="839"/>
      <c r="B306" s="839"/>
      <c r="C306" s="839"/>
      <c r="D306" s="839"/>
      <c r="E306" s="839"/>
      <c r="F306" s="839"/>
      <c r="G306" s="839"/>
      <c r="H306" s="839"/>
      <c r="I306" s="839"/>
      <c r="J306" s="839"/>
      <c r="K306" s="839"/>
      <c r="L306" s="839"/>
      <c r="M306" s="839"/>
      <c r="N306" s="839"/>
      <c r="O306" s="839"/>
      <c r="P306" s="839"/>
      <c r="Q306" s="839"/>
      <c r="R306" s="839"/>
      <c r="S306" s="839"/>
      <c r="T306" s="839"/>
      <c r="U306" s="839"/>
      <c r="V306" s="839"/>
      <c r="W306" s="839"/>
      <c r="X306" s="839"/>
      <c r="Y306" s="839"/>
      <c r="Z306" s="839"/>
      <c r="AA306" s="839"/>
      <c r="AB306" s="839"/>
    </row>
    <row r="307" spans="1:28" x14ac:dyDescent="0.35">
      <c r="A307" s="839"/>
      <c r="B307" s="839"/>
      <c r="C307" s="839"/>
      <c r="D307" s="839"/>
      <c r="E307" s="839"/>
      <c r="F307" s="839"/>
      <c r="G307" s="839"/>
      <c r="H307" s="839"/>
      <c r="I307" s="839"/>
      <c r="J307" s="839"/>
      <c r="K307" s="839"/>
      <c r="L307" s="839"/>
      <c r="M307" s="839"/>
      <c r="N307" s="839"/>
      <c r="O307" s="839"/>
      <c r="P307" s="839"/>
      <c r="Q307" s="839"/>
      <c r="R307" s="839"/>
      <c r="S307" s="839"/>
      <c r="T307" s="839"/>
      <c r="U307" s="839"/>
      <c r="V307" s="839"/>
      <c r="W307" s="839"/>
      <c r="X307" s="839"/>
      <c r="Y307" s="839"/>
      <c r="Z307" s="839"/>
      <c r="AA307" s="839"/>
      <c r="AB307" s="839"/>
    </row>
    <row r="308" spans="1:28" x14ac:dyDescent="0.35">
      <c r="A308" s="839"/>
      <c r="B308" s="839"/>
      <c r="C308" s="839"/>
      <c r="D308" s="839"/>
      <c r="E308" s="839"/>
      <c r="F308" s="839"/>
      <c r="G308" s="839"/>
      <c r="H308" s="839"/>
      <c r="I308" s="839"/>
      <c r="J308" s="839"/>
      <c r="K308" s="839"/>
      <c r="L308" s="839"/>
      <c r="M308" s="839"/>
      <c r="N308" s="839"/>
      <c r="O308" s="839"/>
      <c r="P308" s="839"/>
      <c r="Q308" s="839"/>
      <c r="R308" s="839"/>
      <c r="S308" s="839"/>
      <c r="T308" s="839"/>
      <c r="U308" s="839"/>
      <c r="V308" s="839"/>
      <c r="W308" s="839"/>
      <c r="X308" s="839"/>
      <c r="Y308" s="839"/>
      <c r="Z308" s="839"/>
      <c r="AA308" s="839"/>
      <c r="AB308" s="839"/>
    </row>
    <row r="309" spans="1:28" x14ac:dyDescent="0.35">
      <c r="A309" s="839"/>
      <c r="B309" s="839"/>
      <c r="C309" s="839"/>
      <c r="D309" s="839"/>
      <c r="E309" s="839"/>
      <c r="F309" s="839"/>
      <c r="G309" s="839"/>
      <c r="H309" s="839"/>
      <c r="I309" s="839"/>
      <c r="J309" s="839"/>
      <c r="K309" s="839"/>
      <c r="L309" s="839"/>
      <c r="M309" s="839"/>
      <c r="N309" s="839"/>
      <c r="O309" s="839"/>
      <c r="P309" s="839"/>
      <c r="Q309" s="839"/>
      <c r="R309" s="839"/>
      <c r="S309" s="839"/>
      <c r="T309" s="839"/>
      <c r="U309" s="839"/>
      <c r="V309" s="839"/>
      <c r="W309" s="839"/>
      <c r="X309" s="839"/>
      <c r="Y309" s="839"/>
      <c r="Z309" s="839"/>
      <c r="AA309" s="839"/>
      <c r="AB309" s="839"/>
    </row>
    <row r="310" spans="1:28" x14ac:dyDescent="0.35">
      <c r="A310" s="839"/>
      <c r="B310" s="839"/>
      <c r="C310" s="839"/>
      <c r="D310" s="839"/>
      <c r="E310" s="839"/>
      <c r="F310" s="839"/>
      <c r="G310" s="839"/>
      <c r="H310" s="839"/>
      <c r="I310" s="839"/>
      <c r="J310" s="839"/>
      <c r="K310" s="839"/>
      <c r="L310" s="839"/>
      <c r="M310" s="839"/>
      <c r="N310" s="839"/>
      <c r="O310" s="839"/>
      <c r="P310" s="839"/>
      <c r="Q310" s="839"/>
      <c r="R310" s="839"/>
      <c r="S310" s="839"/>
      <c r="T310" s="839"/>
      <c r="U310" s="839"/>
      <c r="V310" s="839"/>
      <c r="W310" s="839"/>
      <c r="X310" s="839"/>
      <c r="Y310" s="839"/>
      <c r="Z310" s="839"/>
      <c r="AA310" s="839"/>
      <c r="AB310" s="839"/>
    </row>
    <row r="311" spans="1:28" x14ac:dyDescent="0.35">
      <c r="A311" s="839"/>
      <c r="B311" s="839"/>
      <c r="C311" s="839"/>
      <c r="D311" s="839"/>
      <c r="E311" s="839"/>
      <c r="F311" s="839"/>
      <c r="G311" s="839"/>
      <c r="H311" s="839"/>
      <c r="I311" s="839"/>
      <c r="J311" s="839"/>
      <c r="K311" s="839"/>
      <c r="L311" s="839"/>
      <c r="M311" s="839"/>
      <c r="N311" s="839"/>
      <c r="O311" s="839"/>
      <c r="P311" s="839"/>
      <c r="Q311" s="839"/>
      <c r="R311" s="839"/>
      <c r="S311" s="839"/>
      <c r="T311" s="839"/>
      <c r="U311" s="839"/>
      <c r="V311" s="839"/>
      <c r="W311" s="839"/>
      <c r="X311" s="839"/>
      <c r="Y311" s="839"/>
      <c r="Z311" s="839"/>
      <c r="AA311" s="839"/>
      <c r="AB311" s="839"/>
    </row>
    <row r="312" spans="1:28" x14ac:dyDescent="0.35">
      <c r="A312" s="839"/>
      <c r="B312" s="839"/>
      <c r="C312" s="839"/>
      <c r="D312" s="839"/>
      <c r="E312" s="839"/>
      <c r="F312" s="839"/>
      <c r="G312" s="839"/>
      <c r="H312" s="839"/>
      <c r="I312" s="839"/>
      <c r="J312" s="839"/>
      <c r="K312" s="839"/>
      <c r="L312" s="839"/>
      <c r="M312" s="839"/>
      <c r="N312" s="839"/>
      <c r="O312" s="839"/>
      <c r="P312" s="839"/>
      <c r="Q312" s="839"/>
      <c r="R312" s="839"/>
      <c r="S312" s="839"/>
      <c r="T312" s="839"/>
      <c r="U312" s="839"/>
      <c r="V312" s="839"/>
      <c r="W312" s="839"/>
      <c r="X312" s="839"/>
      <c r="Y312" s="839"/>
      <c r="Z312" s="839"/>
      <c r="AA312" s="839"/>
      <c r="AB312" s="839"/>
    </row>
    <row r="313" spans="1:28" x14ac:dyDescent="0.35">
      <c r="A313" s="839"/>
      <c r="B313" s="839"/>
      <c r="C313" s="839"/>
      <c r="D313" s="839"/>
      <c r="E313" s="839"/>
      <c r="F313" s="839"/>
      <c r="G313" s="839"/>
      <c r="H313" s="839"/>
      <c r="I313" s="839"/>
      <c r="J313" s="839"/>
      <c r="K313" s="839"/>
      <c r="L313" s="839"/>
      <c r="M313" s="839"/>
      <c r="N313" s="839"/>
      <c r="O313" s="839"/>
      <c r="P313" s="839"/>
      <c r="Q313" s="839"/>
      <c r="R313" s="839"/>
      <c r="S313" s="839"/>
      <c r="T313" s="839"/>
      <c r="U313" s="839"/>
      <c r="V313" s="839"/>
      <c r="W313" s="839"/>
      <c r="X313" s="839"/>
      <c r="Y313" s="839"/>
      <c r="Z313" s="839"/>
      <c r="AA313" s="839"/>
      <c r="AB313" s="839"/>
    </row>
    <row r="314" spans="1:28" x14ac:dyDescent="0.35">
      <c r="A314" s="839"/>
      <c r="B314" s="839"/>
      <c r="C314" s="839"/>
      <c r="D314" s="839"/>
      <c r="E314" s="839"/>
      <c r="F314" s="839"/>
      <c r="G314" s="839"/>
      <c r="H314" s="839"/>
      <c r="I314" s="839"/>
      <c r="J314" s="839"/>
      <c r="K314" s="839"/>
      <c r="L314" s="839"/>
      <c r="M314" s="839"/>
      <c r="N314" s="839"/>
      <c r="O314" s="839"/>
      <c r="P314" s="839"/>
      <c r="Q314" s="839"/>
      <c r="R314" s="839"/>
      <c r="S314" s="839"/>
      <c r="T314" s="839"/>
      <c r="U314" s="839"/>
      <c r="V314" s="839"/>
      <c r="W314" s="839"/>
      <c r="X314" s="839"/>
      <c r="Y314" s="839"/>
      <c r="Z314" s="839"/>
      <c r="AA314" s="839"/>
      <c r="AB314" s="839"/>
    </row>
    <row r="315" spans="1:28" x14ac:dyDescent="0.35">
      <c r="A315" s="839"/>
      <c r="B315" s="839"/>
      <c r="C315" s="839"/>
      <c r="D315" s="839"/>
      <c r="E315" s="839"/>
      <c r="F315" s="839"/>
      <c r="G315" s="839"/>
      <c r="H315" s="839"/>
      <c r="I315" s="839"/>
      <c r="J315" s="839"/>
      <c r="K315" s="839"/>
      <c r="L315" s="839"/>
      <c r="M315" s="839"/>
      <c r="N315" s="839"/>
      <c r="O315" s="839"/>
      <c r="P315" s="839"/>
      <c r="Q315" s="839"/>
      <c r="R315" s="839"/>
      <c r="S315" s="839"/>
      <c r="T315" s="839"/>
      <c r="U315" s="839"/>
      <c r="V315" s="839"/>
      <c r="W315" s="839"/>
      <c r="X315" s="839"/>
      <c r="Y315" s="839"/>
      <c r="Z315" s="839"/>
      <c r="AA315" s="839"/>
      <c r="AB315" s="839"/>
    </row>
    <row r="316" spans="1:28" x14ac:dyDescent="0.35">
      <c r="A316" s="839"/>
      <c r="B316" s="839"/>
      <c r="C316" s="839"/>
      <c r="D316" s="839"/>
      <c r="E316" s="839"/>
      <c r="F316" s="839"/>
      <c r="G316" s="839"/>
      <c r="H316" s="839"/>
      <c r="I316" s="839"/>
      <c r="J316" s="839"/>
      <c r="K316" s="839"/>
      <c r="L316" s="839"/>
      <c r="M316" s="839"/>
      <c r="N316" s="839"/>
      <c r="O316" s="839"/>
      <c r="P316" s="839"/>
      <c r="Q316" s="839"/>
      <c r="R316" s="839"/>
      <c r="S316" s="839"/>
      <c r="T316" s="839"/>
      <c r="U316" s="839"/>
      <c r="V316" s="839"/>
      <c r="W316" s="839"/>
      <c r="X316" s="839"/>
      <c r="Y316" s="839"/>
      <c r="Z316" s="839"/>
      <c r="AA316" s="839"/>
      <c r="AB316" s="839"/>
    </row>
    <row r="317" spans="1:28" x14ac:dyDescent="0.35">
      <c r="A317" s="839"/>
      <c r="B317" s="839"/>
      <c r="C317" s="839"/>
      <c r="D317" s="839"/>
      <c r="E317" s="839"/>
      <c r="F317" s="839"/>
      <c r="G317" s="839"/>
      <c r="H317" s="839"/>
      <c r="I317" s="839"/>
      <c r="J317" s="839"/>
      <c r="K317" s="839"/>
      <c r="L317" s="839"/>
      <c r="M317" s="839"/>
      <c r="N317" s="839"/>
      <c r="O317" s="839"/>
      <c r="P317" s="839"/>
      <c r="Q317" s="839"/>
      <c r="R317" s="839"/>
      <c r="S317" s="839"/>
      <c r="T317" s="839"/>
      <c r="U317" s="839"/>
      <c r="V317" s="839"/>
      <c r="W317" s="839"/>
      <c r="X317" s="839"/>
      <c r="Y317" s="839"/>
      <c r="Z317" s="839"/>
      <c r="AA317" s="839"/>
      <c r="AB317" s="839"/>
    </row>
    <row r="318" spans="1:28" x14ac:dyDescent="0.35">
      <c r="A318" s="839"/>
      <c r="B318" s="839"/>
      <c r="C318" s="839"/>
      <c r="D318" s="839"/>
      <c r="E318" s="839"/>
      <c r="F318" s="839"/>
      <c r="G318" s="839"/>
      <c r="H318" s="839"/>
      <c r="I318" s="839"/>
      <c r="J318" s="839"/>
      <c r="K318" s="839"/>
      <c r="L318" s="839"/>
      <c r="M318" s="839"/>
      <c r="N318" s="839"/>
      <c r="O318" s="839"/>
      <c r="P318" s="839"/>
      <c r="Q318" s="839"/>
      <c r="R318" s="839"/>
      <c r="S318" s="839"/>
      <c r="T318" s="839"/>
      <c r="U318" s="839"/>
      <c r="V318" s="839"/>
      <c r="W318" s="839"/>
      <c r="X318" s="839"/>
      <c r="Y318" s="839"/>
      <c r="Z318" s="839"/>
      <c r="AA318" s="839"/>
      <c r="AB318" s="839"/>
    </row>
    <row r="319" spans="1:28" x14ac:dyDescent="0.35">
      <c r="A319" s="839"/>
      <c r="B319" s="839"/>
      <c r="C319" s="839"/>
      <c r="D319" s="839"/>
      <c r="E319" s="839"/>
      <c r="F319" s="839"/>
      <c r="G319" s="839"/>
      <c r="H319" s="839"/>
      <c r="I319" s="839"/>
      <c r="J319" s="839"/>
      <c r="K319" s="839"/>
      <c r="L319" s="839"/>
      <c r="M319" s="839"/>
      <c r="N319" s="839"/>
      <c r="O319" s="839"/>
      <c r="P319" s="839"/>
      <c r="Q319" s="839"/>
      <c r="R319" s="839"/>
      <c r="S319" s="839"/>
      <c r="T319" s="839"/>
      <c r="U319" s="839"/>
      <c r="V319" s="839"/>
      <c r="W319" s="839"/>
      <c r="X319" s="839"/>
      <c r="Y319" s="839"/>
      <c r="Z319" s="839"/>
      <c r="AA319" s="839"/>
      <c r="AB319" s="839"/>
    </row>
    <row r="320" spans="1:28" x14ac:dyDescent="0.35">
      <c r="A320" s="839"/>
      <c r="B320" s="839"/>
      <c r="C320" s="839"/>
      <c r="D320" s="839"/>
      <c r="E320" s="839"/>
      <c r="F320" s="839"/>
      <c r="G320" s="839"/>
      <c r="H320" s="839"/>
      <c r="I320" s="839"/>
      <c r="J320" s="839"/>
      <c r="K320" s="839"/>
      <c r="L320" s="839"/>
      <c r="M320" s="839"/>
      <c r="N320" s="839"/>
      <c r="O320" s="839"/>
      <c r="P320" s="839"/>
      <c r="Q320" s="839"/>
      <c r="R320" s="839"/>
      <c r="S320" s="839"/>
      <c r="T320" s="839"/>
      <c r="U320" s="839"/>
      <c r="V320" s="839"/>
      <c r="W320" s="839"/>
      <c r="X320" s="839"/>
      <c r="Y320" s="839"/>
      <c r="Z320" s="839"/>
      <c r="AA320" s="839"/>
      <c r="AB320" s="839"/>
    </row>
    <row r="321" spans="1:28" x14ac:dyDescent="0.35">
      <c r="A321" s="839"/>
      <c r="B321" s="839"/>
      <c r="C321" s="839"/>
      <c r="D321" s="839"/>
      <c r="E321" s="839"/>
      <c r="F321" s="839"/>
      <c r="G321" s="839"/>
      <c r="H321" s="839"/>
      <c r="I321" s="839"/>
      <c r="J321" s="839"/>
      <c r="K321" s="839"/>
      <c r="L321" s="839"/>
      <c r="M321" s="839"/>
      <c r="N321" s="839"/>
      <c r="O321" s="839"/>
      <c r="P321" s="839"/>
      <c r="Q321" s="839"/>
      <c r="R321" s="839"/>
      <c r="S321" s="839"/>
      <c r="T321" s="839"/>
      <c r="U321" s="839"/>
      <c r="V321" s="839"/>
      <c r="W321" s="839"/>
      <c r="X321" s="839"/>
      <c r="Y321" s="839"/>
      <c r="Z321" s="839"/>
      <c r="AA321" s="839"/>
      <c r="AB321" s="839"/>
    </row>
    <row r="322" spans="1:28" x14ac:dyDescent="0.35">
      <c r="A322" s="839"/>
      <c r="B322" s="839"/>
      <c r="C322" s="839"/>
      <c r="D322" s="839"/>
      <c r="E322" s="839"/>
      <c r="F322" s="839"/>
      <c r="G322" s="839"/>
      <c r="H322" s="839"/>
      <c r="I322" s="839"/>
      <c r="J322" s="839"/>
      <c r="K322" s="839"/>
      <c r="L322" s="839"/>
      <c r="M322" s="839"/>
      <c r="N322" s="839"/>
      <c r="O322" s="839"/>
      <c r="P322" s="839"/>
      <c r="Q322" s="839"/>
      <c r="R322" s="839"/>
      <c r="S322" s="839"/>
      <c r="T322" s="839"/>
      <c r="U322" s="839"/>
      <c r="V322" s="839"/>
      <c r="W322" s="839"/>
      <c r="X322" s="839"/>
      <c r="Y322" s="839"/>
      <c r="Z322" s="839"/>
      <c r="AA322" s="839"/>
      <c r="AB322" s="839"/>
    </row>
    <row r="323" spans="1:28" x14ac:dyDescent="0.35">
      <c r="A323" s="839"/>
      <c r="B323" s="839"/>
      <c r="C323" s="839"/>
      <c r="D323" s="839"/>
      <c r="E323" s="839"/>
      <c r="F323" s="839"/>
      <c r="G323" s="839"/>
      <c r="H323" s="839"/>
      <c r="I323" s="839"/>
      <c r="J323" s="839"/>
      <c r="K323" s="839"/>
      <c r="L323" s="839"/>
      <c r="M323" s="839"/>
      <c r="N323" s="839"/>
      <c r="O323" s="839"/>
      <c r="P323" s="839"/>
      <c r="Q323" s="839"/>
      <c r="R323" s="839"/>
      <c r="S323" s="839"/>
      <c r="T323" s="839"/>
      <c r="U323" s="839"/>
      <c r="V323" s="839"/>
      <c r="W323" s="839"/>
      <c r="X323" s="839"/>
      <c r="Y323" s="839"/>
      <c r="Z323" s="839"/>
      <c r="AA323" s="839"/>
      <c r="AB323" s="839"/>
    </row>
    <row r="324" spans="1:28" x14ac:dyDescent="0.35">
      <c r="A324" s="839"/>
      <c r="B324" s="839"/>
      <c r="C324" s="839"/>
      <c r="D324" s="839"/>
      <c r="E324" s="839"/>
      <c r="F324" s="839"/>
      <c r="G324" s="839"/>
      <c r="H324" s="839"/>
      <c r="I324" s="839"/>
      <c r="J324" s="839"/>
      <c r="K324" s="839"/>
      <c r="L324" s="839"/>
      <c r="M324" s="839"/>
      <c r="N324" s="839"/>
      <c r="O324" s="839"/>
      <c r="P324" s="839"/>
      <c r="Q324" s="839"/>
      <c r="R324" s="839"/>
      <c r="S324" s="839"/>
      <c r="T324" s="839"/>
      <c r="U324" s="839"/>
      <c r="V324" s="839"/>
      <c r="W324" s="839"/>
      <c r="X324" s="839"/>
      <c r="Y324" s="839"/>
      <c r="Z324" s="839"/>
      <c r="AA324" s="839"/>
      <c r="AB324" s="839"/>
    </row>
    <row r="325" spans="1:28" x14ac:dyDescent="0.35">
      <c r="A325" s="839"/>
      <c r="B325" s="839"/>
      <c r="C325" s="839"/>
      <c r="D325" s="839"/>
      <c r="E325" s="839"/>
      <c r="F325" s="839"/>
      <c r="G325" s="839"/>
      <c r="H325" s="839"/>
      <c r="I325" s="839"/>
      <c r="J325" s="839"/>
      <c r="K325" s="839"/>
      <c r="L325" s="839"/>
      <c r="M325" s="839"/>
      <c r="N325" s="839"/>
      <c r="O325" s="839"/>
      <c r="P325" s="839"/>
      <c r="Q325" s="839"/>
      <c r="R325" s="839"/>
      <c r="S325" s="839"/>
      <c r="T325" s="839"/>
      <c r="U325" s="839"/>
      <c r="V325" s="839"/>
      <c r="W325" s="839"/>
      <c r="X325" s="839"/>
      <c r="Y325" s="839"/>
      <c r="Z325" s="839"/>
      <c r="AA325" s="839"/>
      <c r="AB325" s="839"/>
    </row>
    <row r="326" spans="1:28" x14ac:dyDescent="0.35">
      <c r="A326" s="839"/>
      <c r="B326" s="839"/>
      <c r="C326" s="839"/>
      <c r="D326" s="839"/>
      <c r="E326" s="839"/>
      <c r="F326" s="839"/>
      <c r="G326" s="839"/>
      <c r="H326" s="839"/>
      <c r="I326" s="839"/>
      <c r="J326" s="839"/>
      <c r="K326" s="839"/>
      <c r="L326" s="839"/>
      <c r="M326" s="839"/>
      <c r="N326" s="839"/>
      <c r="O326" s="839"/>
      <c r="P326" s="839"/>
      <c r="Q326" s="839"/>
      <c r="R326" s="839"/>
      <c r="S326" s="839"/>
      <c r="T326" s="839"/>
      <c r="U326" s="839"/>
      <c r="V326" s="839"/>
      <c r="W326" s="839"/>
      <c r="X326" s="839"/>
      <c r="Y326" s="839"/>
      <c r="Z326" s="839"/>
      <c r="AA326" s="839"/>
      <c r="AB326" s="839"/>
    </row>
    <row r="327" spans="1:28" x14ac:dyDescent="0.35">
      <c r="A327" s="839"/>
      <c r="B327" s="839"/>
      <c r="C327" s="839"/>
      <c r="D327" s="839"/>
      <c r="E327" s="839"/>
      <c r="F327" s="839"/>
      <c r="G327" s="839"/>
      <c r="H327" s="839"/>
      <c r="I327" s="839"/>
      <c r="J327" s="839"/>
      <c r="K327" s="839"/>
      <c r="L327" s="839"/>
      <c r="M327" s="839"/>
      <c r="N327" s="839"/>
      <c r="O327" s="839"/>
      <c r="P327" s="839"/>
      <c r="Q327" s="839"/>
      <c r="R327" s="839"/>
      <c r="S327" s="839"/>
      <c r="T327" s="839"/>
      <c r="U327" s="839"/>
      <c r="V327" s="839"/>
      <c r="W327" s="839"/>
      <c r="X327" s="839"/>
      <c r="Y327" s="839"/>
      <c r="Z327" s="839"/>
      <c r="AA327" s="839"/>
      <c r="AB327" s="839"/>
    </row>
    <row r="328" spans="1:28" x14ac:dyDescent="0.35">
      <c r="A328" s="839"/>
      <c r="B328" s="839"/>
      <c r="C328" s="839"/>
      <c r="D328" s="839"/>
      <c r="E328" s="839"/>
      <c r="F328" s="839"/>
      <c r="G328" s="839"/>
      <c r="H328" s="839"/>
      <c r="I328" s="839"/>
      <c r="J328" s="839"/>
      <c r="K328" s="839"/>
      <c r="L328" s="839"/>
      <c r="M328" s="839"/>
      <c r="N328" s="839"/>
      <c r="O328" s="839"/>
      <c r="P328" s="839"/>
      <c r="Q328" s="839"/>
      <c r="R328" s="839"/>
      <c r="S328" s="839"/>
      <c r="T328" s="839"/>
      <c r="U328" s="839"/>
      <c r="V328" s="839"/>
      <c r="W328" s="839"/>
      <c r="X328" s="839"/>
      <c r="Y328" s="839"/>
      <c r="Z328" s="839"/>
      <c r="AA328" s="839"/>
      <c r="AB328" s="839"/>
    </row>
    <row r="329" spans="1:28" x14ac:dyDescent="0.35">
      <c r="A329" s="839"/>
      <c r="B329" s="839"/>
      <c r="C329" s="839"/>
      <c r="D329" s="839"/>
      <c r="E329" s="839"/>
      <c r="F329" s="839"/>
      <c r="G329" s="839"/>
      <c r="H329" s="839"/>
      <c r="I329" s="839"/>
      <c r="J329" s="839"/>
      <c r="K329" s="839"/>
      <c r="L329" s="839"/>
      <c r="M329" s="839"/>
      <c r="N329" s="839"/>
      <c r="O329" s="839"/>
      <c r="P329" s="839"/>
      <c r="Q329" s="839"/>
      <c r="R329" s="839"/>
      <c r="S329" s="839"/>
      <c r="T329" s="839"/>
      <c r="U329" s="839"/>
      <c r="V329" s="839"/>
      <c r="W329" s="839"/>
      <c r="X329" s="839"/>
      <c r="Y329" s="839"/>
      <c r="Z329" s="839"/>
      <c r="AA329" s="839"/>
      <c r="AB329" s="839"/>
    </row>
    <row r="330" spans="1:28" x14ac:dyDescent="0.35">
      <c r="A330" s="839"/>
      <c r="B330" s="839"/>
      <c r="C330" s="839"/>
      <c r="D330" s="839"/>
      <c r="E330" s="839"/>
      <c r="F330" s="839"/>
      <c r="G330" s="839"/>
      <c r="H330" s="839"/>
      <c r="I330" s="839"/>
      <c r="J330" s="839"/>
      <c r="K330" s="839"/>
      <c r="L330" s="839"/>
      <c r="M330" s="839"/>
      <c r="N330" s="839"/>
      <c r="O330" s="839"/>
      <c r="P330" s="839"/>
      <c r="Q330" s="839"/>
      <c r="R330" s="839"/>
      <c r="S330" s="839"/>
      <c r="T330" s="839"/>
      <c r="U330" s="839"/>
      <c r="V330" s="839"/>
      <c r="W330" s="839"/>
      <c r="X330" s="839"/>
      <c r="Y330" s="839"/>
      <c r="Z330" s="839"/>
      <c r="AA330" s="839"/>
      <c r="AB330" s="839"/>
    </row>
    <row r="331" spans="1:28" x14ac:dyDescent="0.35">
      <c r="A331" s="839"/>
      <c r="B331" s="839"/>
      <c r="C331" s="839"/>
      <c r="D331" s="839"/>
      <c r="E331" s="839"/>
      <c r="F331" s="839"/>
      <c r="G331" s="839"/>
      <c r="H331" s="839"/>
      <c r="I331" s="839"/>
      <c r="J331" s="839"/>
      <c r="K331" s="839"/>
      <c r="L331" s="839"/>
      <c r="M331" s="839"/>
      <c r="N331" s="839"/>
      <c r="O331" s="839"/>
      <c r="P331" s="839"/>
      <c r="Q331" s="839"/>
      <c r="R331" s="839"/>
      <c r="S331" s="839"/>
      <c r="T331" s="839"/>
      <c r="U331" s="839"/>
      <c r="V331" s="839"/>
      <c r="W331" s="839"/>
      <c r="X331" s="839"/>
      <c r="Y331" s="839"/>
      <c r="Z331" s="839"/>
      <c r="AA331" s="839"/>
      <c r="AB331" s="839"/>
    </row>
    <row r="332" spans="1:28" x14ac:dyDescent="0.35">
      <c r="A332" s="839"/>
      <c r="B332" s="839"/>
      <c r="C332" s="839"/>
      <c r="D332" s="839"/>
      <c r="E332" s="839"/>
      <c r="F332" s="839"/>
      <c r="G332" s="839"/>
      <c r="H332" s="839"/>
      <c r="I332" s="839"/>
      <c r="J332" s="839"/>
      <c r="K332" s="839"/>
      <c r="L332" s="839"/>
      <c r="M332" s="839"/>
      <c r="N332" s="839"/>
      <c r="O332" s="839"/>
      <c r="P332" s="839"/>
      <c r="Q332" s="839"/>
      <c r="R332" s="839"/>
      <c r="S332" s="839"/>
      <c r="T332" s="839"/>
      <c r="U332" s="839"/>
      <c r="V332" s="839"/>
      <c r="W332" s="839"/>
      <c r="X332" s="839"/>
      <c r="Y332" s="839"/>
      <c r="Z332" s="839"/>
      <c r="AA332" s="839"/>
      <c r="AB332" s="839"/>
    </row>
    <row r="333" spans="1:28" x14ac:dyDescent="0.35">
      <c r="A333" s="839"/>
      <c r="B333" s="839"/>
      <c r="C333" s="839"/>
      <c r="D333" s="839"/>
      <c r="E333" s="839"/>
      <c r="F333" s="839"/>
      <c r="G333" s="839"/>
      <c r="H333" s="839"/>
      <c r="I333" s="839"/>
      <c r="J333" s="839"/>
      <c r="K333" s="839"/>
      <c r="L333" s="839"/>
      <c r="M333" s="839"/>
      <c r="N333" s="839"/>
      <c r="O333" s="839"/>
      <c r="P333" s="839"/>
      <c r="Q333" s="839"/>
      <c r="R333" s="839"/>
      <c r="S333" s="839"/>
      <c r="T333" s="839"/>
      <c r="U333" s="839"/>
      <c r="V333" s="839"/>
      <c r="W333" s="839"/>
      <c r="X333" s="839"/>
      <c r="Y333" s="839"/>
      <c r="Z333" s="839"/>
      <c r="AA333" s="839"/>
      <c r="AB333" s="839"/>
    </row>
    <row r="334" spans="1:28" x14ac:dyDescent="0.35">
      <c r="A334" s="839"/>
      <c r="B334" s="839"/>
      <c r="C334" s="839"/>
      <c r="D334" s="839"/>
      <c r="E334" s="839"/>
      <c r="F334" s="839"/>
      <c r="G334" s="839"/>
      <c r="H334" s="839"/>
      <c r="I334" s="839"/>
      <c r="J334" s="839"/>
      <c r="K334" s="839"/>
      <c r="L334" s="839"/>
      <c r="M334" s="839"/>
      <c r="N334" s="839"/>
      <c r="O334" s="839"/>
      <c r="P334" s="839"/>
      <c r="Q334" s="839"/>
      <c r="R334" s="839"/>
      <c r="S334" s="839"/>
      <c r="T334" s="839"/>
      <c r="U334" s="839"/>
      <c r="V334" s="839"/>
      <c r="W334" s="839"/>
      <c r="X334" s="839"/>
      <c r="Y334" s="839"/>
      <c r="Z334" s="839"/>
      <c r="AA334" s="839"/>
      <c r="AB334" s="839"/>
    </row>
    <row r="335" spans="1:28" x14ac:dyDescent="0.35">
      <c r="A335" s="839"/>
      <c r="B335" s="839"/>
      <c r="C335" s="839"/>
      <c r="D335" s="839"/>
      <c r="E335" s="839"/>
      <c r="F335" s="839"/>
      <c r="G335" s="839"/>
      <c r="H335" s="839"/>
      <c r="I335" s="839"/>
      <c r="J335" s="839"/>
      <c r="K335" s="839"/>
      <c r="L335" s="839"/>
      <c r="M335" s="839"/>
      <c r="N335" s="839"/>
      <c r="O335" s="839"/>
      <c r="P335" s="839"/>
      <c r="Q335" s="839"/>
      <c r="R335" s="839"/>
      <c r="S335" s="839"/>
      <c r="T335" s="839"/>
      <c r="U335" s="839"/>
      <c r="V335" s="839"/>
      <c r="W335" s="839"/>
      <c r="X335" s="839"/>
      <c r="Y335" s="839"/>
      <c r="Z335" s="839"/>
      <c r="AA335" s="839"/>
      <c r="AB335" s="839"/>
    </row>
    <row r="336" spans="1:28" x14ac:dyDescent="0.35">
      <c r="A336" s="839"/>
      <c r="B336" s="839"/>
      <c r="C336" s="839"/>
      <c r="D336" s="839"/>
      <c r="E336" s="839"/>
      <c r="F336" s="839"/>
      <c r="G336" s="839"/>
      <c r="H336" s="839"/>
      <c r="I336" s="839"/>
      <c r="J336" s="839"/>
      <c r="K336" s="839"/>
      <c r="L336" s="839"/>
      <c r="M336" s="839"/>
      <c r="N336" s="839"/>
      <c r="O336" s="839"/>
      <c r="P336" s="839"/>
      <c r="Q336" s="839"/>
      <c r="R336" s="839"/>
      <c r="S336" s="839"/>
      <c r="T336" s="839"/>
      <c r="U336" s="839"/>
      <c r="V336" s="839"/>
      <c r="W336" s="839"/>
      <c r="X336" s="839"/>
      <c r="Y336" s="839"/>
      <c r="Z336" s="839"/>
      <c r="AA336" s="839"/>
      <c r="AB336" s="839"/>
    </row>
    <row r="337" spans="1:28" x14ac:dyDescent="0.35">
      <c r="A337" s="839"/>
      <c r="B337" s="839"/>
      <c r="C337" s="839"/>
      <c r="D337" s="839"/>
      <c r="E337" s="839"/>
      <c r="F337" s="839"/>
      <c r="G337" s="839"/>
      <c r="H337" s="839"/>
      <c r="I337" s="839"/>
      <c r="J337" s="839"/>
      <c r="K337" s="839"/>
      <c r="L337" s="839"/>
      <c r="M337" s="839"/>
      <c r="N337" s="839"/>
      <c r="O337" s="839"/>
      <c r="P337" s="839"/>
      <c r="Q337" s="839"/>
      <c r="R337" s="839"/>
      <c r="S337" s="839"/>
      <c r="T337" s="839"/>
      <c r="U337" s="839"/>
      <c r="V337" s="839"/>
      <c r="W337" s="839"/>
      <c r="X337" s="839"/>
      <c r="Y337" s="839"/>
      <c r="Z337" s="839"/>
      <c r="AA337" s="839"/>
      <c r="AB337" s="839"/>
    </row>
    <row r="338" spans="1:28" x14ac:dyDescent="0.35">
      <c r="A338" s="839"/>
      <c r="B338" s="839"/>
      <c r="C338" s="839"/>
      <c r="D338" s="839"/>
      <c r="E338" s="839"/>
      <c r="F338" s="839"/>
      <c r="G338" s="839"/>
      <c r="H338" s="839"/>
      <c r="I338" s="839"/>
      <c r="J338" s="839"/>
      <c r="K338" s="839"/>
      <c r="L338" s="839"/>
      <c r="M338" s="839"/>
      <c r="N338" s="839"/>
      <c r="O338" s="839"/>
      <c r="P338" s="839"/>
      <c r="Q338" s="839"/>
      <c r="R338" s="839"/>
      <c r="S338" s="839"/>
      <c r="T338" s="839"/>
      <c r="U338" s="839"/>
      <c r="V338" s="839"/>
      <c r="W338" s="839"/>
      <c r="X338" s="839"/>
      <c r="Y338" s="839"/>
      <c r="Z338" s="839"/>
      <c r="AA338" s="839"/>
      <c r="AB338" s="839"/>
    </row>
    <row r="339" spans="1:28" x14ac:dyDescent="0.35">
      <c r="A339" s="839"/>
      <c r="B339" s="839"/>
      <c r="C339" s="839"/>
      <c r="D339" s="839"/>
      <c r="E339" s="839"/>
      <c r="F339" s="839"/>
      <c r="G339" s="839"/>
      <c r="H339" s="839"/>
      <c r="I339" s="839"/>
      <c r="J339" s="839"/>
      <c r="K339" s="839"/>
      <c r="L339" s="839"/>
      <c r="M339" s="839"/>
      <c r="N339" s="839"/>
      <c r="O339" s="839"/>
      <c r="P339" s="839"/>
      <c r="Q339" s="839"/>
      <c r="R339" s="839"/>
      <c r="S339" s="839"/>
      <c r="T339" s="839"/>
      <c r="U339" s="839"/>
      <c r="V339" s="839"/>
      <c r="W339" s="839"/>
      <c r="X339" s="839"/>
      <c r="Y339" s="839"/>
      <c r="Z339" s="839"/>
      <c r="AA339" s="839"/>
      <c r="AB339" s="839"/>
    </row>
    <row r="340" spans="1:28" x14ac:dyDescent="0.35">
      <c r="A340" s="839"/>
      <c r="B340" s="839"/>
      <c r="C340" s="839"/>
      <c r="D340" s="839"/>
      <c r="E340" s="839"/>
      <c r="F340" s="839"/>
      <c r="G340" s="839"/>
      <c r="H340" s="839"/>
      <c r="I340" s="839"/>
      <c r="J340" s="839"/>
      <c r="K340" s="839"/>
      <c r="L340" s="839"/>
      <c r="M340" s="839"/>
      <c r="N340" s="839"/>
      <c r="O340" s="839"/>
      <c r="P340" s="839"/>
      <c r="Q340" s="839"/>
      <c r="R340" s="839"/>
      <c r="S340" s="839"/>
      <c r="T340" s="839"/>
      <c r="U340" s="839"/>
      <c r="V340" s="839"/>
      <c r="W340" s="839"/>
      <c r="X340" s="839"/>
      <c r="Y340" s="839"/>
      <c r="Z340" s="839"/>
      <c r="AA340" s="839"/>
      <c r="AB340" s="839"/>
    </row>
    <row r="341" spans="1:28" x14ac:dyDescent="0.35">
      <c r="A341" s="839"/>
      <c r="B341" s="839"/>
      <c r="C341" s="839"/>
      <c r="D341" s="839"/>
      <c r="E341" s="839"/>
      <c r="F341" s="839"/>
      <c r="G341" s="839"/>
      <c r="H341" s="839"/>
      <c r="I341" s="839"/>
      <c r="J341" s="839"/>
      <c r="K341" s="839"/>
      <c r="L341" s="839"/>
      <c r="M341" s="839"/>
      <c r="N341" s="839"/>
      <c r="O341" s="839"/>
      <c r="P341" s="839"/>
      <c r="Q341" s="839"/>
      <c r="R341" s="839"/>
      <c r="S341" s="839"/>
      <c r="T341" s="839"/>
      <c r="U341" s="839"/>
      <c r="V341" s="839"/>
      <c r="W341" s="839"/>
      <c r="X341" s="839"/>
      <c r="Y341" s="839"/>
      <c r="Z341" s="839"/>
      <c r="AA341" s="839"/>
      <c r="AB341" s="839"/>
    </row>
    <row r="342" spans="1:28" x14ac:dyDescent="0.35">
      <c r="A342" s="839"/>
      <c r="B342" s="839"/>
      <c r="C342" s="839"/>
      <c r="D342" s="839"/>
      <c r="E342" s="839"/>
      <c r="F342" s="839"/>
      <c r="G342" s="839"/>
      <c r="H342" s="839"/>
      <c r="I342" s="839"/>
      <c r="J342" s="839"/>
      <c r="K342" s="839"/>
      <c r="L342" s="839"/>
      <c r="M342" s="839"/>
      <c r="N342" s="839"/>
      <c r="O342" s="839"/>
      <c r="P342" s="839"/>
      <c r="Q342" s="839"/>
      <c r="R342" s="839"/>
      <c r="S342" s="839"/>
      <c r="T342" s="839"/>
      <c r="U342" s="839"/>
      <c r="V342" s="839"/>
      <c r="W342" s="839"/>
      <c r="X342" s="839"/>
      <c r="Y342" s="839"/>
      <c r="Z342" s="839"/>
      <c r="AA342" s="839"/>
      <c r="AB342" s="839"/>
    </row>
    <row r="343" spans="1:28" x14ac:dyDescent="0.35">
      <c r="A343" s="839"/>
      <c r="B343" s="839"/>
      <c r="C343" s="839"/>
      <c r="D343" s="839"/>
      <c r="E343" s="839"/>
      <c r="F343" s="839"/>
      <c r="G343" s="839"/>
      <c r="H343" s="839"/>
      <c r="I343" s="839"/>
      <c r="J343" s="839"/>
      <c r="K343" s="839"/>
      <c r="L343" s="839"/>
      <c r="M343" s="839"/>
      <c r="N343" s="839"/>
      <c r="O343" s="839"/>
      <c r="P343" s="839"/>
      <c r="Q343" s="839"/>
      <c r="R343" s="839"/>
      <c r="S343" s="839"/>
      <c r="T343" s="839"/>
      <c r="U343" s="839"/>
      <c r="V343" s="839"/>
      <c r="W343" s="839"/>
      <c r="X343" s="839"/>
      <c r="Y343" s="839"/>
      <c r="Z343" s="839"/>
      <c r="AA343" s="839"/>
      <c r="AB343" s="839"/>
    </row>
    <row r="344" spans="1:28" x14ac:dyDescent="0.35">
      <c r="A344" s="839"/>
      <c r="B344" s="839"/>
      <c r="C344" s="839"/>
      <c r="D344" s="839"/>
      <c r="E344" s="839"/>
      <c r="F344" s="839"/>
      <c r="G344" s="839"/>
      <c r="H344" s="839"/>
      <c r="I344" s="839"/>
      <c r="J344" s="839"/>
      <c r="K344" s="839"/>
      <c r="L344" s="839"/>
      <c r="M344" s="839"/>
      <c r="N344" s="839"/>
      <c r="O344" s="839"/>
      <c r="P344" s="839"/>
      <c r="Q344" s="839"/>
      <c r="R344" s="839"/>
      <c r="S344" s="839"/>
      <c r="T344" s="839"/>
      <c r="U344" s="839"/>
      <c r="V344" s="839"/>
      <c r="W344" s="839"/>
      <c r="X344" s="839"/>
      <c r="Y344" s="839"/>
      <c r="Z344" s="839"/>
      <c r="AA344" s="839"/>
      <c r="AB344" s="839"/>
    </row>
    <row r="345" spans="1:28" x14ac:dyDescent="0.35">
      <c r="A345" s="839"/>
      <c r="B345" s="839"/>
      <c r="C345" s="839"/>
      <c r="D345" s="839"/>
      <c r="E345" s="839"/>
      <c r="F345" s="839"/>
      <c r="G345" s="839"/>
      <c r="H345" s="839"/>
      <c r="I345" s="839"/>
      <c r="J345" s="839"/>
      <c r="K345" s="839"/>
      <c r="L345" s="839"/>
      <c r="M345" s="839"/>
      <c r="N345" s="839"/>
      <c r="O345" s="839"/>
      <c r="P345" s="839"/>
      <c r="Q345" s="839"/>
      <c r="R345" s="839"/>
      <c r="S345" s="839"/>
      <c r="T345" s="839"/>
      <c r="U345" s="839"/>
      <c r="V345" s="839"/>
      <c r="W345" s="839"/>
      <c r="X345" s="839"/>
      <c r="Y345" s="839"/>
      <c r="Z345" s="839"/>
      <c r="AA345" s="839"/>
      <c r="AB345" s="839"/>
    </row>
    <row r="346" spans="1:28" x14ac:dyDescent="0.35">
      <c r="A346" s="839"/>
      <c r="B346" s="839"/>
      <c r="C346" s="839"/>
      <c r="D346" s="839"/>
      <c r="E346" s="839"/>
      <c r="F346" s="839"/>
      <c r="G346" s="839"/>
      <c r="H346" s="839"/>
      <c r="I346" s="839"/>
      <c r="J346" s="839"/>
      <c r="K346" s="839"/>
      <c r="L346" s="839"/>
      <c r="M346" s="839"/>
      <c r="N346" s="839"/>
      <c r="O346" s="839"/>
      <c r="P346" s="839"/>
      <c r="Q346" s="839"/>
      <c r="R346" s="839"/>
      <c r="S346" s="839"/>
      <c r="T346" s="839"/>
      <c r="U346" s="839"/>
      <c r="V346" s="839"/>
      <c r="W346" s="839"/>
      <c r="X346" s="839"/>
      <c r="Y346" s="839"/>
      <c r="Z346" s="839"/>
      <c r="AA346" s="839"/>
      <c r="AB346" s="839"/>
    </row>
    <row r="347" spans="1:28" x14ac:dyDescent="0.35">
      <c r="A347" s="839"/>
      <c r="B347" s="839"/>
      <c r="C347" s="839"/>
      <c r="D347" s="839"/>
      <c r="E347" s="839"/>
      <c r="F347" s="839"/>
      <c r="G347" s="839"/>
      <c r="H347" s="839"/>
      <c r="I347" s="839"/>
      <c r="J347" s="839"/>
      <c r="K347" s="839"/>
      <c r="L347" s="839"/>
      <c r="M347" s="839"/>
      <c r="N347" s="839"/>
      <c r="O347" s="839"/>
      <c r="P347" s="839"/>
      <c r="Q347" s="839"/>
      <c r="R347" s="839"/>
      <c r="S347" s="839"/>
      <c r="T347" s="839"/>
      <c r="U347" s="839"/>
      <c r="V347" s="839"/>
      <c r="W347" s="839"/>
      <c r="X347" s="839"/>
      <c r="Y347" s="839"/>
      <c r="Z347" s="839"/>
      <c r="AA347" s="839"/>
      <c r="AB347" s="839"/>
    </row>
    <row r="348" spans="1:28" x14ac:dyDescent="0.35">
      <c r="A348" s="839"/>
      <c r="B348" s="839"/>
      <c r="C348" s="839"/>
      <c r="D348" s="839"/>
      <c r="E348" s="839"/>
      <c r="F348" s="839"/>
      <c r="G348" s="839"/>
      <c r="H348" s="839"/>
      <c r="I348" s="839"/>
      <c r="J348" s="839"/>
      <c r="K348" s="839"/>
      <c r="L348" s="839"/>
      <c r="M348" s="839"/>
      <c r="N348" s="839"/>
      <c r="O348" s="839"/>
      <c r="P348" s="839"/>
      <c r="Q348" s="839"/>
      <c r="R348" s="839"/>
      <c r="S348" s="839"/>
      <c r="T348" s="839"/>
      <c r="U348" s="839"/>
      <c r="V348" s="839"/>
      <c r="W348" s="839"/>
      <c r="X348" s="839"/>
      <c r="Y348" s="839"/>
      <c r="Z348" s="839"/>
      <c r="AA348" s="839"/>
      <c r="AB348" s="839"/>
    </row>
    <row r="349" spans="1:28" x14ac:dyDescent="0.35">
      <c r="A349" s="839"/>
      <c r="B349" s="839"/>
      <c r="C349" s="839"/>
      <c r="D349" s="839"/>
      <c r="E349" s="839"/>
      <c r="F349" s="839"/>
      <c r="G349" s="839"/>
      <c r="H349" s="839"/>
      <c r="I349" s="839"/>
      <c r="J349" s="839"/>
      <c r="K349" s="839"/>
      <c r="L349" s="839"/>
      <c r="M349" s="839"/>
      <c r="N349" s="839"/>
      <c r="O349" s="839"/>
      <c r="P349" s="839"/>
      <c r="Q349" s="839"/>
      <c r="R349" s="839"/>
      <c r="S349" s="839"/>
      <c r="T349" s="839"/>
      <c r="U349" s="839"/>
      <c r="V349" s="839"/>
      <c r="W349" s="839"/>
      <c r="X349" s="839"/>
      <c r="Y349" s="839"/>
      <c r="Z349" s="839"/>
      <c r="AA349" s="839"/>
      <c r="AB349" s="839"/>
    </row>
    <row r="350" spans="1:28" x14ac:dyDescent="0.35">
      <c r="A350" s="839"/>
      <c r="B350" s="839"/>
      <c r="C350" s="839"/>
      <c r="D350" s="839"/>
      <c r="E350" s="839"/>
      <c r="F350" s="839"/>
      <c r="G350" s="839"/>
      <c r="H350" s="839"/>
      <c r="I350" s="839"/>
      <c r="J350" s="839"/>
      <c r="K350" s="839"/>
      <c r="L350" s="839"/>
      <c r="M350" s="839"/>
      <c r="N350" s="839"/>
      <c r="O350" s="839"/>
      <c r="P350" s="839"/>
      <c r="Q350" s="839"/>
      <c r="R350" s="839"/>
      <c r="S350" s="839"/>
      <c r="T350" s="839"/>
      <c r="U350" s="839"/>
      <c r="V350" s="839"/>
      <c r="W350" s="839"/>
      <c r="X350" s="839"/>
      <c r="Y350" s="839"/>
      <c r="Z350" s="839"/>
      <c r="AA350" s="839"/>
      <c r="AB350" s="839"/>
    </row>
    <row r="351" spans="1:28" x14ac:dyDescent="0.35">
      <c r="A351" s="839"/>
      <c r="B351" s="839"/>
      <c r="C351" s="839"/>
      <c r="D351" s="839"/>
      <c r="E351" s="839"/>
      <c r="F351" s="839"/>
      <c r="G351" s="839"/>
      <c r="H351" s="839"/>
      <c r="I351" s="839"/>
      <c r="J351" s="839"/>
      <c r="K351" s="839"/>
      <c r="L351" s="839"/>
      <c r="M351" s="839"/>
      <c r="N351" s="839"/>
      <c r="O351" s="839"/>
      <c r="P351" s="839"/>
      <c r="Q351" s="839"/>
      <c r="R351" s="839"/>
      <c r="S351" s="839"/>
      <c r="T351" s="839"/>
      <c r="U351" s="839"/>
      <c r="V351" s="839"/>
      <c r="W351" s="839"/>
      <c r="X351" s="839"/>
      <c r="Y351" s="839"/>
      <c r="Z351" s="839"/>
      <c r="AA351" s="839"/>
      <c r="AB351" s="839"/>
    </row>
    <row r="352" spans="1:28" x14ac:dyDescent="0.35">
      <c r="A352" s="839"/>
      <c r="B352" s="839"/>
      <c r="C352" s="839"/>
      <c r="D352" s="839"/>
      <c r="E352" s="839"/>
      <c r="F352" s="839"/>
      <c r="G352" s="839"/>
      <c r="H352" s="839"/>
      <c r="I352" s="839"/>
      <c r="J352" s="839"/>
      <c r="K352" s="839"/>
      <c r="L352" s="839"/>
      <c r="M352" s="839"/>
      <c r="N352" s="839"/>
      <c r="O352" s="839"/>
      <c r="P352" s="839"/>
      <c r="Q352" s="839"/>
      <c r="R352" s="839"/>
      <c r="S352" s="839"/>
      <c r="T352" s="839"/>
      <c r="U352" s="839"/>
      <c r="V352" s="839"/>
      <c r="W352" s="839"/>
      <c r="X352" s="839"/>
      <c r="Y352" s="839"/>
      <c r="Z352" s="839"/>
      <c r="AA352" s="839"/>
      <c r="AB352" s="839"/>
    </row>
    <row r="353" spans="1:28" x14ac:dyDescent="0.35">
      <c r="A353" s="839"/>
      <c r="B353" s="839"/>
      <c r="C353" s="839"/>
      <c r="D353" s="839"/>
      <c r="E353" s="839"/>
      <c r="F353" s="839"/>
      <c r="G353" s="839"/>
      <c r="H353" s="839"/>
      <c r="I353" s="839"/>
      <c r="J353" s="839"/>
      <c r="K353" s="839"/>
      <c r="L353" s="839"/>
      <c r="M353" s="839"/>
      <c r="N353" s="839"/>
      <c r="O353" s="839"/>
      <c r="P353" s="839"/>
      <c r="Q353" s="839"/>
      <c r="R353" s="839"/>
      <c r="S353" s="839"/>
      <c r="T353" s="839"/>
      <c r="U353" s="839"/>
      <c r="V353" s="839"/>
      <c r="W353" s="839"/>
      <c r="X353" s="839"/>
      <c r="Y353" s="839"/>
      <c r="Z353" s="839"/>
      <c r="AA353" s="839"/>
      <c r="AB353" s="839"/>
    </row>
    <row r="354" spans="1:28" x14ac:dyDescent="0.35">
      <c r="A354" s="839"/>
      <c r="B354" s="839"/>
      <c r="C354" s="839"/>
      <c r="D354" s="839"/>
      <c r="E354" s="839"/>
      <c r="F354" s="839"/>
      <c r="G354" s="839"/>
      <c r="H354" s="839"/>
      <c r="I354" s="839"/>
      <c r="J354" s="839"/>
      <c r="K354" s="839"/>
      <c r="L354" s="839"/>
      <c r="M354" s="839"/>
      <c r="N354" s="839"/>
      <c r="O354" s="839"/>
      <c r="P354" s="839"/>
      <c r="Q354" s="839"/>
      <c r="R354" s="839"/>
      <c r="S354" s="839"/>
      <c r="T354" s="839"/>
      <c r="U354" s="839"/>
      <c r="V354" s="839"/>
      <c r="W354" s="839"/>
      <c r="X354" s="839"/>
      <c r="Y354" s="839"/>
      <c r="Z354" s="839"/>
      <c r="AA354" s="839"/>
      <c r="AB354" s="839"/>
    </row>
    <row r="355" spans="1:28" x14ac:dyDescent="0.35">
      <c r="A355" s="839"/>
      <c r="B355" s="839"/>
      <c r="C355" s="839"/>
      <c r="D355" s="839"/>
      <c r="E355" s="839"/>
      <c r="F355" s="839"/>
      <c r="G355" s="839"/>
      <c r="H355" s="839"/>
      <c r="I355" s="839"/>
      <c r="J355" s="839"/>
      <c r="K355" s="839"/>
      <c r="L355" s="839"/>
      <c r="M355" s="839"/>
      <c r="N355" s="839"/>
      <c r="O355" s="839"/>
      <c r="P355" s="839"/>
      <c r="Q355" s="839"/>
      <c r="R355" s="839"/>
      <c r="S355" s="839"/>
      <c r="T355" s="839"/>
      <c r="U355" s="839"/>
      <c r="V355" s="839"/>
      <c r="W355" s="839"/>
      <c r="X355" s="839"/>
      <c r="Y355" s="839"/>
      <c r="Z355" s="839"/>
      <c r="AA355" s="839"/>
      <c r="AB355" s="839"/>
    </row>
    <row r="356" spans="1:28" x14ac:dyDescent="0.35">
      <c r="A356" s="839"/>
      <c r="B356" s="839"/>
      <c r="C356" s="839"/>
      <c r="D356" s="839"/>
      <c r="E356" s="839"/>
      <c r="F356" s="839"/>
      <c r="G356" s="839"/>
      <c r="H356" s="839"/>
      <c r="I356" s="839"/>
      <c r="J356" s="839"/>
      <c r="K356" s="839"/>
      <c r="L356" s="839"/>
      <c r="M356" s="839"/>
      <c r="N356" s="839"/>
      <c r="O356" s="839"/>
      <c r="P356" s="839"/>
      <c r="Q356" s="839"/>
      <c r="R356" s="839"/>
      <c r="S356" s="839"/>
      <c r="T356" s="839"/>
      <c r="U356" s="839"/>
      <c r="V356" s="839"/>
      <c r="W356" s="839"/>
      <c r="X356" s="839"/>
      <c r="Y356" s="839"/>
      <c r="Z356" s="839"/>
      <c r="AA356" s="839"/>
      <c r="AB356" s="839"/>
    </row>
    <row r="357" spans="1:28" x14ac:dyDescent="0.35">
      <c r="A357" s="839"/>
      <c r="B357" s="839"/>
      <c r="C357" s="839"/>
      <c r="D357" s="839"/>
      <c r="E357" s="839"/>
      <c r="F357" s="839"/>
      <c r="G357" s="839"/>
      <c r="H357" s="839"/>
      <c r="I357" s="839"/>
      <c r="J357" s="839"/>
      <c r="K357" s="839"/>
      <c r="L357" s="839"/>
      <c r="M357" s="839"/>
      <c r="N357" s="839"/>
      <c r="O357" s="839"/>
      <c r="P357" s="839"/>
      <c r="Q357" s="839"/>
      <c r="R357" s="839"/>
      <c r="S357" s="839"/>
      <c r="T357" s="839"/>
      <c r="U357" s="839"/>
      <c r="V357" s="839"/>
      <c r="W357" s="839"/>
      <c r="X357" s="839"/>
      <c r="Y357" s="839"/>
      <c r="Z357" s="839"/>
      <c r="AA357" s="839"/>
      <c r="AB357" s="839"/>
    </row>
    <row r="358" spans="1:28" x14ac:dyDescent="0.35">
      <c r="A358" s="839"/>
      <c r="B358" s="839"/>
      <c r="C358" s="839"/>
      <c r="D358" s="839"/>
      <c r="E358" s="839"/>
      <c r="F358" s="839"/>
      <c r="G358" s="839"/>
      <c r="H358" s="839"/>
      <c r="I358" s="839"/>
      <c r="J358" s="839"/>
      <c r="K358" s="839"/>
      <c r="L358" s="839"/>
      <c r="M358" s="839"/>
      <c r="N358" s="839"/>
      <c r="O358" s="839"/>
      <c r="P358" s="839"/>
      <c r="Q358" s="839"/>
      <c r="R358" s="839"/>
      <c r="S358" s="839"/>
      <c r="T358" s="839"/>
      <c r="U358" s="839"/>
      <c r="V358" s="839"/>
      <c r="W358" s="839"/>
      <c r="X358" s="839"/>
      <c r="Y358" s="839"/>
      <c r="Z358" s="839"/>
      <c r="AA358" s="839"/>
      <c r="AB358" s="839"/>
    </row>
    <row r="359" spans="1:28" x14ac:dyDescent="0.35">
      <c r="A359" s="839"/>
      <c r="B359" s="839"/>
      <c r="C359" s="839"/>
      <c r="D359" s="839"/>
      <c r="E359" s="839"/>
      <c r="F359" s="839"/>
      <c r="G359" s="839"/>
      <c r="H359" s="839"/>
      <c r="I359" s="839"/>
      <c r="J359" s="839"/>
      <c r="K359" s="839"/>
      <c r="L359" s="839"/>
      <c r="M359" s="839"/>
      <c r="N359" s="839"/>
      <c r="O359" s="839"/>
      <c r="P359" s="839"/>
      <c r="Q359" s="839"/>
      <c r="R359" s="839"/>
      <c r="S359" s="839"/>
      <c r="T359" s="839"/>
      <c r="U359" s="839"/>
      <c r="V359" s="839"/>
      <c r="W359" s="839"/>
      <c r="X359" s="839"/>
      <c r="Y359" s="839"/>
      <c r="Z359" s="839"/>
      <c r="AA359" s="839"/>
      <c r="AB359" s="839"/>
    </row>
    <row r="360" spans="1:28" x14ac:dyDescent="0.35">
      <c r="A360" s="839"/>
      <c r="B360" s="839"/>
      <c r="C360" s="839"/>
      <c r="D360" s="839"/>
      <c r="E360" s="839"/>
      <c r="F360" s="839"/>
      <c r="G360" s="839"/>
      <c r="H360" s="839"/>
      <c r="I360" s="839"/>
      <c r="J360" s="839"/>
      <c r="K360" s="839"/>
      <c r="L360" s="839"/>
      <c r="M360" s="839"/>
      <c r="N360" s="839"/>
      <c r="O360" s="839"/>
      <c r="P360" s="839"/>
      <c r="Q360" s="839"/>
      <c r="R360" s="839"/>
      <c r="S360" s="839"/>
      <c r="T360" s="839"/>
      <c r="U360" s="839"/>
      <c r="V360" s="839"/>
      <c r="W360" s="839"/>
      <c r="X360" s="839"/>
      <c r="Y360" s="839"/>
      <c r="Z360" s="839"/>
      <c r="AA360" s="839"/>
      <c r="AB360" s="839"/>
    </row>
    <row r="361" spans="1:28" x14ac:dyDescent="0.35">
      <c r="A361" s="839"/>
      <c r="B361" s="839"/>
      <c r="C361" s="839"/>
      <c r="D361" s="839"/>
      <c r="E361" s="839"/>
      <c r="F361" s="839"/>
      <c r="G361" s="839"/>
      <c r="H361" s="839"/>
      <c r="I361" s="839"/>
      <c r="J361" s="839"/>
      <c r="K361" s="839"/>
      <c r="L361" s="839"/>
      <c r="M361" s="839"/>
      <c r="N361" s="839"/>
      <c r="O361" s="839"/>
      <c r="P361" s="839"/>
      <c r="Q361" s="839"/>
      <c r="R361" s="839"/>
      <c r="S361" s="839"/>
      <c r="T361" s="839"/>
      <c r="U361" s="839"/>
      <c r="V361" s="839"/>
      <c r="W361" s="839"/>
      <c r="X361" s="839"/>
      <c r="Y361" s="839"/>
      <c r="Z361" s="839"/>
      <c r="AA361" s="839"/>
      <c r="AB361" s="839"/>
    </row>
    <row r="362" spans="1:28" x14ac:dyDescent="0.35">
      <c r="A362" s="839"/>
      <c r="B362" s="839"/>
      <c r="C362" s="839"/>
      <c r="D362" s="839"/>
      <c r="E362" s="839"/>
      <c r="F362" s="839"/>
      <c r="G362" s="839"/>
      <c r="H362" s="839"/>
      <c r="I362" s="839"/>
      <c r="J362" s="839"/>
      <c r="K362" s="839"/>
      <c r="L362" s="839"/>
      <c r="M362" s="839"/>
      <c r="N362" s="839"/>
      <c r="O362" s="839"/>
      <c r="P362" s="839"/>
      <c r="Q362" s="839"/>
      <c r="R362" s="839"/>
      <c r="S362" s="839"/>
      <c r="T362" s="839"/>
      <c r="U362" s="839"/>
      <c r="V362" s="839"/>
      <c r="W362" s="839"/>
      <c r="X362" s="839"/>
      <c r="Y362" s="839"/>
      <c r="Z362" s="839"/>
      <c r="AA362" s="839"/>
      <c r="AB362" s="839"/>
    </row>
    <row r="363" spans="1:28" x14ac:dyDescent="0.35">
      <c r="A363" s="839"/>
      <c r="B363" s="839"/>
      <c r="C363" s="839"/>
      <c r="D363" s="839"/>
      <c r="E363" s="839"/>
      <c r="F363" s="839"/>
      <c r="G363" s="839"/>
      <c r="H363" s="839"/>
      <c r="I363" s="839"/>
      <c r="J363" s="839"/>
      <c r="K363" s="839"/>
      <c r="L363" s="839"/>
      <c r="M363" s="839"/>
      <c r="N363" s="839"/>
      <c r="O363" s="839"/>
      <c r="P363" s="839"/>
      <c r="Q363" s="839"/>
      <c r="R363" s="839"/>
      <c r="S363" s="839"/>
      <c r="T363" s="839"/>
      <c r="U363" s="839"/>
      <c r="V363" s="839"/>
      <c r="W363" s="839"/>
      <c r="X363" s="839"/>
      <c r="Y363" s="839"/>
      <c r="Z363" s="839"/>
      <c r="AA363" s="839"/>
      <c r="AB363" s="839"/>
    </row>
    <row r="364" spans="1:28" x14ac:dyDescent="0.35">
      <c r="A364" s="839"/>
      <c r="B364" s="839"/>
      <c r="C364" s="839"/>
      <c r="D364" s="839"/>
      <c r="E364" s="839"/>
      <c r="F364" s="839"/>
      <c r="G364" s="839"/>
      <c r="H364" s="839"/>
      <c r="I364" s="839"/>
      <c r="J364" s="839"/>
      <c r="K364" s="839"/>
      <c r="L364" s="839"/>
      <c r="M364" s="839"/>
      <c r="N364" s="839"/>
      <c r="O364" s="839"/>
      <c r="P364" s="839"/>
      <c r="Q364" s="839"/>
      <c r="R364" s="839"/>
      <c r="S364" s="839"/>
      <c r="T364" s="839"/>
      <c r="U364" s="839"/>
      <c r="V364" s="839"/>
      <c r="W364" s="839"/>
      <c r="X364" s="839"/>
      <c r="Y364" s="839"/>
      <c r="Z364" s="839"/>
      <c r="AA364" s="839"/>
      <c r="AB364" s="839"/>
    </row>
    <row r="365" spans="1:28" x14ac:dyDescent="0.35">
      <c r="A365" s="839"/>
      <c r="B365" s="839"/>
      <c r="C365" s="839"/>
      <c r="D365" s="839"/>
      <c r="E365" s="839"/>
      <c r="F365" s="839"/>
      <c r="G365" s="839"/>
      <c r="H365" s="839"/>
      <c r="I365" s="839"/>
      <c r="J365" s="839"/>
      <c r="K365" s="839"/>
      <c r="L365" s="839"/>
      <c r="M365" s="839"/>
      <c r="N365" s="839"/>
      <c r="O365" s="839"/>
      <c r="P365" s="839"/>
      <c r="Q365" s="839"/>
      <c r="R365" s="839"/>
      <c r="S365" s="839"/>
      <c r="T365" s="839"/>
      <c r="U365" s="839"/>
      <c r="V365" s="839"/>
      <c r="W365" s="839"/>
      <c r="X365" s="839"/>
      <c r="Y365" s="839"/>
      <c r="Z365" s="839"/>
      <c r="AA365" s="839"/>
      <c r="AB365" s="839"/>
    </row>
    <row r="366" spans="1:28" x14ac:dyDescent="0.35">
      <c r="A366" s="839"/>
      <c r="B366" s="839"/>
      <c r="C366" s="839"/>
      <c r="D366" s="839"/>
      <c r="E366" s="839"/>
      <c r="F366" s="839"/>
      <c r="G366" s="839"/>
      <c r="H366" s="839"/>
      <c r="I366" s="839"/>
      <c r="J366" s="839"/>
      <c r="K366" s="839"/>
      <c r="L366" s="839"/>
      <c r="M366" s="839"/>
      <c r="N366" s="839"/>
      <c r="O366" s="839"/>
      <c r="P366" s="839"/>
      <c r="Q366" s="839"/>
      <c r="R366" s="839"/>
      <c r="S366" s="839"/>
      <c r="T366" s="839"/>
      <c r="U366" s="839"/>
      <c r="V366" s="839"/>
      <c r="W366" s="839"/>
      <c r="X366" s="839"/>
      <c r="Y366" s="839"/>
      <c r="Z366" s="839"/>
      <c r="AA366" s="839"/>
      <c r="AB366" s="839"/>
    </row>
    <row r="367" spans="1:28" x14ac:dyDescent="0.35">
      <c r="A367" s="839"/>
      <c r="B367" s="839"/>
      <c r="C367" s="839"/>
      <c r="D367" s="839"/>
      <c r="E367" s="839"/>
      <c r="F367" s="839"/>
      <c r="G367" s="839"/>
      <c r="H367" s="839"/>
      <c r="I367" s="839"/>
      <c r="J367" s="839"/>
      <c r="K367" s="839"/>
      <c r="L367" s="839"/>
      <c r="M367" s="839"/>
      <c r="N367" s="839"/>
      <c r="O367" s="839"/>
      <c r="P367" s="839"/>
      <c r="Q367" s="839"/>
      <c r="R367" s="839"/>
      <c r="S367" s="839"/>
      <c r="T367" s="839"/>
      <c r="U367" s="839"/>
      <c r="V367" s="839"/>
      <c r="W367" s="839"/>
      <c r="X367" s="839"/>
      <c r="Y367" s="839"/>
      <c r="Z367" s="839"/>
      <c r="AA367" s="839"/>
      <c r="AB367" s="839"/>
    </row>
    <row r="368" spans="1:28" x14ac:dyDescent="0.35">
      <c r="A368" s="839"/>
      <c r="B368" s="839"/>
      <c r="C368" s="839"/>
      <c r="D368" s="839"/>
      <c r="E368" s="839"/>
      <c r="F368" s="839"/>
      <c r="G368" s="839"/>
      <c r="H368" s="839"/>
      <c r="I368" s="839"/>
      <c r="J368" s="839"/>
      <c r="K368" s="839"/>
      <c r="L368" s="839"/>
      <c r="M368" s="839"/>
      <c r="N368" s="839"/>
      <c r="O368" s="839"/>
      <c r="P368" s="839"/>
      <c r="Q368" s="839"/>
      <c r="R368" s="839"/>
      <c r="S368" s="839"/>
      <c r="T368" s="839"/>
      <c r="U368" s="839"/>
      <c r="V368" s="839"/>
      <c r="W368" s="839"/>
      <c r="X368" s="839"/>
      <c r="Y368" s="839"/>
      <c r="Z368" s="839"/>
      <c r="AA368" s="839"/>
      <c r="AB368" s="839"/>
    </row>
    <row r="369" spans="1:28" x14ac:dyDescent="0.35">
      <c r="A369" s="839"/>
      <c r="B369" s="839"/>
      <c r="C369" s="839"/>
      <c r="D369" s="839"/>
      <c r="E369" s="839"/>
      <c r="F369" s="839"/>
      <c r="G369" s="839"/>
      <c r="H369" s="839"/>
      <c r="I369" s="839"/>
      <c r="J369" s="839"/>
      <c r="K369" s="839"/>
      <c r="L369" s="839"/>
      <c r="M369" s="839"/>
      <c r="N369" s="839"/>
      <c r="O369" s="839"/>
      <c r="P369" s="839"/>
      <c r="Q369" s="839"/>
      <c r="R369" s="839"/>
      <c r="S369" s="839"/>
      <c r="T369" s="839"/>
      <c r="U369" s="839"/>
      <c r="V369" s="839"/>
      <c r="W369" s="839"/>
      <c r="X369" s="839"/>
      <c r="Y369" s="839"/>
      <c r="Z369" s="839"/>
      <c r="AA369" s="839"/>
      <c r="AB369" s="839"/>
    </row>
    <row r="370" spans="1:28" x14ac:dyDescent="0.35">
      <c r="A370" s="839"/>
      <c r="B370" s="839"/>
      <c r="C370" s="839"/>
      <c r="D370" s="839"/>
      <c r="E370" s="839"/>
      <c r="F370" s="839"/>
      <c r="G370" s="839"/>
      <c r="H370" s="839"/>
      <c r="I370" s="839"/>
      <c r="J370" s="839"/>
      <c r="K370" s="839"/>
      <c r="L370" s="839"/>
      <c r="M370" s="839"/>
      <c r="N370" s="839"/>
      <c r="O370" s="839"/>
      <c r="P370" s="839"/>
      <c r="Q370" s="839"/>
      <c r="R370" s="839"/>
      <c r="S370" s="839"/>
      <c r="T370" s="839"/>
      <c r="U370" s="839"/>
      <c r="V370" s="839"/>
      <c r="W370" s="839"/>
      <c r="X370" s="839"/>
      <c r="Y370" s="839"/>
      <c r="Z370" s="839"/>
      <c r="AA370" s="839"/>
      <c r="AB370" s="839"/>
    </row>
    <row r="371" spans="1:28" x14ac:dyDescent="0.35">
      <c r="A371" s="839"/>
      <c r="B371" s="839"/>
      <c r="C371" s="839"/>
      <c r="D371" s="839"/>
      <c r="E371" s="839"/>
      <c r="F371" s="839"/>
      <c r="G371" s="839"/>
      <c r="H371" s="839"/>
      <c r="I371" s="839"/>
      <c r="J371" s="839"/>
      <c r="K371" s="839"/>
      <c r="L371" s="839"/>
      <c r="M371" s="839"/>
      <c r="N371" s="839"/>
      <c r="O371" s="839"/>
      <c r="P371" s="839"/>
      <c r="Q371" s="839"/>
      <c r="R371" s="839"/>
      <c r="S371" s="839"/>
      <c r="T371" s="839"/>
      <c r="U371" s="839"/>
      <c r="V371" s="839"/>
      <c r="W371" s="839"/>
      <c r="X371" s="839"/>
      <c r="Y371" s="839"/>
      <c r="Z371" s="839"/>
      <c r="AA371" s="839"/>
      <c r="AB371" s="839"/>
    </row>
    <row r="372" spans="1:28" x14ac:dyDescent="0.35">
      <c r="A372" s="839"/>
      <c r="B372" s="839"/>
      <c r="C372" s="839"/>
      <c r="D372" s="839"/>
      <c r="E372" s="839"/>
      <c r="F372" s="839"/>
      <c r="G372" s="839"/>
      <c r="H372" s="839"/>
      <c r="I372" s="839"/>
      <c r="J372" s="839"/>
      <c r="K372" s="839"/>
      <c r="L372" s="839"/>
      <c r="M372" s="839"/>
      <c r="N372" s="839"/>
      <c r="O372" s="839"/>
      <c r="P372" s="839"/>
      <c r="Q372" s="839"/>
      <c r="R372" s="839"/>
      <c r="S372" s="839"/>
      <c r="T372" s="839"/>
      <c r="U372" s="839"/>
      <c r="V372" s="839"/>
      <c r="W372" s="839"/>
      <c r="X372" s="839"/>
      <c r="Y372" s="839"/>
      <c r="Z372" s="839"/>
      <c r="AA372" s="839"/>
      <c r="AB372" s="839"/>
    </row>
    <row r="373" spans="1:28" x14ac:dyDescent="0.35">
      <c r="A373" s="839"/>
      <c r="B373" s="839"/>
      <c r="C373" s="839"/>
      <c r="D373" s="839"/>
      <c r="E373" s="839"/>
      <c r="F373" s="839"/>
      <c r="G373" s="839"/>
      <c r="H373" s="839"/>
      <c r="I373" s="839"/>
      <c r="J373" s="839"/>
      <c r="K373" s="839"/>
      <c r="L373" s="839"/>
      <c r="M373" s="839"/>
      <c r="N373" s="839"/>
      <c r="O373" s="839"/>
      <c r="P373" s="839"/>
      <c r="Q373" s="839"/>
      <c r="R373" s="839"/>
      <c r="S373" s="839"/>
      <c r="T373" s="839"/>
      <c r="U373" s="839"/>
      <c r="V373" s="839"/>
      <c r="W373" s="839"/>
      <c r="X373" s="839"/>
      <c r="Y373" s="839"/>
      <c r="Z373" s="839"/>
      <c r="AA373" s="839"/>
      <c r="AB373" s="839"/>
    </row>
    <row r="374" spans="1:28" x14ac:dyDescent="0.35">
      <c r="A374" s="839"/>
      <c r="B374" s="839"/>
      <c r="C374" s="839"/>
      <c r="D374" s="839"/>
      <c r="E374" s="839"/>
      <c r="F374" s="839"/>
      <c r="G374" s="839"/>
      <c r="H374" s="839"/>
      <c r="I374" s="839"/>
      <c r="J374" s="839"/>
      <c r="K374" s="839"/>
      <c r="L374" s="839"/>
      <c r="M374" s="839"/>
      <c r="N374" s="839"/>
      <c r="O374" s="839"/>
      <c r="P374" s="839"/>
      <c r="Q374" s="839"/>
      <c r="R374" s="839"/>
      <c r="S374" s="839"/>
      <c r="T374" s="839"/>
      <c r="U374" s="839"/>
      <c r="V374" s="839"/>
      <c r="W374" s="839"/>
      <c r="X374" s="839"/>
      <c r="Y374" s="839"/>
      <c r="Z374" s="839"/>
      <c r="AA374" s="839"/>
      <c r="AB374" s="839"/>
    </row>
    <row r="375" spans="1:28" x14ac:dyDescent="0.35">
      <c r="A375" s="839"/>
      <c r="B375" s="839"/>
      <c r="C375" s="839"/>
      <c r="D375" s="839"/>
      <c r="E375" s="839"/>
      <c r="F375" s="839"/>
      <c r="G375" s="839"/>
      <c r="H375" s="839"/>
      <c r="I375" s="839"/>
      <c r="J375" s="839"/>
      <c r="K375" s="839"/>
      <c r="L375" s="839"/>
      <c r="M375" s="839"/>
      <c r="N375" s="839"/>
      <c r="O375" s="839"/>
      <c r="P375" s="839"/>
      <c r="Q375" s="839"/>
      <c r="R375" s="839"/>
      <c r="S375" s="839"/>
      <c r="T375" s="839"/>
      <c r="U375" s="839"/>
      <c r="V375" s="839"/>
      <c r="W375" s="839"/>
      <c r="X375" s="839"/>
      <c r="Y375" s="839"/>
      <c r="Z375" s="839"/>
      <c r="AA375" s="839"/>
      <c r="AB375" s="839"/>
    </row>
    <row r="376" spans="1:28" x14ac:dyDescent="0.35">
      <c r="A376" s="839"/>
      <c r="B376" s="839"/>
      <c r="C376" s="839"/>
      <c r="D376" s="839"/>
      <c r="E376" s="839"/>
      <c r="F376" s="839"/>
      <c r="G376" s="839"/>
      <c r="H376" s="839"/>
      <c r="I376" s="839"/>
      <c r="J376" s="839"/>
      <c r="K376" s="839"/>
      <c r="L376" s="839"/>
      <c r="M376" s="839"/>
      <c r="N376" s="839"/>
      <c r="O376" s="839"/>
      <c r="P376" s="839"/>
      <c r="Q376" s="839"/>
      <c r="R376" s="839"/>
      <c r="S376" s="839"/>
      <c r="T376" s="839"/>
      <c r="U376" s="839"/>
      <c r="V376" s="839"/>
      <c r="W376" s="839"/>
      <c r="X376" s="839"/>
      <c r="Y376" s="839"/>
      <c r="Z376" s="839"/>
      <c r="AA376" s="839"/>
      <c r="AB376" s="839"/>
    </row>
    <row r="377" spans="1:28" x14ac:dyDescent="0.35">
      <c r="A377" s="839"/>
      <c r="B377" s="839"/>
      <c r="C377" s="839"/>
      <c r="D377" s="839"/>
      <c r="E377" s="839"/>
      <c r="F377" s="839"/>
      <c r="G377" s="839"/>
      <c r="H377" s="839"/>
      <c r="I377" s="839"/>
      <c r="J377" s="839"/>
      <c r="K377" s="839"/>
      <c r="L377" s="839"/>
      <c r="M377" s="839"/>
      <c r="N377" s="839"/>
      <c r="O377" s="839"/>
      <c r="P377" s="839"/>
      <c r="Q377" s="839"/>
      <c r="R377" s="839"/>
      <c r="S377" s="839"/>
      <c r="T377" s="839"/>
      <c r="U377" s="839"/>
      <c r="V377" s="839"/>
      <c r="W377" s="839"/>
      <c r="X377" s="839"/>
      <c r="Y377" s="839"/>
      <c r="Z377" s="839"/>
      <c r="AA377" s="839"/>
      <c r="AB377" s="839"/>
    </row>
    <row r="378" spans="1:28" x14ac:dyDescent="0.35">
      <c r="A378" s="839"/>
      <c r="B378" s="839"/>
      <c r="C378" s="839"/>
      <c r="D378" s="839"/>
      <c r="E378" s="839"/>
      <c r="F378" s="839"/>
      <c r="G378" s="839"/>
      <c r="H378" s="839"/>
      <c r="I378" s="839"/>
      <c r="J378" s="839"/>
      <c r="K378" s="839"/>
      <c r="L378" s="839"/>
      <c r="M378" s="839"/>
      <c r="N378" s="839"/>
      <c r="O378" s="839"/>
      <c r="P378" s="839"/>
      <c r="Q378" s="839"/>
      <c r="R378" s="839"/>
      <c r="S378" s="839"/>
      <c r="T378" s="839"/>
      <c r="U378" s="839"/>
      <c r="V378" s="839"/>
      <c r="W378" s="839"/>
      <c r="X378" s="839"/>
      <c r="Y378" s="839"/>
      <c r="Z378" s="839"/>
      <c r="AA378" s="839"/>
      <c r="AB378" s="839"/>
    </row>
    <row r="379" spans="1:28" x14ac:dyDescent="0.35">
      <c r="A379" s="839"/>
      <c r="B379" s="839"/>
      <c r="C379" s="839"/>
      <c r="D379" s="839"/>
      <c r="E379" s="839"/>
      <c r="F379" s="839"/>
      <c r="G379" s="839"/>
      <c r="H379" s="839"/>
      <c r="I379" s="839"/>
      <c r="J379" s="839"/>
      <c r="K379" s="839"/>
      <c r="L379" s="839"/>
      <c r="M379" s="839"/>
      <c r="N379" s="839"/>
      <c r="O379" s="839"/>
      <c r="P379" s="839"/>
      <c r="Q379" s="839"/>
      <c r="R379" s="839"/>
      <c r="S379" s="839"/>
      <c r="T379" s="839"/>
      <c r="U379" s="839"/>
      <c r="V379" s="839"/>
      <c r="W379" s="839"/>
      <c r="X379" s="839"/>
      <c r="Y379" s="839"/>
      <c r="Z379" s="839"/>
      <c r="AA379" s="839"/>
      <c r="AB379" s="839"/>
    </row>
    <row r="380" spans="1:28" x14ac:dyDescent="0.35">
      <c r="A380" s="839"/>
      <c r="B380" s="839"/>
      <c r="C380" s="839"/>
      <c r="D380" s="839"/>
      <c r="E380" s="839"/>
      <c r="F380" s="839"/>
      <c r="G380" s="839"/>
      <c r="H380" s="839"/>
      <c r="I380" s="839"/>
      <c r="J380" s="839"/>
      <c r="K380" s="839"/>
      <c r="L380" s="839"/>
      <c r="M380" s="839"/>
      <c r="N380" s="839"/>
      <c r="O380" s="839"/>
      <c r="P380" s="839"/>
      <c r="Q380" s="839"/>
      <c r="R380" s="839"/>
      <c r="S380" s="839"/>
      <c r="T380" s="839"/>
      <c r="U380" s="839"/>
      <c r="V380" s="839"/>
      <c r="W380" s="839"/>
      <c r="X380" s="839"/>
      <c r="Y380" s="839"/>
      <c r="Z380" s="839"/>
      <c r="AA380" s="839"/>
      <c r="AB380" s="839"/>
    </row>
    <row r="381" spans="1:28" x14ac:dyDescent="0.35">
      <c r="A381" s="839"/>
      <c r="B381" s="839"/>
      <c r="C381" s="839"/>
      <c r="D381" s="839"/>
      <c r="E381" s="839"/>
      <c r="F381" s="839"/>
      <c r="G381" s="839"/>
      <c r="H381" s="839"/>
      <c r="I381" s="839"/>
      <c r="J381" s="839"/>
      <c r="K381" s="839"/>
      <c r="L381" s="839"/>
      <c r="M381" s="839"/>
      <c r="N381" s="839"/>
      <c r="O381" s="839"/>
      <c r="P381" s="839"/>
      <c r="Q381" s="839"/>
      <c r="R381" s="839"/>
      <c r="S381" s="839"/>
      <c r="T381" s="839"/>
      <c r="U381" s="839"/>
      <c r="V381" s="839"/>
      <c r="W381" s="839"/>
      <c r="X381" s="839"/>
      <c r="Y381" s="839"/>
      <c r="Z381" s="839"/>
      <c r="AA381" s="839"/>
      <c r="AB381" s="839"/>
    </row>
    <row r="382" spans="1:28" x14ac:dyDescent="0.35">
      <c r="A382" s="839"/>
      <c r="B382" s="839"/>
      <c r="C382" s="839"/>
      <c r="D382" s="839"/>
      <c r="E382" s="839"/>
      <c r="F382" s="839"/>
      <c r="G382" s="839"/>
      <c r="H382" s="839"/>
      <c r="I382" s="839"/>
      <c r="J382" s="839"/>
      <c r="K382" s="839"/>
      <c r="L382" s="839"/>
      <c r="M382" s="839"/>
      <c r="N382" s="839"/>
      <c r="O382" s="839"/>
      <c r="P382" s="839"/>
      <c r="Q382" s="839"/>
      <c r="R382" s="839"/>
      <c r="S382" s="839"/>
      <c r="T382" s="839"/>
      <c r="U382" s="839"/>
      <c r="V382" s="839"/>
      <c r="W382" s="839"/>
      <c r="X382" s="839"/>
      <c r="Y382" s="839"/>
      <c r="Z382" s="839"/>
      <c r="AA382" s="839"/>
      <c r="AB382" s="839"/>
    </row>
    <row r="383" spans="1:28" x14ac:dyDescent="0.35">
      <c r="A383" s="839"/>
      <c r="B383" s="839"/>
      <c r="C383" s="839"/>
      <c r="D383" s="839"/>
      <c r="E383" s="839"/>
      <c r="F383" s="839"/>
      <c r="G383" s="839"/>
      <c r="H383" s="839"/>
      <c r="I383" s="839"/>
      <c r="J383" s="839"/>
      <c r="K383" s="839"/>
      <c r="L383" s="839"/>
      <c r="M383" s="839"/>
      <c r="N383" s="839"/>
      <c r="O383" s="839"/>
      <c r="P383" s="839"/>
      <c r="Q383" s="839"/>
      <c r="R383" s="839"/>
      <c r="S383" s="839"/>
      <c r="T383" s="839"/>
      <c r="U383" s="839"/>
      <c r="V383" s="839"/>
      <c r="W383" s="839"/>
      <c r="X383" s="839"/>
      <c r="Y383" s="839"/>
      <c r="Z383" s="839"/>
      <c r="AA383" s="839"/>
      <c r="AB383" s="839"/>
    </row>
    <row r="384" spans="1:28" x14ac:dyDescent="0.35">
      <c r="A384" s="839"/>
      <c r="B384" s="839"/>
      <c r="C384" s="839"/>
      <c r="D384" s="839"/>
      <c r="E384" s="839"/>
      <c r="F384" s="839"/>
      <c r="G384" s="839"/>
      <c r="H384" s="839"/>
      <c r="I384" s="839"/>
      <c r="J384" s="839"/>
      <c r="K384" s="839"/>
      <c r="L384" s="839"/>
      <c r="M384" s="839"/>
      <c r="N384" s="839"/>
      <c r="O384" s="839"/>
      <c r="P384" s="839"/>
      <c r="Q384" s="839"/>
      <c r="R384" s="839"/>
      <c r="S384" s="839"/>
      <c r="T384" s="839"/>
      <c r="U384" s="839"/>
      <c r="V384" s="839"/>
      <c r="W384" s="839"/>
      <c r="X384" s="839"/>
      <c r="Y384" s="839"/>
      <c r="Z384" s="839"/>
      <c r="AA384" s="839"/>
      <c r="AB384" s="839"/>
    </row>
    <row r="385" spans="1:28" x14ac:dyDescent="0.35">
      <c r="A385" s="839"/>
      <c r="B385" s="839"/>
      <c r="C385" s="839"/>
      <c r="D385" s="839"/>
      <c r="E385" s="839"/>
      <c r="F385" s="839"/>
      <c r="G385" s="839"/>
      <c r="H385" s="839"/>
      <c r="I385" s="839"/>
      <c r="J385" s="839"/>
      <c r="K385" s="839"/>
      <c r="L385" s="839"/>
      <c r="M385" s="839"/>
      <c r="N385" s="839"/>
      <c r="O385" s="839"/>
      <c r="P385" s="839"/>
      <c r="Q385" s="839"/>
      <c r="R385" s="839"/>
      <c r="S385" s="839"/>
      <c r="T385" s="839"/>
      <c r="U385" s="839"/>
      <c r="V385" s="839"/>
      <c r="W385" s="839"/>
      <c r="X385" s="839"/>
      <c r="Y385" s="839"/>
      <c r="Z385" s="839"/>
      <c r="AA385" s="839"/>
      <c r="AB385" s="839"/>
    </row>
    <row r="386" spans="1:28" x14ac:dyDescent="0.35">
      <c r="A386" s="839"/>
      <c r="B386" s="839"/>
      <c r="C386" s="839"/>
      <c r="D386" s="839"/>
      <c r="E386" s="839"/>
      <c r="F386" s="839"/>
      <c r="G386" s="839"/>
      <c r="H386" s="839"/>
      <c r="I386" s="839"/>
      <c r="J386" s="839"/>
      <c r="K386" s="839"/>
      <c r="L386" s="839"/>
      <c r="M386" s="839"/>
      <c r="N386" s="839"/>
      <c r="O386" s="839"/>
      <c r="P386" s="839"/>
      <c r="Q386" s="839"/>
      <c r="R386" s="839"/>
      <c r="S386" s="839"/>
      <c r="T386" s="839"/>
      <c r="U386" s="839"/>
      <c r="V386" s="839"/>
      <c r="W386" s="839"/>
      <c r="X386" s="839"/>
      <c r="Y386" s="839"/>
      <c r="Z386" s="839"/>
      <c r="AA386" s="839"/>
      <c r="AB386" s="839"/>
    </row>
    <row r="387" spans="1:28" x14ac:dyDescent="0.35">
      <c r="A387" s="839"/>
      <c r="B387" s="839"/>
      <c r="C387" s="839"/>
      <c r="D387" s="839"/>
      <c r="E387" s="839"/>
      <c r="F387" s="839"/>
      <c r="G387" s="839"/>
      <c r="H387" s="839"/>
      <c r="I387" s="839"/>
      <c r="J387" s="839"/>
      <c r="K387" s="839"/>
      <c r="L387" s="839"/>
      <c r="M387" s="839"/>
      <c r="N387" s="839"/>
      <c r="O387" s="839"/>
      <c r="P387" s="839"/>
      <c r="Q387" s="839"/>
      <c r="R387" s="839"/>
      <c r="S387" s="839"/>
      <c r="T387" s="839"/>
      <c r="U387" s="839"/>
      <c r="V387" s="839"/>
      <c r="W387" s="839"/>
      <c r="X387" s="839"/>
      <c r="Y387" s="839"/>
      <c r="Z387" s="839"/>
      <c r="AA387" s="839"/>
      <c r="AB387" s="839"/>
    </row>
    <row r="388" spans="1:28" x14ac:dyDescent="0.35">
      <c r="A388" s="839"/>
      <c r="B388" s="839"/>
      <c r="C388" s="839"/>
      <c r="D388" s="839"/>
      <c r="E388" s="839"/>
      <c r="F388" s="839"/>
      <c r="G388" s="839"/>
      <c r="H388" s="839"/>
      <c r="I388" s="839"/>
      <c r="J388" s="839"/>
      <c r="K388" s="839"/>
      <c r="L388" s="839"/>
      <c r="M388" s="839"/>
      <c r="N388" s="839"/>
      <c r="O388" s="839"/>
      <c r="P388" s="839"/>
      <c r="Q388" s="839"/>
      <c r="R388" s="839"/>
      <c r="S388" s="839"/>
      <c r="T388" s="839"/>
      <c r="U388" s="839"/>
      <c r="V388" s="839"/>
      <c r="W388" s="839"/>
      <c r="X388" s="839"/>
      <c r="Y388" s="839"/>
      <c r="Z388" s="839"/>
      <c r="AA388" s="839"/>
      <c r="AB388" s="839"/>
    </row>
    <row r="389" spans="1:28" x14ac:dyDescent="0.35">
      <c r="A389" s="839"/>
      <c r="B389" s="839"/>
      <c r="C389" s="839"/>
      <c r="D389" s="839"/>
      <c r="E389" s="839"/>
      <c r="F389" s="839"/>
      <c r="G389" s="839"/>
      <c r="H389" s="839"/>
      <c r="I389" s="839"/>
      <c r="J389" s="839"/>
      <c r="K389" s="839"/>
      <c r="L389" s="839"/>
      <c r="M389" s="839"/>
      <c r="N389" s="839"/>
      <c r="O389" s="839"/>
      <c r="P389" s="839"/>
      <c r="Q389" s="839"/>
      <c r="R389" s="839"/>
      <c r="S389" s="839"/>
      <c r="T389" s="839"/>
      <c r="U389" s="839"/>
      <c r="V389" s="839"/>
      <c r="W389" s="839"/>
      <c r="X389" s="839"/>
      <c r="Y389" s="839"/>
      <c r="Z389" s="839"/>
      <c r="AA389" s="839"/>
      <c r="AB389" s="839"/>
    </row>
    <row r="390" spans="1:28" x14ac:dyDescent="0.35">
      <c r="A390" s="839"/>
      <c r="B390" s="839"/>
      <c r="C390" s="839"/>
      <c r="D390" s="839"/>
      <c r="E390" s="839"/>
      <c r="F390" s="839"/>
      <c r="G390" s="839"/>
      <c r="H390" s="839"/>
      <c r="I390" s="839"/>
      <c r="J390" s="839"/>
      <c r="K390" s="839"/>
      <c r="L390" s="839"/>
      <c r="M390" s="839"/>
      <c r="N390" s="839"/>
      <c r="O390" s="839"/>
      <c r="P390" s="839"/>
      <c r="Q390" s="839"/>
      <c r="R390" s="839"/>
      <c r="S390" s="839"/>
      <c r="T390" s="839"/>
      <c r="U390" s="839"/>
      <c r="V390" s="839"/>
      <c r="W390" s="839"/>
      <c r="X390" s="839"/>
      <c r="Y390" s="839"/>
      <c r="Z390" s="839"/>
      <c r="AA390" s="839"/>
      <c r="AB390" s="839"/>
    </row>
    <row r="391" spans="1:28" x14ac:dyDescent="0.35">
      <c r="A391" s="839"/>
      <c r="B391" s="839"/>
      <c r="C391" s="839"/>
      <c r="D391" s="839"/>
      <c r="E391" s="839"/>
      <c r="F391" s="839"/>
      <c r="G391" s="839"/>
      <c r="H391" s="839"/>
      <c r="I391" s="839"/>
      <c r="J391" s="839"/>
      <c r="K391" s="839"/>
      <c r="L391" s="839"/>
      <c r="M391" s="839"/>
      <c r="N391" s="839"/>
      <c r="O391" s="839"/>
      <c r="P391" s="839"/>
      <c r="Q391" s="839"/>
      <c r="R391" s="839"/>
      <c r="S391" s="839"/>
      <c r="T391" s="839"/>
      <c r="U391" s="839"/>
      <c r="V391" s="839"/>
      <c r="W391" s="839"/>
      <c r="X391" s="839"/>
      <c r="Y391" s="839"/>
      <c r="Z391" s="839"/>
      <c r="AA391" s="839"/>
      <c r="AB391" s="839"/>
    </row>
    <row r="392" spans="1:28" x14ac:dyDescent="0.35">
      <c r="A392" s="839"/>
      <c r="B392" s="839"/>
      <c r="C392" s="839"/>
      <c r="D392" s="839"/>
      <c r="E392" s="839"/>
      <c r="F392" s="839"/>
      <c r="G392" s="839"/>
      <c r="H392" s="839"/>
      <c r="I392" s="839"/>
      <c r="J392" s="839"/>
      <c r="K392" s="839"/>
      <c r="L392" s="839"/>
      <c r="M392" s="839"/>
      <c r="N392" s="839"/>
      <c r="O392" s="839"/>
      <c r="P392" s="839"/>
      <c r="Q392" s="839"/>
      <c r="R392" s="839"/>
      <c r="S392" s="839"/>
      <c r="T392" s="839"/>
      <c r="U392" s="839"/>
      <c r="V392" s="839"/>
      <c r="W392" s="839"/>
      <c r="X392" s="839"/>
      <c r="Y392" s="839"/>
      <c r="Z392" s="839"/>
      <c r="AA392" s="839"/>
      <c r="AB392" s="839"/>
    </row>
    <row r="393" spans="1:28" x14ac:dyDescent="0.35">
      <c r="A393" s="839"/>
      <c r="B393" s="839"/>
      <c r="C393" s="839"/>
      <c r="D393" s="839"/>
      <c r="E393" s="839"/>
      <c r="F393" s="839"/>
      <c r="G393" s="839"/>
      <c r="H393" s="839"/>
      <c r="I393" s="839"/>
      <c r="J393" s="839"/>
      <c r="K393" s="839"/>
      <c r="L393" s="839"/>
      <c r="M393" s="839"/>
      <c r="N393" s="839"/>
      <c r="O393" s="839"/>
      <c r="P393" s="839"/>
      <c r="Q393" s="839"/>
      <c r="R393" s="839"/>
      <c r="S393" s="839"/>
      <c r="T393" s="839"/>
      <c r="U393" s="839"/>
      <c r="V393" s="839"/>
      <c r="W393" s="839"/>
      <c r="X393" s="839"/>
      <c r="Y393" s="839"/>
      <c r="Z393" s="839"/>
      <c r="AA393" s="839"/>
      <c r="AB393" s="839"/>
    </row>
    <row r="394" spans="1:28" x14ac:dyDescent="0.35">
      <c r="A394" s="839"/>
      <c r="B394" s="839"/>
      <c r="C394" s="839"/>
      <c r="D394" s="839"/>
      <c r="E394" s="839"/>
      <c r="F394" s="839"/>
      <c r="G394" s="839"/>
      <c r="H394" s="839"/>
      <c r="I394" s="839"/>
      <c r="J394" s="839"/>
      <c r="K394" s="839"/>
      <c r="L394" s="839"/>
      <c r="M394" s="839"/>
      <c r="N394" s="839"/>
      <c r="O394" s="839"/>
      <c r="P394" s="839"/>
      <c r="Q394" s="839"/>
      <c r="R394" s="839"/>
      <c r="S394" s="839"/>
      <c r="T394" s="839"/>
      <c r="U394" s="839"/>
      <c r="V394" s="839"/>
      <c r="W394" s="839"/>
      <c r="X394" s="839"/>
      <c r="Y394" s="839"/>
      <c r="Z394" s="839"/>
      <c r="AA394" s="839"/>
      <c r="AB394" s="839"/>
    </row>
    <row r="395" spans="1:28" x14ac:dyDescent="0.35">
      <c r="A395" s="839"/>
      <c r="B395" s="839"/>
      <c r="C395" s="839"/>
      <c r="D395" s="839"/>
      <c r="E395" s="839"/>
      <c r="F395" s="839"/>
      <c r="G395" s="839"/>
      <c r="H395" s="839"/>
      <c r="I395" s="839"/>
      <c r="J395" s="839"/>
      <c r="K395" s="839"/>
      <c r="L395" s="839"/>
      <c r="M395" s="839"/>
      <c r="N395" s="839"/>
      <c r="O395" s="839"/>
      <c r="P395" s="839"/>
      <c r="Q395" s="839"/>
      <c r="R395" s="839"/>
      <c r="S395" s="839"/>
      <c r="T395" s="839"/>
      <c r="U395" s="839"/>
      <c r="V395" s="839"/>
      <c r="W395" s="839"/>
      <c r="X395" s="839"/>
      <c r="Y395" s="839"/>
      <c r="Z395" s="839"/>
      <c r="AA395" s="839"/>
      <c r="AB395" s="839"/>
    </row>
    <row r="396" spans="1:28" x14ac:dyDescent="0.35">
      <c r="A396" s="839"/>
      <c r="B396" s="839"/>
      <c r="C396" s="839"/>
      <c r="D396" s="839"/>
      <c r="E396" s="839"/>
      <c r="F396" s="839"/>
      <c r="G396" s="839"/>
      <c r="H396" s="839"/>
      <c r="I396" s="839"/>
      <c r="J396" s="839"/>
      <c r="K396" s="839"/>
      <c r="L396" s="839"/>
      <c r="M396" s="839"/>
      <c r="N396" s="839"/>
      <c r="O396" s="839"/>
      <c r="P396" s="839"/>
      <c r="Q396" s="839"/>
      <c r="R396" s="839"/>
      <c r="S396" s="839"/>
      <c r="T396" s="839"/>
      <c r="U396" s="839"/>
      <c r="V396" s="839"/>
      <c r="W396" s="839"/>
      <c r="X396" s="839"/>
      <c r="Y396" s="839"/>
      <c r="Z396" s="839"/>
      <c r="AA396" s="839"/>
      <c r="AB396" s="839"/>
    </row>
    <row r="397" spans="1:28" x14ac:dyDescent="0.35">
      <c r="A397" s="839"/>
      <c r="B397" s="839"/>
      <c r="C397" s="839"/>
      <c r="D397" s="839"/>
      <c r="E397" s="839"/>
      <c r="F397" s="839"/>
      <c r="G397" s="839"/>
      <c r="H397" s="839"/>
      <c r="I397" s="839"/>
      <c r="J397" s="839"/>
      <c r="K397" s="839"/>
      <c r="L397" s="839"/>
      <c r="M397" s="839"/>
      <c r="N397" s="839"/>
      <c r="O397" s="839"/>
      <c r="P397" s="839"/>
      <c r="Q397" s="839"/>
      <c r="R397" s="839"/>
      <c r="S397" s="839"/>
      <c r="T397" s="839"/>
      <c r="U397" s="839"/>
      <c r="V397" s="839"/>
      <c r="W397" s="839"/>
      <c r="X397" s="839"/>
      <c r="Y397" s="839"/>
      <c r="Z397" s="839"/>
      <c r="AA397" s="839"/>
      <c r="AB397" s="839"/>
    </row>
    <row r="398" spans="1:28" x14ac:dyDescent="0.35">
      <c r="A398" s="839"/>
      <c r="B398" s="839"/>
      <c r="C398" s="839"/>
      <c r="D398" s="839"/>
      <c r="E398" s="839"/>
      <c r="F398" s="839"/>
      <c r="G398" s="839"/>
      <c r="H398" s="839"/>
      <c r="I398" s="839"/>
      <c r="J398" s="839"/>
      <c r="K398" s="839"/>
      <c r="L398" s="839"/>
      <c r="M398" s="839"/>
      <c r="N398" s="839"/>
      <c r="O398" s="839"/>
      <c r="P398" s="839"/>
      <c r="Q398" s="839"/>
      <c r="R398" s="839"/>
      <c r="S398" s="839"/>
      <c r="T398" s="839"/>
      <c r="U398" s="839"/>
      <c r="V398" s="839"/>
      <c r="W398" s="839"/>
      <c r="X398" s="839"/>
      <c r="Y398" s="839"/>
      <c r="Z398" s="839"/>
      <c r="AA398" s="839"/>
      <c r="AB398" s="839"/>
    </row>
    <row r="399" spans="1:28" x14ac:dyDescent="0.35">
      <c r="A399" s="839"/>
      <c r="B399" s="839"/>
      <c r="C399" s="839"/>
      <c r="D399" s="839"/>
      <c r="E399" s="839"/>
      <c r="F399" s="839"/>
      <c r="G399" s="839"/>
      <c r="H399" s="839"/>
      <c r="I399" s="839"/>
      <c r="J399" s="839"/>
      <c r="K399" s="839"/>
      <c r="L399" s="839"/>
      <c r="M399" s="839"/>
      <c r="N399" s="839"/>
      <c r="O399" s="839"/>
      <c r="P399" s="839"/>
      <c r="Q399" s="839"/>
      <c r="R399" s="839"/>
      <c r="S399" s="839"/>
      <c r="T399" s="839"/>
      <c r="U399" s="839"/>
      <c r="V399" s="839"/>
      <c r="W399" s="839"/>
      <c r="X399" s="839"/>
      <c r="Y399" s="839"/>
      <c r="Z399" s="839"/>
      <c r="AA399" s="839"/>
      <c r="AB399" s="839"/>
    </row>
    <row r="400" spans="1:28" x14ac:dyDescent="0.35">
      <c r="A400" s="839"/>
      <c r="B400" s="839"/>
      <c r="C400" s="839"/>
      <c r="D400" s="839"/>
      <c r="E400" s="839"/>
      <c r="F400" s="839"/>
      <c r="G400" s="839"/>
      <c r="H400" s="839"/>
      <c r="I400" s="839"/>
      <c r="J400" s="839"/>
      <c r="K400" s="839"/>
      <c r="L400" s="839"/>
      <c r="M400" s="839"/>
      <c r="N400" s="839"/>
      <c r="O400" s="839"/>
      <c r="P400" s="839"/>
      <c r="Q400" s="839"/>
      <c r="R400" s="839"/>
      <c r="S400" s="839"/>
      <c r="T400" s="839"/>
      <c r="U400" s="839"/>
      <c r="V400" s="839"/>
      <c r="W400" s="839"/>
      <c r="X400" s="839"/>
      <c r="Y400" s="839"/>
      <c r="Z400" s="839"/>
      <c r="AA400" s="839"/>
      <c r="AB400" s="839"/>
    </row>
    <row r="401" spans="1:28" x14ac:dyDescent="0.35">
      <c r="A401" s="839"/>
      <c r="B401" s="839"/>
      <c r="C401" s="839"/>
      <c r="D401" s="839"/>
      <c r="E401" s="839"/>
      <c r="F401" s="839"/>
      <c r="G401" s="839"/>
      <c r="H401" s="839"/>
      <c r="I401" s="839"/>
      <c r="J401" s="839"/>
      <c r="K401" s="839"/>
      <c r="L401" s="839"/>
      <c r="M401" s="839"/>
      <c r="N401" s="839"/>
      <c r="O401" s="839"/>
      <c r="P401" s="839"/>
      <c r="Q401" s="839"/>
      <c r="R401" s="839"/>
      <c r="S401" s="839"/>
      <c r="T401" s="839"/>
      <c r="U401" s="839"/>
      <c r="V401" s="839"/>
      <c r="W401" s="839"/>
      <c r="X401" s="839"/>
      <c r="Y401" s="839"/>
      <c r="Z401" s="839"/>
      <c r="AA401" s="839"/>
      <c r="AB401" s="839"/>
    </row>
    <row r="402" spans="1:28" x14ac:dyDescent="0.35">
      <c r="A402" s="839"/>
      <c r="B402" s="839"/>
      <c r="C402" s="839"/>
      <c r="D402" s="839"/>
      <c r="E402" s="839"/>
      <c r="F402" s="839"/>
      <c r="G402" s="839"/>
      <c r="H402" s="839"/>
      <c r="I402" s="839"/>
      <c r="J402" s="839"/>
      <c r="K402" s="839"/>
      <c r="L402" s="839"/>
      <c r="M402" s="839"/>
      <c r="N402" s="839"/>
      <c r="O402" s="839"/>
      <c r="P402" s="839"/>
      <c r="Q402" s="839"/>
      <c r="R402" s="839"/>
      <c r="S402" s="839"/>
      <c r="T402" s="839"/>
      <c r="U402" s="839"/>
      <c r="V402" s="839"/>
      <c r="W402" s="839"/>
      <c r="X402" s="839"/>
      <c r="Y402" s="839"/>
      <c r="Z402" s="839"/>
      <c r="AA402" s="839"/>
      <c r="AB402" s="839"/>
    </row>
    <row r="403" spans="1:28" x14ac:dyDescent="0.35">
      <c r="A403" s="839"/>
      <c r="B403" s="839"/>
      <c r="C403" s="839"/>
      <c r="D403" s="839"/>
      <c r="E403" s="839"/>
      <c r="F403" s="839"/>
      <c r="G403" s="839"/>
      <c r="H403" s="839"/>
      <c r="I403" s="839"/>
      <c r="J403" s="839"/>
      <c r="K403" s="839"/>
      <c r="L403" s="839"/>
      <c r="M403" s="839"/>
      <c r="N403" s="839"/>
      <c r="O403" s="839"/>
      <c r="P403" s="839"/>
      <c r="Q403" s="839"/>
      <c r="R403" s="839"/>
      <c r="S403" s="839"/>
      <c r="T403" s="839"/>
      <c r="U403" s="839"/>
      <c r="V403" s="839"/>
      <c r="W403" s="839"/>
      <c r="X403" s="839"/>
      <c r="Y403" s="839"/>
      <c r="Z403" s="839"/>
      <c r="AA403" s="839"/>
      <c r="AB403" s="839"/>
    </row>
    <row r="404" spans="1:28" x14ac:dyDescent="0.35">
      <c r="A404" s="839"/>
      <c r="B404" s="839"/>
      <c r="C404" s="839"/>
      <c r="D404" s="839"/>
      <c r="E404" s="839"/>
      <c r="F404" s="839"/>
      <c r="G404" s="839"/>
      <c r="H404" s="839"/>
      <c r="I404" s="839"/>
      <c r="J404" s="839"/>
      <c r="K404" s="839"/>
      <c r="L404" s="839"/>
      <c r="M404" s="839"/>
      <c r="N404" s="839"/>
      <c r="O404" s="839"/>
      <c r="P404" s="839"/>
      <c r="Q404" s="839"/>
      <c r="R404" s="839"/>
      <c r="S404" s="839"/>
      <c r="T404" s="839"/>
      <c r="U404" s="839"/>
      <c r="V404" s="839"/>
      <c r="W404" s="839"/>
      <c r="X404" s="839"/>
      <c r="Y404" s="839"/>
      <c r="Z404" s="839"/>
      <c r="AA404" s="839"/>
      <c r="AB404" s="839"/>
    </row>
    <row r="405" spans="1:28" x14ac:dyDescent="0.35">
      <c r="A405" s="839"/>
      <c r="B405" s="839"/>
      <c r="C405" s="839"/>
      <c r="D405" s="839"/>
      <c r="E405" s="839"/>
      <c r="F405" s="839"/>
      <c r="G405" s="839"/>
      <c r="H405" s="839"/>
      <c r="I405" s="839"/>
      <c r="J405" s="839"/>
      <c r="K405" s="839"/>
      <c r="L405" s="839"/>
      <c r="M405" s="839"/>
      <c r="N405" s="839"/>
      <c r="O405" s="839"/>
      <c r="P405" s="839"/>
      <c r="Q405" s="839"/>
      <c r="R405" s="839"/>
      <c r="S405" s="839"/>
      <c r="T405" s="839"/>
      <c r="U405" s="839"/>
      <c r="V405" s="839"/>
      <c r="W405" s="839"/>
      <c r="X405" s="839"/>
      <c r="Y405" s="839"/>
      <c r="Z405" s="839"/>
      <c r="AA405" s="839"/>
      <c r="AB405" s="839"/>
    </row>
    <row r="406" spans="1:28" x14ac:dyDescent="0.35">
      <c r="A406" s="839"/>
      <c r="B406" s="839"/>
      <c r="C406" s="839"/>
      <c r="D406" s="839"/>
      <c r="E406" s="839"/>
      <c r="F406" s="839"/>
      <c r="G406" s="839"/>
      <c r="H406" s="839"/>
      <c r="I406" s="839"/>
      <c r="J406" s="839"/>
      <c r="K406" s="839"/>
      <c r="L406" s="839"/>
      <c r="M406" s="839"/>
      <c r="N406" s="839"/>
      <c r="O406" s="839"/>
      <c r="P406" s="839"/>
      <c r="Q406" s="839"/>
      <c r="R406" s="839"/>
      <c r="S406" s="839"/>
      <c r="T406" s="839"/>
      <c r="U406" s="839"/>
      <c r="V406" s="839"/>
      <c r="W406" s="839"/>
      <c r="X406" s="839"/>
      <c r="Y406" s="839"/>
      <c r="Z406" s="839"/>
      <c r="AA406" s="839"/>
      <c r="AB406" s="839"/>
    </row>
    <row r="407" spans="1:28" x14ac:dyDescent="0.35">
      <c r="A407" s="839"/>
      <c r="B407" s="839"/>
      <c r="C407" s="839"/>
      <c r="D407" s="839"/>
      <c r="E407" s="839"/>
      <c r="F407" s="839"/>
      <c r="G407" s="839"/>
      <c r="H407" s="839"/>
      <c r="I407" s="839"/>
      <c r="J407" s="839"/>
      <c r="K407" s="839"/>
      <c r="L407" s="839"/>
      <c r="M407" s="839"/>
      <c r="N407" s="839"/>
      <c r="O407" s="839"/>
      <c r="P407" s="839"/>
      <c r="Q407" s="839"/>
      <c r="R407" s="839"/>
      <c r="S407" s="839"/>
      <c r="T407" s="839"/>
      <c r="U407" s="839"/>
      <c r="V407" s="839"/>
      <c r="W407" s="839"/>
      <c r="X407" s="839"/>
      <c r="Y407" s="839"/>
      <c r="Z407" s="839"/>
      <c r="AA407" s="839"/>
      <c r="AB407" s="839"/>
    </row>
    <row r="408" spans="1:28" x14ac:dyDescent="0.35">
      <c r="A408" s="839"/>
      <c r="B408" s="839"/>
      <c r="C408" s="839"/>
      <c r="D408" s="839"/>
      <c r="E408" s="839"/>
      <c r="F408" s="839"/>
      <c r="G408" s="839"/>
      <c r="H408" s="839"/>
      <c r="I408" s="839"/>
      <c r="J408" s="839"/>
      <c r="K408" s="839"/>
      <c r="L408" s="839"/>
      <c r="M408" s="839"/>
      <c r="N408" s="839"/>
      <c r="O408" s="839"/>
      <c r="P408" s="839"/>
      <c r="Q408" s="839"/>
      <c r="R408" s="839"/>
      <c r="S408" s="839"/>
      <c r="T408" s="839"/>
      <c r="U408" s="839"/>
      <c r="V408" s="839"/>
      <c r="W408" s="839"/>
      <c r="X408" s="839"/>
      <c r="Y408" s="839"/>
      <c r="Z408" s="839"/>
      <c r="AA408" s="839"/>
      <c r="AB408" s="839"/>
    </row>
    <row r="409" spans="1:28" x14ac:dyDescent="0.35">
      <c r="A409" s="839"/>
      <c r="B409" s="839"/>
      <c r="C409" s="839"/>
      <c r="D409" s="839"/>
      <c r="E409" s="839"/>
      <c r="F409" s="839"/>
      <c r="G409" s="839"/>
      <c r="H409" s="839"/>
      <c r="I409" s="839"/>
      <c r="J409" s="839"/>
      <c r="K409" s="839"/>
      <c r="L409" s="839"/>
      <c r="M409" s="839"/>
      <c r="N409" s="839"/>
      <c r="O409" s="839"/>
      <c r="P409" s="839"/>
      <c r="Q409" s="839"/>
      <c r="R409" s="839"/>
      <c r="S409" s="839"/>
      <c r="T409" s="839"/>
      <c r="U409" s="839"/>
      <c r="V409" s="839"/>
      <c r="W409" s="839"/>
      <c r="X409" s="839"/>
      <c r="Y409" s="839"/>
      <c r="Z409" s="839"/>
      <c r="AA409" s="839"/>
      <c r="AB409" s="839"/>
    </row>
    <row r="410" spans="1:28" x14ac:dyDescent="0.35">
      <c r="A410" s="839"/>
      <c r="B410" s="839"/>
      <c r="C410" s="839"/>
      <c r="D410" s="839"/>
      <c r="E410" s="839"/>
      <c r="F410" s="839"/>
      <c r="G410" s="839"/>
      <c r="H410" s="839"/>
      <c r="I410" s="839"/>
      <c r="J410" s="839"/>
      <c r="K410" s="839"/>
      <c r="L410" s="839"/>
      <c r="M410" s="839"/>
      <c r="N410" s="839"/>
      <c r="O410" s="839"/>
      <c r="P410" s="839"/>
      <c r="Q410" s="839"/>
      <c r="R410" s="839"/>
      <c r="S410" s="839"/>
      <c r="T410" s="839"/>
      <c r="U410" s="839"/>
      <c r="V410" s="839"/>
      <c r="W410" s="839"/>
      <c r="X410" s="839"/>
      <c r="Y410" s="839"/>
      <c r="Z410" s="839"/>
      <c r="AA410" s="839"/>
      <c r="AB410" s="839"/>
    </row>
    <row r="411" spans="1:28" x14ac:dyDescent="0.35">
      <c r="A411" s="839"/>
      <c r="B411" s="839"/>
      <c r="C411" s="839"/>
      <c r="D411" s="839"/>
      <c r="E411" s="839"/>
      <c r="F411" s="839"/>
      <c r="G411" s="839"/>
      <c r="H411" s="839"/>
      <c r="I411" s="839"/>
      <c r="J411" s="839"/>
      <c r="K411" s="839"/>
      <c r="L411" s="839"/>
      <c r="M411" s="839"/>
      <c r="N411" s="839"/>
      <c r="O411" s="839"/>
      <c r="P411" s="839"/>
      <c r="Q411" s="839"/>
      <c r="R411" s="839"/>
      <c r="S411" s="839"/>
      <c r="T411" s="839"/>
      <c r="U411" s="839"/>
      <c r="V411" s="839"/>
      <c r="W411" s="839"/>
      <c r="X411" s="839"/>
      <c r="Y411" s="839"/>
      <c r="Z411" s="839"/>
      <c r="AA411" s="839"/>
      <c r="AB411" s="839"/>
    </row>
    <row r="412" spans="1:28" x14ac:dyDescent="0.35">
      <c r="A412" s="839"/>
      <c r="B412" s="839"/>
      <c r="C412" s="839"/>
      <c r="D412" s="839"/>
      <c r="E412" s="839"/>
      <c r="F412" s="839"/>
      <c r="G412" s="839"/>
      <c r="H412" s="839"/>
      <c r="I412" s="839"/>
      <c r="J412" s="839"/>
      <c r="K412" s="839"/>
      <c r="L412" s="839"/>
      <c r="M412" s="839"/>
      <c r="N412" s="839"/>
      <c r="O412" s="839"/>
      <c r="P412" s="839"/>
      <c r="Q412" s="839"/>
      <c r="R412" s="839"/>
      <c r="S412" s="839"/>
      <c r="T412" s="839"/>
      <c r="U412" s="839"/>
      <c r="V412" s="839"/>
      <c r="W412" s="839"/>
      <c r="X412" s="839"/>
      <c r="Y412" s="839"/>
      <c r="Z412" s="839"/>
      <c r="AA412" s="839"/>
      <c r="AB412" s="839"/>
    </row>
    <row r="413" spans="1:28" x14ac:dyDescent="0.35">
      <c r="A413" s="839"/>
      <c r="B413" s="839"/>
      <c r="C413" s="839"/>
      <c r="D413" s="839"/>
      <c r="E413" s="839"/>
      <c r="F413" s="839"/>
      <c r="G413" s="839"/>
      <c r="H413" s="839"/>
      <c r="I413" s="839"/>
      <c r="J413" s="839"/>
      <c r="K413" s="839"/>
      <c r="L413" s="839"/>
      <c r="M413" s="839"/>
      <c r="N413" s="839"/>
      <c r="O413" s="839"/>
      <c r="P413" s="839"/>
      <c r="Q413" s="839"/>
      <c r="R413" s="839"/>
      <c r="S413" s="839"/>
      <c r="T413" s="839"/>
      <c r="U413" s="839"/>
      <c r="V413" s="839"/>
      <c r="W413" s="839"/>
      <c r="X413" s="839"/>
      <c r="Y413" s="839"/>
      <c r="Z413" s="839"/>
      <c r="AA413" s="839"/>
      <c r="AB413" s="839"/>
    </row>
    <row r="414" spans="1:28" x14ac:dyDescent="0.35">
      <c r="A414" s="839"/>
      <c r="B414" s="839"/>
      <c r="C414" s="839"/>
      <c r="D414" s="839"/>
      <c r="E414" s="839"/>
      <c r="F414" s="839"/>
      <c r="G414" s="839"/>
      <c r="H414" s="839"/>
      <c r="I414" s="839"/>
      <c r="J414" s="839"/>
      <c r="K414" s="839"/>
      <c r="L414" s="839"/>
      <c r="M414" s="839"/>
      <c r="N414" s="839"/>
      <c r="O414" s="839"/>
      <c r="P414" s="839"/>
      <c r="Q414" s="839"/>
      <c r="R414" s="839"/>
      <c r="S414" s="839"/>
      <c r="T414" s="839"/>
      <c r="U414" s="839"/>
      <c r="V414" s="839"/>
      <c r="W414" s="839"/>
      <c r="X414" s="839"/>
      <c r="Y414" s="839"/>
      <c r="Z414" s="839"/>
      <c r="AA414" s="839"/>
      <c r="AB414" s="839"/>
    </row>
    <row r="415" spans="1:28" x14ac:dyDescent="0.35">
      <c r="A415" s="839"/>
      <c r="B415" s="839"/>
      <c r="C415" s="839"/>
      <c r="D415" s="839"/>
      <c r="E415" s="839"/>
      <c r="F415" s="839"/>
      <c r="G415" s="839"/>
      <c r="H415" s="839"/>
      <c r="I415" s="839"/>
      <c r="J415" s="839"/>
      <c r="K415" s="839"/>
      <c r="L415" s="839"/>
      <c r="M415" s="839"/>
      <c r="N415" s="839"/>
      <c r="O415" s="839"/>
      <c r="P415" s="839"/>
      <c r="Q415" s="839"/>
      <c r="R415" s="839"/>
      <c r="S415" s="839"/>
      <c r="T415" s="839"/>
      <c r="U415" s="839"/>
      <c r="V415" s="839"/>
      <c r="W415" s="839"/>
      <c r="X415" s="839"/>
      <c r="Y415" s="839"/>
      <c r="Z415" s="839"/>
      <c r="AA415" s="839"/>
      <c r="AB415" s="839"/>
    </row>
    <row r="416" spans="1:28" x14ac:dyDescent="0.35">
      <c r="A416" s="839"/>
      <c r="B416" s="839"/>
      <c r="C416" s="839"/>
      <c r="D416" s="839"/>
      <c r="E416" s="839"/>
      <c r="F416" s="839"/>
      <c r="G416" s="839"/>
      <c r="H416" s="839"/>
      <c r="I416" s="839"/>
      <c r="J416" s="839"/>
      <c r="K416" s="839"/>
      <c r="L416" s="839"/>
      <c r="M416" s="839"/>
      <c r="N416" s="839"/>
      <c r="O416" s="839"/>
      <c r="P416" s="839"/>
      <c r="Q416" s="839"/>
      <c r="R416" s="839"/>
      <c r="S416" s="839"/>
      <c r="T416" s="839"/>
      <c r="U416" s="839"/>
      <c r="V416" s="839"/>
      <c r="W416" s="839"/>
      <c r="X416" s="839"/>
      <c r="Y416" s="839"/>
      <c r="Z416" s="839"/>
      <c r="AA416" s="839"/>
      <c r="AB416" s="839"/>
    </row>
    <row r="417" spans="1:28" x14ac:dyDescent="0.35">
      <c r="A417" s="839"/>
      <c r="B417" s="839"/>
      <c r="C417" s="839"/>
      <c r="D417" s="839"/>
      <c r="E417" s="839"/>
      <c r="F417" s="839"/>
      <c r="G417" s="839"/>
      <c r="H417" s="839"/>
      <c r="I417" s="839"/>
      <c r="J417" s="839"/>
      <c r="K417" s="839"/>
      <c r="L417" s="839"/>
      <c r="M417" s="839"/>
      <c r="N417" s="839"/>
      <c r="O417" s="839"/>
      <c r="P417" s="839"/>
      <c r="Q417" s="839"/>
      <c r="R417" s="839"/>
      <c r="S417" s="839"/>
      <c r="T417" s="839"/>
      <c r="U417" s="839"/>
      <c r="V417" s="839"/>
      <c r="W417" s="839"/>
      <c r="X417" s="839"/>
      <c r="Y417" s="839"/>
      <c r="Z417" s="839"/>
      <c r="AA417" s="839"/>
      <c r="AB417" s="839"/>
    </row>
    <row r="418" spans="1:28" x14ac:dyDescent="0.35">
      <c r="A418" s="839"/>
      <c r="B418" s="839"/>
      <c r="C418" s="839"/>
      <c r="D418" s="839"/>
      <c r="E418" s="839"/>
      <c r="F418" s="839"/>
      <c r="G418" s="839"/>
      <c r="H418" s="839"/>
      <c r="I418" s="839"/>
      <c r="J418" s="839"/>
      <c r="K418" s="839"/>
      <c r="L418" s="839"/>
      <c r="M418" s="839"/>
      <c r="N418" s="839"/>
      <c r="O418" s="839"/>
      <c r="P418" s="839"/>
      <c r="Q418" s="839"/>
      <c r="R418" s="839"/>
      <c r="S418" s="839"/>
      <c r="T418" s="839"/>
      <c r="U418" s="839"/>
      <c r="V418" s="839"/>
      <c r="W418" s="839"/>
      <c r="X418" s="839"/>
      <c r="Y418" s="839"/>
      <c r="Z418" s="839"/>
      <c r="AA418" s="839"/>
      <c r="AB418" s="839"/>
    </row>
    <row r="419" spans="1:28" x14ac:dyDescent="0.35">
      <c r="A419" s="839"/>
      <c r="B419" s="839"/>
      <c r="C419" s="839"/>
      <c r="D419" s="839"/>
      <c r="E419" s="839"/>
      <c r="F419" s="839"/>
      <c r="G419" s="839"/>
      <c r="H419" s="839"/>
      <c r="I419" s="839"/>
      <c r="J419" s="839"/>
      <c r="K419" s="839"/>
      <c r="L419" s="839"/>
      <c r="M419" s="839"/>
      <c r="N419" s="839"/>
      <c r="O419" s="839"/>
      <c r="P419" s="839"/>
      <c r="Q419" s="839"/>
      <c r="R419" s="839"/>
      <c r="S419" s="839"/>
      <c r="T419" s="839"/>
      <c r="U419" s="839"/>
      <c r="V419" s="839"/>
      <c r="W419" s="839"/>
      <c r="X419" s="839"/>
      <c r="Y419" s="839"/>
      <c r="Z419" s="839"/>
      <c r="AA419" s="839"/>
      <c r="AB419" s="839"/>
    </row>
    <row r="420" spans="1:28" x14ac:dyDescent="0.35">
      <c r="A420" s="839"/>
      <c r="B420" s="839"/>
      <c r="C420" s="839"/>
      <c r="D420" s="839"/>
      <c r="E420" s="839"/>
      <c r="F420" s="839"/>
      <c r="G420" s="839"/>
      <c r="H420" s="839"/>
      <c r="I420" s="839"/>
      <c r="J420" s="839"/>
      <c r="K420" s="839"/>
      <c r="L420" s="839"/>
      <c r="M420" s="839"/>
      <c r="N420" s="839"/>
      <c r="O420" s="839"/>
      <c r="P420" s="839"/>
      <c r="Q420" s="839"/>
      <c r="R420" s="839"/>
      <c r="S420" s="839"/>
      <c r="T420" s="839"/>
      <c r="U420" s="839"/>
      <c r="V420" s="839"/>
      <c r="W420" s="839"/>
      <c r="X420" s="839"/>
      <c r="Y420" s="839"/>
      <c r="Z420" s="839"/>
      <c r="AA420" s="839"/>
      <c r="AB420" s="839"/>
    </row>
    <row r="421" spans="1:28" x14ac:dyDescent="0.35">
      <c r="A421" s="839"/>
      <c r="B421" s="839"/>
      <c r="C421" s="839"/>
      <c r="D421" s="839"/>
      <c r="E421" s="839"/>
      <c r="F421" s="839"/>
      <c r="G421" s="839"/>
      <c r="H421" s="839"/>
      <c r="I421" s="839"/>
      <c r="J421" s="839"/>
      <c r="K421" s="839"/>
      <c r="L421" s="839"/>
      <c r="M421" s="839"/>
      <c r="N421" s="839"/>
      <c r="O421" s="839"/>
      <c r="P421" s="839"/>
      <c r="Q421" s="839"/>
      <c r="R421" s="839"/>
      <c r="S421" s="839"/>
      <c r="T421" s="839"/>
      <c r="U421" s="839"/>
      <c r="V421" s="839"/>
      <c r="W421" s="839"/>
      <c r="X421" s="839"/>
      <c r="Y421" s="839"/>
      <c r="Z421" s="839"/>
      <c r="AA421" s="839"/>
      <c r="AB421" s="839"/>
    </row>
    <row r="422" spans="1:28" x14ac:dyDescent="0.35">
      <c r="A422" s="839"/>
      <c r="B422" s="839"/>
      <c r="C422" s="839"/>
      <c r="D422" s="839"/>
      <c r="E422" s="839"/>
      <c r="F422" s="839"/>
      <c r="G422" s="839"/>
      <c r="H422" s="839"/>
      <c r="I422" s="839"/>
      <c r="J422" s="839"/>
      <c r="K422" s="839"/>
      <c r="L422" s="839"/>
      <c r="M422" s="839"/>
      <c r="N422" s="839"/>
      <c r="O422" s="839"/>
      <c r="P422" s="839"/>
      <c r="Q422" s="839"/>
      <c r="R422" s="839"/>
      <c r="S422" s="839"/>
      <c r="T422" s="839"/>
      <c r="U422" s="839"/>
      <c r="V422" s="839"/>
      <c r="W422" s="839"/>
      <c r="X422" s="839"/>
      <c r="Y422" s="839"/>
      <c r="Z422" s="839"/>
      <c r="AA422" s="839"/>
      <c r="AB422" s="839"/>
    </row>
    <row r="423" spans="1:28" x14ac:dyDescent="0.35">
      <c r="A423" s="839"/>
      <c r="B423" s="839"/>
      <c r="C423" s="839"/>
      <c r="D423" s="839"/>
      <c r="E423" s="839"/>
      <c r="F423" s="839"/>
      <c r="G423" s="839"/>
      <c r="H423" s="839"/>
      <c r="I423" s="839"/>
      <c r="J423" s="839"/>
      <c r="K423" s="839"/>
      <c r="L423" s="839"/>
      <c r="M423" s="839"/>
      <c r="N423" s="839"/>
      <c r="O423" s="839"/>
      <c r="P423" s="839"/>
      <c r="Q423" s="839"/>
      <c r="R423" s="839"/>
      <c r="S423" s="839"/>
      <c r="T423" s="839"/>
      <c r="U423" s="839"/>
      <c r="V423" s="839"/>
      <c r="W423" s="839"/>
      <c r="X423" s="839"/>
      <c r="Y423" s="839"/>
      <c r="Z423" s="839"/>
      <c r="AA423" s="839"/>
      <c r="AB423" s="839"/>
    </row>
    <row r="424" spans="1:28" x14ac:dyDescent="0.35">
      <c r="A424" s="839"/>
      <c r="B424" s="839"/>
      <c r="C424" s="839"/>
      <c r="D424" s="839"/>
      <c r="E424" s="839"/>
      <c r="F424" s="839"/>
      <c r="G424" s="839"/>
      <c r="H424" s="839"/>
      <c r="I424" s="839"/>
      <c r="J424" s="839"/>
      <c r="K424" s="839"/>
      <c r="L424" s="839"/>
      <c r="M424" s="839"/>
      <c r="N424" s="839"/>
      <c r="O424" s="839"/>
      <c r="P424" s="839"/>
      <c r="Q424" s="839"/>
      <c r="R424" s="839"/>
      <c r="S424" s="839"/>
      <c r="T424" s="839"/>
      <c r="U424" s="839"/>
      <c r="V424" s="839"/>
      <c r="W424" s="839"/>
      <c r="X424" s="839"/>
      <c r="Y424" s="839"/>
      <c r="Z424" s="839"/>
      <c r="AA424" s="839"/>
      <c r="AB424" s="839"/>
    </row>
    <row r="425" spans="1:28" x14ac:dyDescent="0.35">
      <c r="A425" s="839"/>
      <c r="B425" s="839"/>
      <c r="C425" s="839"/>
      <c r="D425" s="839"/>
      <c r="E425" s="839"/>
      <c r="F425" s="839"/>
      <c r="G425" s="839"/>
      <c r="H425" s="839"/>
      <c r="I425" s="839"/>
      <c r="J425" s="839"/>
      <c r="K425" s="839"/>
      <c r="L425" s="839"/>
      <c r="M425" s="839"/>
      <c r="N425" s="839"/>
      <c r="O425" s="839"/>
      <c r="P425" s="839"/>
      <c r="Q425" s="839"/>
      <c r="R425" s="839"/>
      <c r="S425" s="839"/>
      <c r="T425" s="839"/>
      <c r="U425" s="839"/>
      <c r="V425" s="839"/>
      <c r="W425" s="839"/>
      <c r="X425" s="839"/>
      <c r="Y425" s="839"/>
      <c r="Z425" s="839"/>
      <c r="AA425" s="839"/>
      <c r="AB425" s="839"/>
    </row>
    <row r="426" spans="1:28" x14ac:dyDescent="0.35">
      <c r="A426" s="839"/>
      <c r="B426" s="839"/>
      <c r="C426" s="839"/>
      <c r="D426" s="839"/>
      <c r="E426" s="839"/>
      <c r="F426" s="839"/>
      <c r="G426" s="839"/>
      <c r="H426" s="839"/>
      <c r="I426" s="839"/>
      <c r="J426" s="839"/>
      <c r="K426" s="839"/>
      <c r="L426" s="839"/>
      <c r="M426" s="839"/>
      <c r="N426" s="839"/>
      <c r="O426" s="839"/>
      <c r="P426" s="839"/>
      <c r="Q426" s="839"/>
      <c r="R426" s="839"/>
      <c r="S426" s="839"/>
      <c r="T426" s="839"/>
      <c r="U426" s="839"/>
      <c r="V426" s="839"/>
      <c r="W426" s="839"/>
      <c r="X426" s="839"/>
      <c r="Y426" s="839"/>
      <c r="Z426" s="839"/>
      <c r="AA426" s="839"/>
      <c r="AB426" s="839"/>
    </row>
    <row r="427" spans="1:28" x14ac:dyDescent="0.35">
      <c r="A427" s="839"/>
      <c r="B427" s="839"/>
      <c r="C427" s="839"/>
      <c r="D427" s="839"/>
      <c r="E427" s="839"/>
      <c r="F427" s="839"/>
      <c r="G427" s="839"/>
      <c r="H427" s="839"/>
      <c r="I427" s="839"/>
      <c r="J427" s="839"/>
      <c r="K427" s="839"/>
      <c r="L427" s="839"/>
      <c r="M427" s="839"/>
      <c r="N427" s="839"/>
      <c r="O427" s="839"/>
      <c r="P427" s="839"/>
      <c r="Q427" s="839"/>
      <c r="R427" s="839"/>
      <c r="S427" s="839"/>
      <c r="T427" s="839"/>
      <c r="U427" s="839"/>
      <c r="V427" s="839"/>
      <c r="W427" s="839"/>
      <c r="X427" s="839"/>
      <c r="Y427" s="839"/>
      <c r="Z427" s="839"/>
      <c r="AA427" s="839"/>
      <c r="AB427" s="839"/>
    </row>
    <row r="428" spans="1:28" x14ac:dyDescent="0.35">
      <c r="A428" s="839"/>
      <c r="B428" s="839"/>
      <c r="C428" s="839"/>
      <c r="D428" s="839"/>
      <c r="E428" s="839"/>
      <c r="F428" s="839"/>
      <c r="G428" s="839"/>
      <c r="H428" s="839"/>
      <c r="I428" s="839"/>
      <c r="J428" s="839"/>
      <c r="K428" s="839"/>
      <c r="L428" s="839"/>
      <c r="M428" s="839"/>
      <c r="N428" s="839"/>
      <c r="O428" s="839"/>
      <c r="P428" s="839"/>
      <c r="Q428" s="839"/>
      <c r="R428" s="839"/>
      <c r="S428" s="839"/>
      <c r="T428" s="839"/>
      <c r="U428" s="839"/>
      <c r="V428" s="839"/>
      <c r="W428" s="839"/>
      <c r="X428" s="839"/>
      <c r="Y428" s="839"/>
      <c r="Z428" s="839"/>
      <c r="AA428" s="839"/>
      <c r="AB428" s="839"/>
    </row>
    <row r="429" spans="1:28" x14ac:dyDescent="0.35">
      <c r="A429" s="839"/>
      <c r="B429" s="839"/>
      <c r="C429" s="839"/>
      <c r="D429" s="839"/>
      <c r="E429" s="839"/>
      <c r="F429" s="839"/>
      <c r="G429" s="839"/>
      <c r="H429" s="839"/>
      <c r="I429" s="839"/>
      <c r="J429" s="839"/>
      <c r="K429" s="839"/>
      <c r="L429" s="839"/>
      <c r="M429" s="839"/>
      <c r="N429" s="839"/>
      <c r="O429" s="839"/>
      <c r="P429" s="839"/>
      <c r="Q429" s="839"/>
      <c r="R429" s="839"/>
      <c r="S429" s="839"/>
      <c r="T429" s="839"/>
      <c r="U429" s="839"/>
      <c r="V429" s="839"/>
      <c r="W429" s="839"/>
      <c r="X429" s="839"/>
      <c r="Y429" s="839"/>
      <c r="Z429" s="839"/>
      <c r="AA429" s="839"/>
      <c r="AB429" s="839"/>
    </row>
    <row r="430" spans="1:28" x14ac:dyDescent="0.35">
      <c r="A430" s="839"/>
      <c r="B430" s="839"/>
      <c r="C430" s="839"/>
      <c r="D430" s="839"/>
      <c r="E430" s="839"/>
      <c r="F430" s="839"/>
      <c r="G430" s="839"/>
      <c r="H430" s="839"/>
      <c r="I430" s="839"/>
      <c r="J430" s="839"/>
      <c r="K430" s="839"/>
      <c r="L430" s="839"/>
      <c r="M430" s="839"/>
      <c r="N430" s="839"/>
      <c r="O430" s="839"/>
      <c r="P430" s="839"/>
      <c r="Q430" s="839"/>
      <c r="R430" s="839"/>
      <c r="S430" s="839"/>
      <c r="T430" s="839"/>
      <c r="U430" s="839"/>
      <c r="V430" s="839"/>
      <c r="W430" s="839"/>
      <c r="X430" s="839"/>
      <c r="Y430" s="839"/>
      <c r="Z430" s="839"/>
      <c r="AA430" s="839"/>
      <c r="AB430" s="839"/>
    </row>
    <row r="431" spans="1:28" x14ac:dyDescent="0.35">
      <c r="A431" s="839"/>
      <c r="B431" s="839"/>
      <c r="C431" s="839"/>
      <c r="D431" s="839"/>
      <c r="E431" s="839"/>
      <c r="F431" s="839"/>
      <c r="G431" s="839"/>
      <c r="H431" s="839"/>
      <c r="I431" s="839"/>
      <c r="J431" s="839"/>
      <c r="K431" s="839"/>
      <c r="L431" s="839"/>
      <c r="M431" s="839"/>
      <c r="N431" s="839"/>
      <c r="O431" s="839"/>
      <c r="P431" s="839"/>
      <c r="Q431" s="839"/>
      <c r="R431" s="839"/>
      <c r="S431" s="839"/>
      <c r="T431" s="839"/>
      <c r="U431" s="839"/>
      <c r="V431" s="839"/>
      <c r="W431" s="839"/>
      <c r="X431" s="839"/>
      <c r="Y431" s="839"/>
      <c r="Z431" s="839"/>
      <c r="AA431" s="839"/>
      <c r="AB431" s="839"/>
    </row>
    <row r="432" spans="1:28" x14ac:dyDescent="0.35">
      <c r="A432" s="839"/>
      <c r="B432" s="839"/>
      <c r="C432" s="839"/>
      <c r="D432" s="839"/>
      <c r="E432" s="839"/>
      <c r="F432" s="839"/>
      <c r="G432" s="839"/>
      <c r="H432" s="839"/>
      <c r="I432" s="839"/>
      <c r="J432" s="839"/>
      <c r="K432" s="839"/>
      <c r="L432" s="839"/>
      <c r="M432" s="839"/>
      <c r="N432" s="839"/>
      <c r="O432" s="839"/>
      <c r="P432" s="839"/>
      <c r="Q432" s="839"/>
      <c r="R432" s="839"/>
      <c r="S432" s="839"/>
      <c r="T432" s="839"/>
      <c r="U432" s="839"/>
      <c r="V432" s="839"/>
      <c r="W432" s="839"/>
      <c r="X432" s="839"/>
      <c r="Y432" s="839"/>
      <c r="Z432" s="839"/>
      <c r="AA432" s="839"/>
      <c r="AB432" s="839"/>
    </row>
    <row r="433" spans="1:28" x14ac:dyDescent="0.35">
      <c r="A433" s="839"/>
      <c r="B433" s="839"/>
      <c r="C433" s="839"/>
      <c r="D433" s="839"/>
      <c r="E433" s="839"/>
      <c r="F433" s="839"/>
      <c r="G433" s="839"/>
      <c r="H433" s="839"/>
      <c r="I433" s="839"/>
      <c r="J433" s="839"/>
      <c r="K433" s="839"/>
      <c r="L433" s="839"/>
      <c r="M433" s="839"/>
      <c r="N433" s="839"/>
      <c r="O433" s="839"/>
      <c r="P433" s="839"/>
      <c r="Q433" s="839"/>
      <c r="R433" s="839"/>
      <c r="S433" s="839"/>
      <c r="T433" s="839"/>
      <c r="U433" s="839"/>
      <c r="V433" s="839"/>
      <c r="W433" s="839"/>
      <c r="X433" s="839"/>
      <c r="Y433" s="839"/>
      <c r="Z433" s="839"/>
      <c r="AA433" s="839"/>
      <c r="AB433" s="839"/>
    </row>
    <row r="434" spans="1:28" x14ac:dyDescent="0.35">
      <c r="A434" s="839"/>
      <c r="B434" s="839"/>
      <c r="C434" s="839"/>
      <c r="D434" s="839"/>
      <c r="E434" s="839"/>
      <c r="F434" s="839"/>
      <c r="G434" s="839"/>
      <c r="H434" s="839"/>
      <c r="I434" s="839"/>
      <c r="J434" s="839"/>
      <c r="K434" s="839"/>
      <c r="L434" s="839"/>
      <c r="M434" s="839"/>
      <c r="N434" s="839"/>
      <c r="O434" s="839"/>
      <c r="P434" s="839"/>
      <c r="Q434" s="839"/>
      <c r="R434" s="839"/>
      <c r="S434" s="839"/>
      <c r="T434" s="839"/>
      <c r="U434" s="839"/>
      <c r="V434" s="839"/>
      <c r="W434" s="839"/>
      <c r="X434" s="839"/>
      <c r="Y434" s="839"/>
      <c r="Z434" s="839"/>
      <c r="AA434" s="839"/>
      <c r="AB434" s="839"/>
    </row>
    <row r="435" spans="1:28" x14ac:dyDescent="0.35">
      <c r="A435" s="839"/>
      <c r="B435" s="839"/>
      <c r="C435" s="839"/>
      <c r="D435" s="839"/>
      <c r="E435" s="839"/>
      <c r="F435" s="839"/>
      <c r="G435" s="839"/>
      <c r="H435" s="839"/>
      <c r="I435" s="839"/>
      <c r="J435" s="839"/>
      <c r="K435" s="839"/>
      <c r="L435" s="839"/>
      <c r="M435" s="839"/>
      <c r="N435" s="839"/>
      <c r="O435" s="839"/>
      <c r="P435" s="839"/>
      <c r="Q435" s="839"/>
      <c r="R435" s="839"/>
      <c r="S435" s="839"/>
      <c r="T435" s="839"/>
      <c r="U435" s="839"/>
      <c r="V435" s="839"/>
      <c r="W435" s="839"/>
      <c r="X435" s="839"/>
      <c r="Y435" s="839"/>
      <c r="Z435" s="839"/>
      <c r="AA435" s="839"/>
      <c r="AB435" s="839"/>
    </row>
    <row r="436" spans="1:28" x14ac:dyDescent="0.35">
      <c r="A436" s="839"/>
      <c r="B436" s="839"/>
      <c r="C436" s="839"/>
      <c r="D436" s="839"/>
      <c r="E436" s="839"/>
      <c r="F436" s="839"/>
      <c r="G436" s="839"/>
      <c r="H436" s="839"/>
      <c r="I436" s="839"/>
      <c r="J436" s="839"/>
      <c r="K436" s="839"/>
      <c r="L436" s="839"/>
      <c r="M436" s="839"/>
      <c r="N436" s="839"/>
      <c r="O436" s="839"/>
      <c r="P436" s="839"/>
      <c r="Q436" s="839"/>
      <c r="R436" s="839"/>
      <c r="S436" s="839"/>
      <c r="T436" s="839"/>
      <c r="U436" s="839"/>
      <c r="V436" s="839"/>
      <c r="W436" s="839"/>
      <c r="X436" s="839"/>
      <c r="Y436" s="839"/>
      <c r="Z436" s="839"/>
      <c r="AA436" s="839"/>
      <c r="AB436" s="839"/>
    </row>
    <row r="437" spans="1:28" x14ac:dyDescent="0.35">
      <c r="A437" s="839"/>
      <c r="B437" s="839"/>
      <c r="C437" s="839"/>
      <c r="D437" s="839"/>
      <c r="E437" s="839"/>
      <c r="F437" s="839"/>
      <c r="G437" s="839"/>
      <c r="H437" s="839"/>
      <c r="I437" s="839"/>
      <c r="J437" s="839"/>
      <c r="K437" s="839"/>
      <c r="L437" s="839"/>
      <c r="M437" s="839"/>
      <c r="N437" s="839"/>
      <c r="O437" s="839"/>
      <c r="P437" s="839"/>
      <c r="Q437" s="839"/>
      <c r="R437" s="839"/>
      <c r="S437" s="839"/>
      <c r="T437" s="839"/>
      <c r="U437" s="839"/>
      <c r="V437" s="839"/>
      <c r="W437" s="839"/>
      <c r="X437" s="839"/>
      <c r="Y437" s="839"/>
      <c r="Z437" s="839"/>
      <c r="AA437" s="839"/>
      <c r="AB437" s="839"/>
    </row>
    <row r="438" spans="1:28" x14ac:dyDescent="0.35">
      <c r="A438" s="839"/>
      <c r="B438" s="839"/>
      <c r="C438" s="839"/>
      <c r="D438" s="839"/>
      <c r="E438" s="839"/>
      <c r="F438" s="839"/>
      <c r="G438" s="839"/>
      <c r="H438" s="839"/>
      <c r="I438" s="839"/>
      <c r="J438" s="839"/>
      <c r="K438" s="839"/>
      <c r="L438" s="839"/>
      <c r="M438" s="839"/>
      <c r="N438" s="839"/>
      <c r="O438" s="839"/>
      <c r="P438" s="839"/>
      <c r="Q438" s="839"/>
      <c r="R438" s="839"/>
      <c r="S438" s="839"/>
      <c r="T438" s="839"/>
      <c r="U438" s="839"/>
      <c r="V438" s="839"/>
      <c r="W438" s="839"/>
      <c r="X438" s="839"/>
      <c r="Y438" s="839"/>
      <c r="Z438" s="839"/>
      <c r="AA438" s="839"/>
      <c r="AB438" s="839"/>
    </row>
    <row r="439" spans="1:28" x14ac:dyDescent="0.35">
      <c r="A439" s="839"/>
      <c r="B439" s="839"/>
      <c r="C439" s="839"/>
      <c r="D439" s="839"/>
      <c r="E439" s="839"/>
      <c r="F439" s="839"/>
      <c r="G439" s="839"/>
      <c r="H439" s="839"/>
      <c r="I439" s="839"/>
      <c r="J439" s="839"/>
      <c r="K439" s="839"/>
      <c r="L439" s="839"/>
      <c r="M439" s="839"/>
      <c r="N439" s="839"/>
      <c r="O439" s="839"/>
      <c r="P439" s="839"/>
      <c r="Q439" s="839"/>
      <c r="R439" s="839"/>
      <c r="S439" s="839"/>
      <c r="T439" s="839"/>
      <c r="U439" s="839"/>
      <c r="V439" s="839"/>
      <c r="W439" s="839"/>
      <c r="X439" s="839"/>
      <c r="Y439" s="839"/>
      <c r="Z439" s="839"/>
      <c r="AA439" s="839"/>
      <c r="AB439" s="839"/>
    </row>
    <row r="440" spans="1:28" x14ac:dyDescent="0.35">
      <c r="A440" s="839"/>
      <c r="B440" s="839"/>
      <c r="C440" s="839"/>
      <c r="D440" s="839"/>
      <c r="E440" s="839"/>
      <c r="F440" s="839"/>
      <c r="G440" s="839"/>
      <c r="H440" s="839"/>
      <c r="I440" s="839"/>
      <c r="J440" s="839"/>
      <c r="K440" s="839"/>
      <c r="L440" s="839"/>
      <c r="M440" s="839"/>
      <c r="N440" s="839"/>
      <c r="O440" s="839"/>
      <c r="P440" s="839"/>
      <c r="Q440" s="839"/>
      <c r="R440" s="839"/>
      <c r="S440" s="839"/>
      <c r="T440" s="839"/>
      <c r="U440" s="839"/>
      <c r="V440" s="839"/>
      <c r="W440" s="839"/>
      <c r="X440" s="839"/>
      <c r="Y440" s="839"/>
      <c r="Z440" s="839"/>
      <c r="AA440" s="839"/>
      <c r="AB440" s="839"/>
    </row>
    <row r="441" spans="1:28" x14ac:dyDescent="0.35">
      <c r="A441" s="839"/>
      <c r="B441" s="839"/>
      <c r="C441" s="839"/>
      <c r="D441" s="839"/>
      <c r="E441" s="839"/>
      <c r="F441" s="839"/>
      <c r="G441" s="839"/>
      <c r="H441" s="839"/>
      <c r="I441" s="839"/>
      <c r="J441" s="839"/>
      <c r="K441" s="839"/>
      <c r="L441" s="839"/>
      <c r="M441" s="839"/>
      <c r="N441" s="839"/>
      <c r="O441" s="839"/>
      <c r="P441" s="839"/>
      <c r="Q441" s="839"/>
      <c r="R441" s="839"/>
      <c r="S441" s="839"/>
      <c r="T441" s="839"/>
      <c r="U441" s="839"/>
      <c r="V441" s="839"/>
      <c r="W441" s="839"/>
      <c r="X441" s="839"/>
      <c r="Y441" s="839"/>
      <c r="Z441" s="839"/>
      <c r="AA441" s="839"/>
      <c r="AB441" s="839"/>
    </row>
    <row r="442" spans="1:28" x14ac:dyDescent="0.35">
      <c r="A442" s="839"/>
      <c r="B442" s="839"/>
      <c r="C442" s="839"/>
      <c r="D442" s="839"/>
      <c r="E442" s="839"/>
      <c r="F442" s="839"/>
      <c r="G442" s="839"/>
      <c r="H442" s="839"/>
      <c r="I442" s="839"/>
      <c r="J442" s="839"/>
      <c r="K442" s="839"/>
      <c r="L442" s="839"/>
      <c r="M442" s="839"/>
      <c r="N442" s="839"/>
      <c r="O442" s="839"/>
      <c r="P442" s="839"/>
      <c r="Q442" s="839"/>
      <c r="R442" s="839"/>
      <c r="S442" s="839"/>
      <c r="T442" s="839"/>
      <c r="U442" s="839"/>
      <c r="V442" s="839"/>
      <c r="W442" s="839"/>
      <c r="X442" s="839"/>
      <c r="Y442" s="839"/>
      <c r="Z442" s="839"/>
      <c r="AA442" s="839"/>
      <c r="AB442" s="839"/>
    </row>
    <row r="443" spans="1:28" x14ac:dyDescent="0.35">
      <c r="A443" s="839"/>
      <c r="B443" s="839"/>
      <c r="C443" s="839"/>
      <c r="D443" s="839"/>
      <c r="E443" s="839"/>
      <c r="F443" s="839"/>
      <c r="G443" s="839"/>
      <c r="H443" s="839"/>
      <c r="I443" s="839"/>
      <c r="J443" s="839"/>
      <c r="K443" s="839"/>
      <c r="L443" s="839"/>
      <c r="M443" s="839"/>
      <c r="N443" s="839"/>
      <c r="O443" s="839"/>
      <c r="P443" s="839"/>
      <c r="Q443" s="839"/>
      <c r="R443" s="839"/>
      <c r="S443" s="839"/>
      <c r="T443" s="839"/>
      <c r="U443" s="839"/>
      <c r="V443" s="839"/>
      <c r="W443" s="839"/>
      <c r="X443" s="839"/>
      <c r="Y443" s="839"/>
      <c r="Z443" s="839"/>
      <c r="AA443" s="839"/>
      <c r="AB443" s="839"/>
    </row>
    <row r="444" spans="1:28" x14ac:dyDescent="0.35">
      <c r="A444" s="839"/>
      <c r="B444" s="839"/>
      <c r="C444" s="839"/>
      <c r="D444" s="839"/>
      <c r="E444" s="839"/>
      <c r="F444" s="839"/>
      <c r="G444" s="839"/>
      <c r="H444" s="839"/>
      <c r="I444" s="839"/>
      <c r="J444" s="839"/>
      <c r="K444" s="839"/>
      <c r="L444" s="839"/>
      <c r="M444" s="839"/>
      <c r="N444" s="839"/>
      <c r="O444" s="839"/>
      <c r="P444" s="839"/>
      <c r="Q444" s="839"/>
      <c r="R444" s="839"/>
      <c r="S444" s="839"/>
      <c r="T444" s="839"/>
      <c r="U444" s="839"/>
      <c r="V444" s="839"/>
      <c r="W444" s="839"/>
      <c r="X444" s="839"/>
      <c r="Y444" s="839"/>
      <c r="Z444" s="839"/>
      <c r="AA444" s="839"/>
      <c r="AB444" s="839"/>
    </row>
    <row r="445" spans="1:28" x14ac:dyDescent="0.35">
      <c r="A445" s="839"/>
      <c r="B445" s="839"/>
      <c r="C445" s="839"/>
      <c r="D445" s="839"/>
      <c r="E445" s="839"/>
      <c r="F445" s="839"/>
      <c r="G445" s="839"/>
      <c r="H445" s="839"/>
      <c r="I445" s="839"/>
      <c r="J445" s="839"/>
      <c r="K445" s="839"/>
      <c r="L445" s="839"/>
      <c r="M445" s="839"/>
      <c r="N445" s="839"/>
      <c r="O445" s="839"/>
      <c r="P445" s="839"/>
      <c r="Q445" s="839"/>
      <c r="R445" s="839"/>
      <c r="S445" s="839"/>
      <c r="T445" s="839"/>
      <c r="U445" s="839"/>
      <c r="V445" s="839"/>
      <c r="W445" s="839"/>
      <c r="X445" s="839"/>
      <c r="Y445" s="839"/>
      <c r="Z445" s="839"/>
      <c r="AA445" s="839"/>
      <c r="AB445" s="839"/>
    </row>
    <row r="446" spans="1:28" x14ac:dyDescent="0.35">
      <c r="A446" s="839"/>
      <c r="B446" s="839"/>
      <c r="C446" s="839"/>
      <c r="D446" s="839"/>
      <c r="E446" s="839"/>
      <c r="F446" s="839"/>
      <c r="G446" s="839"/>
      <c r="H446" s="839"/>
      <c r="I446" s="839"/>
      <c r="J446" s="839"/>
      <c r="K446" s="839"/>
      <c r="L446" s="839"/>
      <c r="M446" s="839"/>
      <c r="N446" s="839"/>
      <c r="O446" s="839"/>
      <c r="P446" s="839"/>
      <c r="Q446" s="839"/>
      <c r="R446" s="839"/>
      <c r="S446" s="839"/>
      <c r="T446" s="839"/>
      <c r="U446" s="839"/>
      <c r="V446" s="839"/>
      <c r="W446" s="839"/>
      <c r="X446" s="839"/>
      <c r="Y446" s="839"/>
      <c r="Z446" s="839"/>
      <c r="AA446" s="839"/>
      <c r="AB446" s="839"/>
    </row>
    <row r="447" spans="1:28" x14ac:dyDescent="0.35">
      <c r="A447" s="839"/>
      <c r="B447" s="839"/>
      <c r="C447" s="839"/>
      <c r="D447" s="839"/>
      <c r="E447" s="839"/>
      <c r="F447" s="839"/>
      <c r="G447" s="839"/>
      <c r="H447" s="839"/>
      <c r="I447" s="839"/>
      <c r="J447" s="839"/>
      <c r="K447" s="839"/>
      <c r="L447" s="839"/>
      <c r="M447" s="839"/>
      <c r="N447" s="839"/>
      <c r="O447" s="839"/>
      <c r="P447" s="839"/>
      <c r="Q447" s="839"/>
      <c r="R447" s="839"/>
      <c r="S447" s="839"/>
      <c r="T447" s="839"/>
      <c r="U447" s="839"/>
      <c r="V447" s="839"/>
      <c r="W447" s="839"/>
      <c r="X447" s="839"/>
      <c r="Y447" s="839"/>
      <c r="Z447" s="839"/>
      <c r="AA447" s="839"/>
      <c r="AB447" s="839"/>
    </row>
    <row r="448" spans="1:28" x14ac:dyDescent="0.35">
      <c r="A448" s="839"/>
      <c r="B448" s="839"/>
      <c r="C448" s="839"/>
      <c r="D448" s="839"/>
      <c r="E448" s="839"/>
      <c r="F448" s="839"/>
      <c r="G448" s="839"/>
      <c r="H448" s="839"/>
      <c r="I448" s="839"/>
      <c r="J448" s="839"/>
      <c r="K448" s="839"/>
      <c r="L448" s="839"/>
      <c r="M448" s="839"/>
      <c r="N448" s="839"/>
      <c r="O448" s="839"/>
      <c r="P448" s="839"/>
      <c r="Q448" s="839"/>
      <c r="R448" s="839"/>
      <c r="S448" s="839"/>
      <c r="T448" s="839"/>
      <c r="U448" s="839"/>
      <c r="V448" s="839"/>
      <c r="W448" s="839"/>
      <c r="X448" s="839"/>
      <c r="Y448" s="839"/>
      <c r="Z448" s="839"/>
      <c r="AA448" s="839"/>
      <c r="AB448" s="839"/>
    </row>
    <row r="449" spans="1:28" x14ac:dyDescent="0.35">
      <c r="A449" s="839"/>
      <c r="B449" s="839"/>
      <c r="C449" s="839"/>
      <c r="D449" s="839"/>
      <c r="E449" s="839"/>
      <c r="F449" s="839"/>
      <c r="G449" s="839"/>
      <c r="H449" s="839"/>
      <c r="I449" s="839"/>
      <c r="J449" s="839"/>
      <c r="K449" s="839"/>
      <c r="L449" s="839"/>
      <c r="M449" s="839"/>
      <c r="N449" s="839"/>
      <c r="O449" s="839"/>
      <c r="P449" s="839"/>
      <c r="Q449" s="839"/>
      <c r="R449" s="839"/>
      <c r="S449" s="839"/>
      <c r="T449" s="839"/>
      <c r="U449" s="839"/>
      <c r="V449" s="839"/>
      <c r="W449" s="839"/>
      <c r="X449" s="839"/>
      <c r="Y449" s="839"/>
      <c r="Z449" s="839"/>
      <c r="AA449" s="839"/>
      <c r="AB449" s="839"/>
    </row>
    <row r="450" spans="1:28" x14ac:dyDescent="0.35">
      <c r="A450" s="839"/>
      <c r="B450" s="839"/>
      <c r="C450" s="839"/>
      <c r="D450" s="839"/>
      <c r="E450" s="839"/>
      <c r="F450" s="839"/>
      <c r="G450" s="839"/>
      <c r="H450" s="839"/>
      <c r="I450" s="839"/>
      <c r="J450" s="839"/>
      <c r="K450" s="839"/>
      <c r="L450" s="839"/>
      <c r="M450" s="839"/>
      <c r="N450" s="839"/>
      <c r="O450" s="839"/>
      <c r="P450" s="839"/>
      <c r="Q450" s="839"/>
      <c r="R450" s="839"/>
      <c r="S450" s="839"/>
      <c r="T450" s="839"/>
      <c r="U450" s="839"/>
      <c r="V450" s="839"/>
      <c r="W450" s="839"/>
      <c r="X450" s="839"/>
      <c r="Y450" s="839"/>
      <c r="Z450" s="839"/>
      <c r="AA450" s="839"/>
      <c r="AB450" s="839"/>
    </row>
    <row r="451" spans="1:28" x14ac:dyDescent="0.35">
      <c r="A451" s="839"/>
      <c r="B451" s="839"/>
      <c r="C451" s="839"/>
      <c r="D451" s="839"/>
      <c r="E451" s="839"/>
      <c r="F451" s="839"/>
      <c r="G451" s="839"/>
      <c r="H451" s="839"/>
      <c r="I451" s="839"/>
      <c r="J451" s="839"/>
      <c r="K451" s="839"/>
      <c r="L451" s="839"/>
      <c r="M451" s="839"/>
      <c r="N451" s="839"/>
      <c r="O451" s="839"/>
      <c r="P451" s="839"/>
      <c r="Q451" s="839"/>
      <c r="R451" s="839"/>
      <c r="S451" s="839"/>
      <c r="T451" s="839"/>
      <c r="U451" s="839"/>
      <c r="V451" s="839"/>
      <c r="W451" s="839"/>
      <c r="X451" s="839"/>
      <c r="Y451" s="839"/>
      <c r="Z451" s="839"/>
      <c r="AA451" s="839"/>
      <c r="AB451" s="839"/>
    </row>
    <row r="452" spans="1:28" x14ac:dyDescent="0.35">
      <c r="A452" s="839"/>
      <c r="B452" s="839"/>
      <c r="C452" s="839"/>
      <c r="D452" s="839"/>
      <c r="E452" s="839"/>
      <c r="F452" s="839"/>
      <c r="G452" s="839"/>
      <c r="H452" s="839"/>
      <c r="I452" s="839"/>
      <c r="J452" s="839"/>
      <c r="K452" s="839"/>
      <c r="L452" s="839"/>
      <c r="M452" s="839"/>
      <c r="N452" s="839"/>
      <c r="O452" s="839"/>
      <c r="P452" s="839"/>
      <c r="Q452" s="839"/>
      <c r="R452" s="839"/>
      <c r="S452" s="839"/>
      <c r="T452" s="839"/>
      <c r="U452" s="839"/>
      <c r="V452" s="839"/>
      <c r="W452" s="839"/>
      <c r="X452" s="839"/>
      <c r="Y452" s="839"/>
      <c r="Z452" s="839"/>
      <c r="AA452" s="839"/>
      <c r="AB452" s="839"/>
    </row>
    <row r="453" spans="1:28" x14ac:dyDescent="0.35">
      <c r="A453" s="839"/>
      <c r="B453" s="839"/>
      <c r="C453" s="839"/>
      <c r="D453" s="839"/>
      <c r="E453" s="839"/>
      <c r="F453" s="839"/>
      <c r="G453" s="839"/>
      <c r="H453" s="839"/>
      <c r="I453" s="839"/>
      <c r="J453" s="839"/>
      <c r="K453" s="839"/>
      <c r="L453" s="839"/>
      <c r="M453" s="839"/>
      <c r="N453" s="839"/>
      <c r="O453" s="839"/>
      <c r="P453" s="839"/>
      <c r="Q453" s="839"/>
      <c r="R453" s="839"/>
      <c r="S453" s="839"/>
      <c r="T453" s="839"/>
      <c r="U453" s="839"/>
      <c r="V453" s="839"/>
      <c r="W453" s="839"/>
      <c r="X453" s="839"/>
      <c r="Y453" s="839"/>
      <c r="Z453" s="839"/>
      <c r="AA453" s="839"/>
      <c r="AB453" s="839"/>
    </row>
    <row r="454" spans="1:28" x14ac:dyDescent="0.35">
      <c r="A454" s="839"/>
      <c r="B454" s="839"/>
      <c r="C454" s="839"/>
      <c r="D454" s="839"/>
      <c r="E454" s="839"/>
      <c r="F454" s="839"/>
      <c r="G454" s="839"/>
      <c r="H454" s="839"/>
      <c r="I454" s="839"/>
      <c r="J454" s="839"/>
      <c r="K454" s="839"/>
      <c r="L454" s="839"/>
      <c r="M454" s="839"/>
      <c r="N454" s="839"/>
      <c r="O454" s="839"/>
      <c r="P454" s="839"/>
      <c r="Q454" s="839"/>
      <c r="R454" s="839"/>
      <c r="S454" s="839"/>
      <c r="T454" s="839"/>
      <c r="U454" s="839"/>
      <c r="V454" s="839"/>
      <c r="W454" s="839"/>
      <c r="X454" s="839"/>
      <c r="Y454" s="839"/>
      <c r="Z454" s="839"/>
      <c r="AA454" s="839"/>
      <c r="AB454" s="839"/>
    </row>
    <row r="455" spans="1:28" x14ac:dyDescent="0.35">
      <c r="A455" s="839"/>
      <c r="B455" s="839"/>
      <c r="C455" s="839"/>
      <c r="D455" s="839"/>
      <c r="E455" s="839"/>
      <c r="F455" s="839"/>
      <c r="G455" s="839"/>
      <c r="H455" s="839"/>
      <c r="I455" s="839"/>
      <c r="J455" s="839"/>
      <c r="K455" s="839"/>
      <c r="L455" s="839"/>
      <c r="M455" s="839"/>
      <c r="N455" s="839"/>
      <c r="O455" s="839"/>
      <c r="P455" s="839"/>
      <c r="Q455" s="839"/>
      <c r="R455" s="839"/>
      <c r="S455" s="839"/>
      <c r="T455" s="839"/>
      <c r="U455" s="839"/>
      <c r="V455" s="839"/>
      <c r="W455" s="839"/>
      <c r="X455" s="839"/>
      <c r="Y455" s="839"/>
      <c r="Z455" s="839"/>
      <c r="AA455" s="839"/>
      <c r="AB455" s="839"/>
    </row>
    <row r="456" spans="1:28" x14ac:dyDescent="0.35">
      <c r="A456" s="839"/>
      <c r="B456" s="839"/>
      <c r="C456" s="839"/>
      <c r="D456" s="839"/>
      <c r="E456" s="839"/>
      <c r="F456" s="839"/>
      <c r="G456" s="839"/>
      <c r="H456" s="839"/>
      <c r="I456" s="839"/>
      <c r="J456" s="839"/>
      <c r="K456" s="839"/>
      <c r="L456" s="839"/>
      <c r="M456" s="839"/>
      <c r="N456" s="839"/>
      <c r="O456" s="839"/>
      <c r="P456" s="839"/>
      <c r="Q456" s="839"/>
      <c r="R456" s="839"/>
      <c r="S456" s="839"/>
      <c r="T456" s="839"/>
      <c r="U456" s="839"/>
      <c r="V456" s="839"/>
      <c r="W456" s="839"/>
      <c r="X456" s="839"/>
      <c r="Y456" s="839"/>
      <c r="Z456" s="839"/>
      <c r="AA456" s="839"/>
      <c r="AB456" s="839"/>
    </row>
    <row r="457" spans="1:28" x14ac:dyDescent="0.35">
      <c r="A457" s="839"/>
      <c r="B457" s="839"/>
      <c r="C457" s="839"/>
      <c r="D457" s="839"/>
      <c r="E457" s="839"/>
      <c r="F457" s="839"/>
      <c r="G457" s="839"/>
      <c r="H457" s="839"/>
      <c r="I457" s="839"/>
      <c r="J457" s="839"/>
      <c r="K457" s="839"/>
      <c r="L457" s="839"/>
      <c r="M457" s="839"/>
      <c r="N457" s="839"/>
      <c r="O457" s="839"/>
      <c r="P457" s="839"/>
      <c r="Q457" s="839"/>
      <c r="R457" s="839"/>
      <c r="S457" s="839"/>
      <c r="T457" s="839"/>
      <c r="U457" s="839"/>
      <c r="V457" s="839"/>
      <c r="W457" s="839"/>
      <c r="X457" s="839"/>
      <c r="Y457" s="839"/>
      <c r="Z457" s="839"/>
      <c r="AA457" s="839"/>
      <c r="AB457" s="839"/>
    </row>
    <row r="458" spans="1:28" x14ac:dyDescent="0.35">
      <c r="A458" s="839"/>
      <c r="B458" s="839"/>
      <c r="C458" s="839"/>
      <c r="D458" s="839"/>
      <c r="E458" s="839"/>
      <c r="F458" s="839"/>
      <c r="G458" s="839"/>
      <c r="H458" s="839"/>
      <c r="I458" s="839"/>
      <c r="J458" s="839"/>
      <c r="K458" s="839"/>
      <c r="L458" s="839"/>
      <c r="M458" s="839"/>
      <c r="N458" s="839"/>
      <c r="O458" s="839"/>
      <c r="P458" s="839"/>
      <c r="Q458" s="839"/>
      <c r="R458" s="839"/>
      <c r="S458" s="839"/>
      <c r="T458" s="839"/>
      <c r="U458" s="839"/>
      <c r="V458" s="839"/>
      <c r="W458" s="839"/>
      <c r="X458" s="839"/>
      <c r="Y458" s="839"/>
      <c r="Z458" s="839"/>
      <c r="AA458" s="839"/>
      <c r="AB458" s="839"/>
    </row>
    <row r="459" spans="1:28" x14ac:dyDescent="0.35">
      <c r="A459" s="839"/>
      <c r="B459" s="839"/>
      <c r="C459" s="839"/>
      <c r="D459" s="839"/>
      <c r="E459" s="839"/>
      <c r="F459" s="839"/>
      <c r="G459" s="839"/>
      <c r="H459" s="839"/>
      <c r="I459" s="839"/>
      <c r="J459" s="839"/>
      <c r="K459" s="839"/>
      <c r="L459" s="839"/>
      <c r="M459" s="839"/>
      <c r="N459" s="839"/>
      <c r="O459" s="839"/>
      <c r="P459" s="839"/>
      <c r="Q459" s="839"/>
      <c r="R459" s="839"/>
      <c r="S459" s="839"/>
      <c r="T459" s="839"/>
      <c r="U459" s="839"/>
      <c r="V459" s="839"/>
      <c r="W459" s="839"/>
      <c r="X459" s="839"/>
      <c r="Y459" s="839"/>
      <c r="Z459" s="839"/>
      <c r="AA459" s="839"/>
      <c r="AB459" s="839"/>
    </row>
    <row r="460" spans="1:28" x14ac:dyDescent="0.35">
      <c r="A460" s="839"/>
      <c r="B460" s="839"/>
      <c r="C460" s="839"/>
      <c r="D460" s="839"/>
      <c r="E460" s="839"/>
      <c r="F460" s="839"/>
      <c r="G460" s="839"/>
      <c r="H460" s="839"/>
      <c r="I460" s="839"/>
      <c r="J460" s="839"/>
      <c r="K460" s="839"/>
      <c r="L460" s="839"/>
      <c r="M460" s="839"/>
      <c r="N460" s="839"/>
      <c r="O460" s="839"/>
      <c r="P460" s="839"/>
      <c r="Q460" s="839"/>
      <c r="R460" s="839"/>
      <c r="S460" s="839"/>
      <c r="T460" s="839"/>
      <c r="U460" s="839"/>
      <c r="V460" s="839"/>
      <c r="W460" s="839"/>
      <c r="X460" s="839"/>
      <c r="Y460" s="839"/>
      <c r="Z460" s="839"/>
      <c r="AA460" s="839"/>
      <c r="AB460" s="839"/>
    </row>
    <row r="461" spans="1:28" x14ac:dyDescent="0.35">
      <c r="A461" s="839"/>
      <c r="B461" s="839"/>
      <c r="C461" s="839"/>
      <c r="D461" s="839"/>
      <c r="E461" s="839"/>
      <c r="F461" s="839"/>
      <c r="G461" s="839"/>
      <c r="H461" s="839"/>
      <c r="I461" s="839"/>
      <c r="J461" s="839"/>
      <c r="K461" s="839"/>
      <c r="L461" s="839"/>
      <c r="M461" s="839"/>
      <c r="N461" s="839"/>
      <c r="O461" s="839"/>
      <c r="P461" s="839"/>
      <c r="Q461" s="839"/>
      <c r="R461" s="839"/>
      <c r="S461" s="839"/>
      <c r="T461" s="839"/>
      <c r="U461" s="839"/>
      <c r="V461" s="839"/>
      <c r="W461" s="839"/>
      <c r="X461" s="839"/>
      <c r="Y461" s="839"/>
      <c r="Z461" s="839"/>
      <c r="AA461" s="839"/>
      <c r="AB461" s="839"/>
    </row>
    <row r="462" spans="1:28" x14ac:dyDescent="0.35">
      <c r="A462" s="839"/>
      <c r="B462" s="839"/>
      <c r="C462" s="839"/>
      <c r="D462" s="839"/>
      <c r="E462" s="839"/>
      <c r="F462" s="839"/>
      <c r="G462" s="839"/>
      <c r="H462" s="839"/>
      <c r="I462" s="839"/>
      <c r="J462" s="839"/>
      <c r="K462" s="839"/>
      <c r="L462" s="839"/>
      <c r="M462" s="839"/>
      <c r="N462" s="839"/>
      <c r="O462" s="839"/>
      <c r="P462" s="839"/>
      <c r="Q462" s="839"/>
      <c r="R462" s="839"/>
      <c r="S462" s="839"/>
      <c r="T462" s="839"/>
      <c r="U462" s="839"/>
      <c r="V462" s="839"/>
      <c r="W462" s="839"/>
      <c r="X462" s="839"/>
      <c r="Y462" s="839"/>
      <c r="Z462" s="839"/>
      <c r="AA462" s="839"/>
      <c r="AB462" s="839"/>
    </row>
    <row r="463" spans="1:28" x14ac:dyDescent="0.35">
      <c r="A463" s="839"/>
      <c r="B463" s="839"/>
      <c r="C463" s="839"/>
      <c r="D463" s="839"/>
      <c r="E463" s="839"/>
      <c r="F463" s="839"/>
      <c r="G463" s="839"/>
      <c r="H463" s="839"/>
      <c r="I463" s="839"/>
      <c r="J463" s="839"/>
      <c r="K463" s="839"/>
      <c r="L463" s="839"/>
      <c r="M463" s="839"/>
      <c r="N463" s="839"/>
      <c r="O463" s="839"/>
      <c r="P463" s="839"/>
      <c r="Q463" s="839"/>
      <c r="R463" s="839"/>
      <c r="S463" s="839"/>
      <c r="T463" s="839"/>
      <c r="U463" s="839"/>
      <c r="V463" s="839"/>
      <c r="W463" s="839"/>
      <c r="X463" s="839"/>
      <c r="Y463" s="839"/>
      <c r="Z463" s="839"/>
      <c r="AA463" s="839"/>
      <c r="AB463" s="839"/>
    </row>
    <row r="464" spans="1:28" x14ac:dyDescent="0.35">
      <c r="A464" s="839"/>
      <c r="B464" s="839"/>
      <c r="C464" s="839"/>
      <c r="D464" s="839"/>
      <c r="E464" s="839"/>
      <c r="F464" s="839"/>
      <c r="G464" s="839"/>
      <c r="H464" s="839"/>
      <c r="I464" s="839"/>
      <c r="J464" s="839"/>
      <c r="K464" s="839"/>
      <c r="L464" s="839"/>
      <c r="M464" s="839"/>
      <c r="N464" s="839"/>
      <c r="O464" s="839"/>
      <c r="P464" s="839"/>
      <c r="Q464" s="839"/>
      <c r="R464" s="839"/>
      <c r="S464" s="839"/>
      <c r="T464" s="839"/>
      <c r="U464" s="839"/>
      <c r="V464" s="839"/>
      <c r="W464" s="839"/>
      <c r="X464" s="839"/>
      <c r="Y464" s="839"/>
      <c r="Z464" s="839"/>
      <c r="AA464" s="839"/>
      <c r="AB464" s="839"/>
    </row>
    <row r="465" spans="1:28" x14ac:dyDescent="0.35">
      <c r="A465" s="839"/>
      <c r="B465" s="839"/>
      <c r="C465" s="839"/>
      <c r="D465" s="839"/>
      <c r="E465" s="839"/>
      <c r="F465" s="839"/>
      <c r="G465" s="839"/>
      <c r="H465" s="839"/>
      <c r="I465" s="839"/>
      <c r="J465" s="839"/>
      <c r="K465" s="839"/>
      <c r="L465" s="839"/>
      <c r="M465" s="839"/>
      <c r="N465" s="839"/>
      <c r="O465" s="839"/>
      <c r="P465" s="839"/>
      <c r="Q465" s="839"/>
      <c r="R465" s="839"/>
      <c r="S465" s="839"/>
      <c r="T465" s="839"/>
      <c r="U465" s="839"/>
      <c r="V465" s="839"/>
      <c r="W465" s="839"/>
      <c r="X465" s="839"/>
      <c r="Y465" s="839"/>
      <c r="Z465" s="839"/>
      <c r="AA465" s="839"/>
      <c r="AB465" s="839"/>
    </row>
    <row r="466" spans="1:28" x14ac:dyDescent="0.35">
      <c r="A466" s="839"/>
      <c r="B466" s="839"/>
      <c r="C466" s="839"/>
      <c r="D466" s="839"/>
      <c r="E466" s="839"/>
      <c r="F466" s="839"/>
      <c r="G466" s="839"/>
      <c r="H466" s="839"/>
      <c r="I466" s="839"/>
      <c r="J466" s="839"/>
      <c r="K466" s="839"/>
      <c r="L466" s="839"/>
      <c r="M466" s="839"/>
      <c r="N466" s="839"/>
      <c r="O466" s="839"/>
      <c r="P466" s="839"/>
      <c r="Q466" s="839"/>
      <c r="R466" s="839"/>
      <c r="S466" s="839"/>
      <c r="T466" s="839"/>
      <c r="U466" s="839"/>
      <c r="V466" s="839"/>
      <c r="W466" s="839"/>
      <c r="X466" s="839"/>
      <c r="Y466" s="839"/>
      <c r="Z466" s="839"/>
      <c r="AA466" s="839"/>
      <c r="AB466" s="839"/>
    </row>
    <row r="467" spans="1:28" x14ac:dyDescent="0.35">
      <c r="A467" s="839"/>
      <c r="B467" s="839"/>
      <c r="C467" s="839"/>
      <c r="D467" s="839"/>
      <c r="E467" s="839"/>
      <c r="F467" s="839"/>
      <c r="G467" s="839"/>
      <c r="H467" s="839"/>
      <c r="I467" s="839"/>
      <c r="J467" s="839"/>
      <c r="K467" s="839"/>
      <c r="L467" s="839"/>
      <c r="M467" s="839"/>
      <c r="N467" s="839"/>
      <c r="O467" s="839"/>
      <c r="P467" s="839"/>
      <c r="Q467" s="839"/>
      <c r="R467" s="839"/>
      <c r="S467" s="839"/>
      <c r="T467" s="839"/>
      <c r="U467" s="839"/>
      <c r="V467" s="839"/>
      <c r="W467" s="839"/>
      <c r="X467" s="839"/>
      <c r="Y467" s="839"/>
      <c r="Z467" s="839"/>
      <c r="AA467" s="839"/>
      <c r="AB467" s="839"/>
    </row>
    <row r="468" spans="1:28" x14ac:dyDescent="0.35">
      <c r="A468" s="839"/>
      <c r="B468" s="839"/>
      <c r="C468" s="839"/>
      <c r="D468" s="839"/>
      <c r="E468" s="839"/>
      <c r="F468" s="839"/>
      <c r="G468" s="839"/>
      <c r="H468" s="839"/>
      <c r="I468" s="839"/>
      <c r="J468" s="839"/>
      <c r="K468" s="839"/>
      <c r="L468" s="839"/>
      <c r="M468" s="839"/>
      <c r="N468" s="839"/>
      <c r="O468" s="839"/>
      <c r="P468" s="839"/>
      <c r="Q468" s="839"/>
      <c r="R468" s="839"/>
      <c r="S468" s="839"/>
      <c r="T468" s="839"/>
      <c r="U468" s="839"/>
      <c r="V468" s="839"/>
      <c r="W468" s="839"/>
      <c r="X468" s="839"/>
      <c r="Y468" s="839"/>
      <c r="Z468" s="839"/>
      <c r="AA468" s="839"/>
      <c r="AB468" s="839"/>
    </row>
    <row r="469" spans="1:28" x14ac:dyDescent="0.35">
      <c r="A469" s="839"/>
      <c r="B469" s="839"/>
      <c r="C469" s="839"/>
      <c r="D469" s="839"/>
      <c r="E469" s="839"/>
      <c r="F469" s="839"/>
      <c r="G469" s="839"/>
      <c r="H469" s="839"/>
      <c r="I469" s="839"/>
      <c r="J469" s="839"/>
      <c r="K469" s="839"/>
      <c r="L469" s="839"/>
      <c r="M469" s="839"/>
      <c r="N469" s="839"/>
      <c r="O469" s="839"/>
      <c r="P469" s="839"/>
      <c r="Q469" s="839"/>
      <c r="R469" s="839"/>
      <c r="S469" s="839"/>
      <c r="T469" s="839"/>
      <c r="U469" s="839"/>
      <c r="V469" s="839"/>
      <c r="W469" s="839"/>
      <c r="X469" s="839"/>
      <c r="Y469" s="839"/>
      <c r="Z469" s="839"/>
      <c r="AA469" s="839"/>
      <c r="AB469" s="839"/>
    </row>
    <row r="470" spans="1:28" x14ac:dyDescent="0.35">
      <c r="A470" s="839"/>
      <c r="B470" s="839"/>
      <c r="C470" s="839"/>
      <c r="D470" s="839"/>
      <c r="E470" s="839"/>
      <c r="F470" s="839"/>
      <c r="G470" s="839"/>
      <c r="H470" s="839"/>
      <c r="I470" s="839"/>
      <c r="J470" s="839"/>
      <c r="K470" s="839"/>
      <c r="L470" s="839"/>
      <c r="M470" s="839"/>
      <c r="N470" s="839"/>
      <c r="O470" s="839"/>
      <c r="P470" s="839"/>
      <c r="Q470" s="839"/>
      <c r="R470" s="839"/>
      <c r="S470" s="839"/>
      <c r="T470" s="839"/>
      <c r="U470" s="839"/>
      <c r="V470" s="839"/>
      <c r="W470" s="839"/>
      <c r="X470" s="839"/>
      <c r="Y470" s="839"/>
      <c r="Z470" s="839"/>
      <c r="AA470" s="839"/>
      <c r="AB470" s="839"/>
    </row>
    <row r="471" spans="1:28" x14ac:dyDescent="0.35">
      <c r="A471" s="839"/>
      <c r="B471" s="839"/>
      <c r="C471" s="839"/>
      <c r="D471" s="839"/>
      <c r="E471" s="839"/>
      <c r="F471" s="839"/>
      <c r="G471" s="839"/>
      <c r="H471" s="839"/>
      <c r="I471" s="839"/>
      <c r="J471" s="839"/>
      <c r="K471" s="839"/>
      <c r="L471" s="839"/>
      <c r="M471" s="839"/>
      <c r="N471" s="839"/>
      <c r="O471" s="839"/>
      <c r="P471" s="839"/>
      <c r="Q471" s="839"/>
      <c r="R471" s="839"/>
      <c r="S471" s="839"/>
      <c r="T471" s="839"/>
      <c r="U471" s="839"/>
      <c r="V471" s="839"/>
      <c r="W471" s="839"/>
      <c r="X471" s="839"/>
      <c r="Y471" s="839"/>
      <c r="Z471" s="839"/>
      <c r="AA471" s="839"/>
      <c r="AB471" s="839"/>
    </row>
    <row r="472" spans="1:28" x14ac:dyDescent="0.35">
      <c r="A472" s="839"/>
      <c r="B472" s="839"/>
      <c r="C472" s="839"/>
      <c r="D472" s="839"/>
      <c r="E472" s="839"/>
      <c r="F472" s="839"/>
      <c r="G472" s="839"/>
      <c r="H472" s="839"/>
      <c r="I472" s="839"/>
      <c r="J472" s="839"/>
      <c r="K472" s="839"/>
      <c r="L472" s="839"/>
      <c r="M472" s="839"/>
      <c r="N472" s="839"/>
      <c r="O472" s="839"/>
      <c r="P472" s="839"/>
      <c r="Q472" s="839"/>
      <c r="R472" s="839"/>
      <c r="S472" s="839"/>
      <c r="T472" s="839"/>
      <c r="U472" s="839"/>
      <c r="V472" s="839"/>
      <c r="W472" s="839"/>
      <c r="X472" s="839"/>
      <c r="Y472" s="839"/>
      <c r="Z472" s="839"/>
      <c r="AA472" s="839"/>
      <c r="AB472" s="839"/>
    </row>
    <row r="473" spans="1:28" x14ac:dyDescent="0.35">
      <c r="A473" s="839"/>
      <c r="B473" s="839"/>
      <c r="C473" s="839"/>
      <c r="D473" s="839"/>
      <c r="E473" s="839"/>
      <c r="F473" s="839"/>
      <c r="G473" s="839"/>
      <c r="H473" s="839"/>
      <c r="I473" s="839"/>
      <c r="J473" s="839"/>
      <c r="K473" s="839"/>
      <c r="L473" s="839"/>
      <c r="M473" s="839"/>
      <c r="N473" s="839"/>
      <c r="O473" s="839"/>
      <c r="P473" s="839"/>
      <c r="Q473" s="839"/>
      <c r="R473" s="839"/>
      <c r="S473" s="839"/>
      <c r="T473" s="839"/>
      <c r="U473" s="839"/>
      <c r="V473" s="839"/>
      <c r="W473" s="839"/>
      <c r="X473" s="839"/>
      <c r="Y473" s="839"/>
      <c r="Z473" s="839"/>
      <c r="AA473" s="839"/>
      <c r="AB473" s="839"/>
    </row>
    <row r="474" spans="1:28" x14ac:dyDescent="0.35">
      <c r="A474" s="839"/>
      <c r="B474" s="839"/>
      <c r="C474" s="839"/>
      <c r="D474" s="839"/>
      <c r="E474" s="839"/>
      <c r="F474" s="839"/>
      <c r="G474" s="839"/>
      <c r="H474" s="839"/>
      <c r="I474" s="839"/>
      <c r="J474" s="839"/>
      <c r="K474" s="839"/>
      <c r="L474" s="839"/>
      <c r="M474" s="839"/>
      <c r="N474" s="839"/>
      <c r="O474" s="839"/>
      <c r="P474" s="839"/>
      <c r="Q474" s="839"/>
      <c r="R474" s="839"/>
      <c r="S474" s="839"/>
      <c r="T474" s="839"/>
      <c r="U474" s="839"/>
      <c r="V474" s="839"/>
      <c r="W474" s="839"/>
      <c r="X474" s="839"/>
      <c r="Y474" s="839"/>
      <c r="Z474" s="839"/>
      <c r="AA474" s="839"/>
      <c r="AB474" s="839"/>
    </row>
    <row r="475" spans="1:28" x14ac:dyDescent="0.35">
      <c r="A475" s="839"/>
      <c r="B475" s="839"/>
      <c r="C475" s="839"/>
      <c r="D475" s="839"/>
      <c r="E475" s="839"/>
      <c r="F475" s="839"/>
      <c r="G475" s="839"/>
      <c r="H475" s="839"/>
      <c r="I475" s="839"/>
      <c r="J475" s="839"/>
      <c r="K475" s="839"/>
      <c r="L475" s="839"/>
      <c r="M475" s="839"/>
      <c r="N475" s="839"/>
      <c r="O475" s="839"/>
      <c r="P475" s="839"/>
      <c r="Q475" s="839"/>
      <c r="R475" s="839"/>
      <c r="S475" s="839"/>
      <c r="T475" s="839"/>
      <c r="U475" s="839"/>
      <c r="V475" s="839"/>
      <c r="W475" s="839"/>
      <c r="X475" s="839"/>
      <c r="Y475" s="839"/>
      <c r="Z475" s="839"/>
      <c r="AA475" s="839"/>
      <c r="AB475" s="839"/>
    </row>
    <row r="476" spans="1:28" x14ac:dyDescent="0.35">
      <c r="A476" s="839"/>
      <c r="B476" s="839"/>
      <c r="C476" s="839"/>
      <c r="D476" s="839"/>
      <c r="E476" s="839"/>
      <c r="F476" s="839"/>
      <c r="G476" s="839"/>
      <c r="H476" s="839"/>
      <c r="I476" s="839"/>
      <c r="J476" s="839"/>
      <c r="K476" s="839"/>
      <c r="L476" s="839"/>
      <c r="M476" s="839"/>
      <c r="N476" s="839"/>
      <c r="O476" s="839"/>
      <c r="P476" s="839"/>
      <c r="Q476" s="839"/>
      <c r="R476" s="839"/>
      <c r="S476" s="839"/>
      <c r="T476" s="839"/>
      <c r="U476" s="839"/>
      <c r="V476" s="839"/>
      <c r="W476" s="839"/>
      <c r="X476" s="839"/>
      <c r="Y476" s="839"/>
      <c r="Z476" s="839"/>
      <c r="AA476" s="839"/>
      <c r="AB476" s="839"/>
    </row>
    <row r="477" spans="1:28" x14ac:dyDescent="0.35">
      <c r="A477" s="839"/>
      <c r="B477" s="839"/>
      <c r="C477" s="839"/>
      <c r="D477" s="839"/>
      <c r="E477" s="839"/>
      <c r="F477" s="839"/>
      <c r="G477" s="839"/>
      <c r="H477" s="839"/>
      <c r="I477" s="839"/>
      <c r="J477" s="839"/>
      <c r="K477" s="839"/>
      <c r="L477" s="839"/>
      <c r="M477" s="839"/>
      <c r="N477" s="839"/>
      <c r="O477" s="839"/>
      <c r="P477" s="839"/>
      <c r="Q477" s="839"/>
      <c r="R477" s="839"/>
      <c r="S477" s="839"/>
      <c r="T477" s="839"/>
      <c r="U477" s="839"/>
      <c r="V477" s="839"/>
      <c r="W477" s="839"/>
      <c r="X477" s="839"/>
      <c r="Y477" s="839"/>
      <c r="Z477" s="839"/>
      <c r="AA477" s="839"/>
      <c r="AB477" s="839"/>
    </row>
    <row r="478" spans="1:28" x14ac:dyDescent="0.35">
      <c r="A478" s="839"/>
      <c r="B478" s="839"/>
      <c r="C478" s="839"/>
      <c r="D478" s="839"/>
      <c r="E478" s="839"/>
      <c r="F478" s="839"/>
      <c r="G478" s="839"/>
      <c r="H478" s="839"/>
      <c r="I478" s="839"/>
      <c r="J478" s="839"/>
      <c r="K478" s="839"/>
      <c r="L478" s="839"/>
      <c r="M478" s="839"/>
      <c r="N478" s="839"/>
      <c r="O478" s="839"/>
      <c r="P478" s="839"/>
      <c r="Q478" s="839"/>
      <c r="R478" s="839"/>
      <c r="S478" s="839"/>
      <c r="T478" s="839"/>
      <c r="U478" s="839"/>
      <c r="V478" s="839"/>
      <c r="W478" s="839"/>
      <c r="X478" s="839"/>
      <c r="Y478" s="839"/>
      <c r="Z478" s="839"/>
      <c r="AA478" s="839"/>
      <c r="AB478" s="839"/>
    </row>
    <row r="479" spans="1:28" x14ac:dyDescent="0.35">
      <c r="A479" s="839"/>
      <c r="B479" s="839"/>
      <c r="C479" s="839"/>
      <c r="D479" s="839"/>
      <c r="E479" s="839"/>
      <c r="F479" s="839"/>
      <c r="G479" s="839"/>
      <c r="H479" s="839"/>
      <c r="I479" s="839"/>
      <c r="J479" s="839"/>
      <c r="K479" s="839"/>
      <c r="L479" s="839"/>
      <c r="M479" s="839"/>
      <c r="N479" s="839"/>
      <c r="O479" s="839"/>
      <c r="P479" s="839"/>
      <c r="Q479" s="839"/>
      <c r="R479" s="839"/>
      <c r="S479" s="839"/>
      <c r="T479" s="839"/>
      <c r="U479" s="839"/>
      <c r="V479" s="839"/>
      <c r="W479" s="839"/>
      <c r="X479" s="839"/>
      <c r="Y479" s="839"/>
      <c r="Z479" s="839"/>
      <c r="AA479" s="839"/>
      <c r="AB479" s="839"/>
    </row>
    <row r="480" spans="1:28" x14ac:dyDescent="0.35">
      <c r="A480" s="839"/>
      <c r="B480" s="839"/>
      <c r="C480" s="839"/>
      <c r="D480" s="839"/>
      <c r="E480" s="839"/>
      <c r="F480" s="839"/>
      <c r="G480" s="839"/>
      <c r="H480" s="839"/>
      <c r="I480" s="839"/>
      <c r="J480" s="839"/>
      <c r="K480" s="839"/>
      <c r="L480" s="839"/>
      <c r="M480" s="839"/>
      <c r="N480" s="839"/>
      <c r="O480" s="839"/>
      <c r="P480" s="839"/>
      <c r="Q480" s="839"/>
      <c r="R480" s="839"/>
      <c r="S480" s="839"/>
      <c r="T480" s="839"/>
      <c r="U480" s="839"/>
      <c r="V480" s="839"/>
      <c r="W480" s="839"/>
      <c r="X480" s="839"/>
      <c r="Y480" s="839"/>
      <c r="Z480" s="839"/>
      <c r="AA480" s="839"/>
      <c r="AB480" s="839"/>
    </row>
    <row r="481" spans="1:28" x14ac:dyDescent="0.35">
      <c r="A481" s="839"/>
      <c r="B481" s="839"/>
      <c r="C481" s="839"/>
      <c r="D481" s="839"/>
      <c r="E481" s="839"/>
      <c r="F481" s="839"/>
      <c r="G481" s="839"/>
      <c r="H481" s="839"/>
      <c r="I481" s="839"/>
      <c r="J481" s="839"/>
      <c r="K481" s="839"/>
      <c r="L481" s="839"/>
      <c r="M481" s="839"/>
      <c r="N481" s="839"/>
      <c r="O481" s="839"/>
      <c r="P481" s="839"/>
      <c r="Q481" s="839"/>
      <c r="R481" s="839"/>
      <c r="S481" s="839"/>
      <c r="T481" s="839"/>
      <c r="U481" s="839"/>
      <c r="V481" s="839"/>
      <c r="W481" s="839"/>
      <c r="X481" s="839"/>
      <c r="Y481" s="839"/>
      <c r="Z481" s="839"/>
      <c r="AA481" s="839"/>
      <c r="AB481" s="839"/>
    </row>
    <row r="482" spans="1:28" x14ac:dyDescent="0.35">
      <c r="A482" s="839"/>
      <c r="B482" s="839"/>
      <c r="C482" s="839"/>
      <c r="D482" s="839"/>
      <c r="E482" s="839"/>
      <c r="F482" s="839"/>
      <c r="G482" s="839"/>
      <c r="H482" s="839"/>
      <c r="I482" s="839"/>
      <c r="J482" s="839"/>
      <c r="K482" s="839"/>
      <c r="L482" s="839"/>
      <c r="M482" s="839"/>
      <c r="N482" s="839"/>
      <c r="O482" s="839"/>
      <c r="P482" s="839"/>
      <c r="Q482" s="839"/>
      <c r="R482" s="839"/>
      <c r="S482" s="839"/>
      <c r="T482" s="839"/>
      <c r="U482" s="839"/>
      <c r="V482" s="839"/>
      <c r="W482" s="839"/>
      <c r="X482" s="839"/>
      <c r="Y482" s="839"/>
      <c r="Z482" s="839"/>
      <c r="AA482" s="839"/>
      <c r="AB482" s="839"/>
    </row>
    <row r="483" spans="1:28" x14ac:dyDescent="0.35">
      <c r="A483" s="839"/>
      <c r="B483" s="839"/>
      <c r="C483" s="839"/>
      <c r="D483" s="839"/>
      <c r="E483" s="839"/>
      <c r="F483" s="839"/>
      <c r="G483" s="839"/>
      <c r="H483" s="839"/>
      <c r="I483" s="839"/>
      <c r="J483" s="839"/>
      <c r="K483" s="839"/>
      <c r="L483" s="839"/>
      <c r="M483" s="839"/>
      <c r="N483" s="839"/>
      <c r="O483" s="839"/>
      <c r="P483" s="839"/>
      <c r="Q483" s="839"/>
      <c r="R483" s="839"/>
      <c r="S483" s="839"/>
      <c r="T483" s="839"/>
      <c r="U483" s="839"/>
      <c r="V483" s="839"/>
      <c r="W483" s="839"/>
      <c r="X483" s="839"/>
      <c r="Y483" s="839"/>
      <c r="Z483" s="839"/>
      <c r="AA483" s="839"/>
      <c r="AB483" s="839"/>
    </row>
    <row r="484" spans="1:28" x14ac:dyDescent="0.35">
      <c r="A484" s="839"/>
      <c r="B484" s="839"/>
      <c r="C484" s="839"/>
      <c r="D484" s="839"/>
      <c r="E484" s="839"/>
      <c r="F484" s="839"/>
      <c r="G484" s="839"/>
      <c r="H484" s="839"/>
      <c r="I484" s="839"/>
      <c r="J484" s="839"/>
      <c r="K484" s="839"/>
      <c r="L484" s="839"/>
      <c r="M484" s="839"/>
      <c r="N484" s="839"/>
      <c r="O484" s="839"/>
      <c r="P484" s="839"/>
      <c r="Q484" s="839"/>
      <c r="R484" s="839"/>
      <c r="S484" s="839"/>
      <c r="T484" s="839"/>
      <c r="U484" s="839"/>
      <c r="V484" s="839"/>
      <c r="W484" s="839"/>
      <c r="X484" s="839"/>
      <c r="Y484" s="839"/>
      <c r="Z484" s="839"/>
      <c r="AA484" s="839"/>
      <c r="AB484" s="839"/>
    </row>
    <row r="485" spans="1:28" x14ac:dyDescent="0.35">
      <c r="A485" s="839"/>
      <c r="B485" s="839"/>
      <c r="C485" s="839"/>
      <c r="D485" s="839"/>
      <c r="E485" s="839"/>
      <c r="F485" s="839"/>
      <c r="G485" s="839"/>
      <c r="H485" s="839"/>
      <c r="I485" s="839"/>
      <c r="J485" s="839"/>
      <c r="K485" s="839"/>
      <c r="L485" s="839"/>
      <c r="M485" s="839"/>
      <c r="N485" s="839"/>
      <c r="O485" s="839"/>
      <c r="P485" s="839"/>
      <c r="Q485" s="839"/>
      <c r="R485" s="839"/>
      <c r="S485" s="839"/>
      <c r="T485" s="839"/>
      <c r="U485" s="839"/>
      <c r="V485" s="839"/>
      <c r="W485" s="839"/>
      <c r="X485" s="839"/>
      <c r="Y485" s="839"/>
      <c r="Z485" s="839"/>
      <c r="AA485" s="839"/>
      <c r="AB485" s="839"/>
    </row>
    <row r="486" spans="1:28" x14ac:dyDescent="0.35">
      <c r="A486" s="839"/>
      <c r="B486" s="839"/>
      <c r="C486" s="839"/>
      <c r="D486" s="839"/>
      <c r="E486" s="839"/>
      <c r="F486" s="839"/>
      <c r="G486" s="839"/>
      <c r="H486" s="839"/>
      <c r="I486" s="839"/>
      <c r="J486" s="839"/>
      <c r="K486" s="839"/>
      <c r="L486" s="839"/>
      <c r="M486" s="839"/>
      <c r="N486" s="839"/>
      <c r="O486" s="839"/>
      <c r="P486" s="839"/>
      <c r="Q486" s="839"/>
      <c r="R486" s="839"/>
      <c r="S486" s="839"/>
      <c r="T486" s="839"/>
      <c r="U486" s="839"/>
      <c r="V486" s="839"/>
      <c r="W486" s="839"/>
      <c r="X486" s="839"/>
      <c r="Y486" s="839"/>
      <c r="Z486" s="839"/>
      <c r="AA486" s="839"/>
      <c r="AB486" s="839"/>
    </row>
    <row r="487" spans="1:28" x14ac:dyDescent="0.35">
      <c r="A487" s="839"/>
      <c r="B487" s="839"/>
      <c r="C487" s="839"/>
      <c r="D487" s="839"/>
      <c r="E487" s="839"/>
      <c r="F487" s="839"/>
      <c r="G487" s="839"/>
      <c r="H487" s="839"/>
      <c r="I487" s="839"/>
      <c r="J487" s="839"/>
      <c r="K487" s="839"/>
      <c r="L487" s="839"/>
      <c r="M487" s="839"/>
      <c r="N487" s="839"/>
      <c r="O487" s="839"/>
      <c r="P487" s="839"/>
      <c r="Q487" s="839"/>
      <c r="R487" s="839"/>
      <c r="S487" s="839"/>
      <c r="T487" s="839"/>
      <c r="U487" s="839"/>
      <c r="V487" s="839"/>
      <c r="W487" s="839"/>
      <c r="X487" s="839"/>
      <c r="Y487" s="839"/>
      <c r="Z487" s="839"/>
      <c r="AA487" s="839"/>
      <c r="AB487" s="839"/>
    </row>
    <row r="488" spans="1:28" x14ac:dyDescent="0.35">
      <c r="A488" s="839"/>
      <c r="B488" s="839"/>
      <c r="C488" s="839"/>
      <c r="D488" s="839"/>
      <c r="E488" s="839"/>
      <c r="F488" s="839"/>
      <c r="G488" s="839"/>
      <c r="H488" s="839"/>
      <c r="I488" s="839"/>
      <c r="J488" s="839"/>
      <c r="K488" s="839"/>
      <c r="L488" s="839"/>
      <c r="M488" s="839"/>
      <c r="N488" s="839"/>
      <c r="O488" s="839"/>
      <c r="P488" s="839"/>
      <c r="Q488" s="839"/>
      <c r="R488" s="839"/>
      <c r="S488" s="839"/>
      <c r="T488" s="839"/>
      <c r="U488" s="839"/>
      <c r="V488" s="839"/>
      <c r="W488" s="839"/>
      <c r="X488" s="839"/>
      <c r="Y488" s="839"/>
      <c r="Z488" s="839"/>
      <c r="AA488" s="839"/>
      <c r="AB488" s="839"/>
    </row>
    <row r="489" spans="1:28" x14ac:dyDescent="0.35">
      <c r="A489" s="839"/>
      <c r="B489" s="839"/>
      <c r="C489" s="839"/>
      <c r="D489" s="839"/>
      <c r="E489" s="839"/>
      <c r="F489" s="839"/>
      <c r="G489" s="839"/>
      <c r="H489" s="839"/>
      <c r="I489" s="839"/>
      <c r="J489" s="839"/>
      <c r="K489" s="839"/>
      <c r="L489" s="839"/>
      <c r="M489" s="839"/>
      <c r="N489" s="839"/>
      <c r="O489" s="839"/>
      <c r="P489" s="839"/>
      <c r="Q489" s="839"/>
      <c r="R489" s="839"/>
      <c r="S489" s="839"/>
      <c r="T489" s="839"/>
      <c r="U489" s="839"/>
      <c r="V489" s="839"/>
      <c r="W489" s="839"/>
      <c r="X489" s="839"/>
      <c r="Y489" s="839"/>
      <c r="Z489" s="839"/>
      <c r="AA489" s="839"/>
      <c r="AB489" s="839"/>
    </row>
    <row r="490" spans="1:28" x14ac:dyDescent="0.35">
      <c r="A490" s="839"/>
      <c r="B490" s="839"/>
      <c r="C490" s="839"/>
      <c r="D490" s="839"/>
      <c r="E490" s="839"/>
      <c r="F490" s="839"/>
      <c r="G490" s="839"/>
      <c r="H490" s="839"/>
      <c r="I490" s="839"/>
      <c r="J490" s="839"/>
      <c r="K490" s="839"/>
      <c r="L490" s="839"/>
      <c r="M490" s="839"/>
      <c r="N490" s="839"/>
      <c r="O490" s="839"/>
      <c r="P490" s="839"/>
      <c r="Q490" s="839"/>
      <c r="R490" s="839"/>
      <c r="S490" s="839"/>
      <c r="T490" s="839"/>
      <c r="U490" s="839"/>
      <c r="V490" s="839"/>
      <c r="W490" s="839"/>
      <c r="X490" s="839"/>
      <c r="Y490" s="839"/>
      <c r="Z490" s="839"/>
      <c r="AA490" s="839"/>
      <c r="AB490" s="839"/>
    </row>
    <row r="491" spans="1:28" x14ac:dyDescent="0.35">
      <c r="A491" s="839"/>
      <c r="B491" s="839"/>
      <c r="C491" s="839"/>
      <c r="D491" s="839"/>
      <c r="E491" s="839"/>
      <c r="F491" s="839"/>
      <c r="G491" s="839"/>
      <c r="H491" s="839"/>
      <c r="I491" s="839"/>
      <c r="J491" s="839"/>
      <c r="K491" s="839"/>
      <c r="L491" s="839"/>
      <c r="M491" s="839"/>
      <c r="N491" s="839"/>
      <c r="O491" s="839"/>
      <c r="P491" s="839"/>
      <c r="Q491" s="839"/>
      <c r="R491" s="839"/>
      <c r="S491" s="839"/>
      <c r="T491" s="839"/>
      <c r="U491" s="839"/>
      <c r="V491" s="839"/>
      <c r="W491" s="839"/>
      <c r="X491" s="839"/>
      <c r="Y491" s="839"/>
      <c r="Z491" s="839"/>
      <c r="AA491" s="839"/>
      <c r="AB491" s="839"/>
    </row>
    <row r="492" spans="1:28" x14ac:dyDescent="0.35">
      <c r="A492" s="839"/>
      <c r="B492" s="839"/>
      <c r="C492" s="839"/>
      <c r="D492" s="839"/>
      <c r="E492" s="839"/>
      <c r="F492" s="839"/>
      <c r="G492" s="839"/>
      <c r="H492" s="839"/>
      <c r="I492" s="839"/>
      <c r="J492" s="839"/>
      <c r="K492" s="839"/>
      <c r="L492" s="839"/>
      <c r="M492" s="839"/>
      <c r="N492" s="839"/>
      <c r="O492" s="839"/>
      <c r="P492" s="839"/>
      <c r="Q492" s="839"/>
      <c r="R492" s="839"/>
      <c r="S492" s="839"/>
      <c r="T492" s="839"/>
      <c r="U492" s="839"/>
      <c r="V492" s="839"/>
      <c r="W492" s="839"/>
      <c r="X492" s="839"/>
      <c r="Y492" s="839"/>
      <c r="Z492" s="839"/>
      <c r="AA492" s="839"/>
      <c r="AB492" s="839"/>
    </row>
    <row r="493" spans="1:28" x14ac:dyDescent="0.35">
      <c r="A493" s="839"/>
      <c r="B493" s="839"/>
      <c r="C493" s="839"/>
      <c r="D493" s="839"/>
      <c r="E493" s="839"/>
      <c r="F493" s="839"/>
      <c r="G493" s="839"/>
      <c r="H493" s="839"/>
      <c r="I493" s="839"/>
      <c r="J493" s="839"/>
      <c r="K493" s="839"/>
      <c r="L493" s="839"/>
      <c r="M493" s="839"/>
      <c r="N493" s="839"/>
      <c r="O493" s="839"/>
      <c r="P493" s="839"/>
      <c r="Q493" s="839"/>
      <c r="R493" s="839"/>
      <c r="S493" s="839"/>
      <c r="T493" s="839"/>
      <c r="U493" s="839"/>
      <c r="V493" s="839"/>
      <c r="W493" s="839"/>
      <c r="X493" s="839"/>
      <c r="Y493" s="839"/>
      <c r="Z493" s="839"/>
      <c r="AA493" s="839"/>
      <c r="AB493" s="839"/>
    </row>
    <row r="494" spans="1:28" x14ac:dyDescent="0.35">
      <c r="A494" s="839"/>
      <c r="B494" s="839"/>
      <c r="C494" s="839"/>
      <c r="D494" s="839"/>
      <c r="E494" s="839"/>
      <c r="F494" s="839"/>
      <c r="G494" s="839"/>
      <c r="H494" s="839"/>
      <c r="I494" s="839"/>
      <c r="J494" s="839"/>
      <c r="K494" s="839"/>
      <c r="L494" s="839"/>
      <c r="M494" s="839"/>
      <c r="N494" s="839"/>
      <c r="O494" s="839"/>
      <c r="P494" s="839"/>
      <c r="Q494" s="839"/>
      <c r="R494" s="839"/>
      <c r="S494" s="839"/>
      <c r="T494" s="839"/>
      <c r="U494" s="839"/>
      <c r="V494" s="839"/>
      <c r="W494" s="839"/>
      <c r="X494" s="839"/>
      <c r="Y494" s="839"/>
      <c r="Z494" s="839"/>
      <c r="AA494" s="839"/>
      <c r="AB494" s="839"/>
    </row>
    <row r="495" spans="1:28" x14ac:dyDescent="0.35">
      <c r="A495" s="839"/>
      <c r="B495" s="839"/>
      <c r="C495" s="839"/>
      <c r="D495" s="839"/>
      <c r="E495" s="839"/>
      <c r="F495" s="839"/>
      <c r="G495" s="839"/>
      <c r="H495" s="839"/>
      <c r="I495" s="839"/>
      <c r="J495" s="839"/>
      <c r="K495" s="839"/>
      <c r="L495" s="839"/>
      <c r="M495" s="839"/>
      <c r="N495" s="839"/>
      <c r="O495" s="839"/>
      <c r="P495" s="839"/>
      <c r="Q495" s="839"/>
      <c r="R495" s="839"/>
      <c r="S495" s="839"/>
      <c r="T495" s="839"/>
      <c r="U495" s="839"/>
      <c r="V495" s="839"/>
      <c r="W495" s="839"/>
      <c r="X495" s="839"/>
      <c r="Y495" s="839"/>
      <c r="Z495" s="839"/>
      <c r="AA495" s="839"/>
      <c r="AB495" s="839"/>
    </row>
    <row r="496" spans="1:28" x14ac:dyDescent="0.35">
      <c r="A496" s="839"/>
      <c r="B496" s="839"/>
      <c r="C496" s="839"/>
      <c r="D496" s="839"/>
      <c r="E496" s="839"/>
      <c r="F496" s="839"/>
      <c r="G496" s="839"/>
      <c r="H496" s="839"/>
      <c r="I496" s="839"/>
      <c r="J496" s="839"/>
      <c r="K496" s="839"/>
      <c r="L496" s="839"/>
      <c r="M496" s="839"/>
      <c r="N496" s="839"/>
      <c r="O496" s="839"/>
      <c r="P496" s="839"/>
      <c r="Q496" s="839"/>
      <c r="R496" s="839"/>
      <c r="S496" s="839"/>
      <c r="T496" s="839"/>
      <c r="U496" s="839"/>
      <c r="V496" s="839"/>
      <c r="W496" s="839"/>
      <c r="X496" s="839"/>
      <c r="Y496" s="839"/>
      <c r="Z496" s="839"/>
      <c r="AA496" s="839"/>
      <c r="AB496" s="839"/>
    </row>
    <row r="497" spans="1:28" x14ac:dyDescent="0.35">
      <c r="A497" s="839"/>
      <c r="B497" s="839"/>
      <c r="C497" s="839"/>
      <c r="D497" s="839"/>
      <c r="E497" s="839"/>
      <c r="F497" s="839"/>
      <c r="G497" s="839"/>
      <c r="H497" s="839"/>
      <c r="I497" s="839"/>
      <c r="J497" s="839"/>
      <c r="K497" s="839"/>
      <c r="L497" s="839"/>
      <c r="M497" s="839"/>
      <c r="N497" s="839"/>
      <c r="O497" s="839"/>
      <c r="P497" s="839"/>
      <c r="Q497" s="839"/>
      <c r="R497" s="839"/>
      <c r="S497" s="839"/>
      <c r="T497" s="839"/>
      <c r="U497" s="839"/>
      <c r="V497" s="839"/>
      <c r="W497" s="839"/>
      <c r="X497" s="839"/>
      <c r="Y497" s="839"/>
      <c r="Z497" s="839"/>
      <c r="AA497" s="839"/>
      <c r="AB497" s="839"/>
    </row>
    <row r="498" spans="1:28" x14ac:dyDescent="0.35">
      <c r="A498" s="839"/>
      <c r="B498" s="839"/>
      <c r="C498" s="839"/>
      <c r="D498" s="839"/>
      <c r="E498" s="839"/>
      <c r="F498" s="839"/>
      <c r="G498" s="839"/>
      <c r="H498" s="839"/>
      <c r="I498" s="839"/>
      <c r="J498" s="839"/>
      <c r="K498" s="839"/>
      <c r="L498" s="839"/>
      <c r="M498" s="839"/>
      <c r="N498" s="839"/>
      <c r="O498" s="839"/>
      <c r="P498" s="839"/>
      <c r="Q498" s="839"/>
      <c r="R498" s="839"/>
      <c r="S498" s="839"/>
      <c r="T498" s="839"/>
      <c r="U498" s="839"/>
      <c r="V498" s="839"/>
      <c r="W498" s="839"/>
      <c r="X498" s="839"/>
      <c r="Y498" s="839"/>
      <c r="Z498" s="839"/>
      <c r="AA498" s="839"/>
      <c r="AB498" s="839"/>
    </row>
    <row r="499" spans="1:28" x14ac:dyDescent="0.35">
      <c r="A499" s="839"/>
      <c r="B499" s="839"/>
      <c r="C499" s="839"/>
      <c r="D499" s="839"/>
      <c r="E499" s="839"/>
      <c r="F499" s="839"/>
      <c r="G499" s="839"/>
      <c r="H499" s="839"/>
      <c r="I499" s="839"/>
      <c r="J499" s="839"/>
      <c r="K499" s="839"/>
      <c r="L499" s="839"/>
      <c r="M499" s="839"/>
      <c r="N499" s="839"/>
      <c r="O499" s="839"/>
      <c r="P499" s="839"/>
      <c r="Q499" s="839"/>
      <c r="R499" s="839"/>
      <c r="S499" s="839"/>
      <c r="T499" s="839"/>
      <c r="U499" s="839"/>
      <c r="V499" s="839"/>
      <c r="W499" s="839"/>
      <c r="X499" s="839"/>
      <c r="Y499" s="839"/>
      <c r="Z499" s="839"/>
      <c r="AA499" s="839"/>
      <c r="AB499" s="839"/>
    </row>
    <row r="500" spans="1:28" x14ac:dyDescent="0.35">
      <c r="A500" s="839"/>
      <c r="B500" s="839"/>
      <c r="C500" s="839"/>
      <c r="D500" s="839"/>
      <c r="E500" s="839"/>
      <c r="F500" s="839"/>
      <c r="G500" s="839"/>
      <c r="H500" s="839"/>
      <c r="I500" s="839"/>
      <c r="J500" s="839"/>
      <c r="K500" s="839"/>
      <c r="L500" s="839"/>
      <c r="M500" s="839"/>
      <c r="N500" s="839"/>
      <c r="O500" s="839"/>
      <c r="P500" s="839"/>
      <c r="Q500" s="839"/>
      <c r="R500" s="839"/>
      <c r="S500" s="839"/>
      <c r="T500" s="839"/>
      <c r="U500" s="839"/>
      <c r="V500" s="839"/>
      <c r="W500" s="839"/>
      <c r="X500" s="839"/>
      <c r="Y500" s="839"/>
      <c r="Z500" s="839"/>
      <c r="AA500" s="839"/>
      <c r="AB500" s="839"/>
    </row>
    <row r="501" spans="1:28" x14ac:dyDescent="0.35">
      <c r="A501" s="839"/>
      <c r="B501" s="839"/>
      <c r="C501" s="839"/>
      <c r="D501" s="839"/>
      <c r="E501" s="839"/>
      <c r="F501" s="839"/>
      <c r="G501" s="839"/>
      <c r="H501" s="839"/>
      <c r="I501" s="839"/>
      <c r="J501" s="839"/>
      <c r="K501" s="839"/>
      <c r="L501" s="839"/>
      <c r="M501" s="839"/>
      <c r="N501" s="839"/>
      <c r="O501" s="839"/>
      <c r="P501" s="839"/>
      <c r="Q501" s="839"/>
      <c r="R501" s="839"/>
      <c r="S501" s="839"/>
      <c r="T501" s="839"/>
      <c r="U501" s="839"/>
      <c r="V501" s="839"/>
      <c r="W501" s="839"/>
      <c r="X501" s="839"/>
      <c r="Y501" s="839"/>
      <c r="Z501" s="839"/>
      <c r="AA501" s="839"/>
      <c r="AB501" s="839"/>
    </row>
    <row r="502" spans="1:28" x14ac:dyDescent="0.35">
      <c r="A502" s="839"/>
      <c r="B502" s="839"/>
      <c r="C502" s="839"/>
      <c r="D502" s="839"/>
      <c r="E502" s="839"/>
      <c r="F502" s="839"/>
      <c r="G502" s="839"/>
      <c r="H502" s="839"/>
      <c r="I502" s="839"/>
      <c r="J502" s="839"/>
      <c r="K502" s="839"/>
      <c r="L502" s="839"/>
      <c r="M502" s="839"/>
      <c r="N502" s="839"/>
      <c r="O502" s="839"/>
      <c r="P502" s="839"/>
      <c r="Q502" s="839"/>
      <c r="R502" s="839"/>
      <c r="S502" s="839"/>
      <c r="T502" s="839"/>
      <c r="U502" s="839"/>
      <c r="V502" s="839"/>
      <c r="W502" s="839"/>
      <c r="X502" s="839"/>
      <c r="Y502" s="839"/>
      <c r="Z502" s="839"/>
      <c r="AA502" s="839"/>
      <c r="AB502" s="839"/>
    </row>
    <row r="503" spans="1:28" x14ac:dyDescent="0.35">
      <c r="A503" s="839"/>
      <c r="B503" s="839"/>
      <c r="C503" s="839"/>
      <c r="D503" s="839"/>
      <c r="E503" s="839"/>
      <c r="F503" s="839"/>
      <c r="G503" s="839"/>
      <c r="H503" s="839"/>
      <c r="I503" s="839"/>
      <c r="J503" s="839"/>
      <c r="K503" s="839"/>
      <c r="L503" s="839"/>
      <c r="M503" s="839"/>
      <c r="N503" s="839"/>
      <c r="O503" s="839"/>
      <c r="P503" s="839"/>
      <c r="Q503" s="839"/>
      <c r="R503" s="839"/>
      <c r="S503" s="839"/>
      <c r="T503" s="839"/>
      <c r="U503" s="839"/>
      <c r="V503" s="839"/>
      <c r="W503" s="839"/>
      <c r="X503" s="839"/>
      <c r="Y503" s="839"/>
      <c r="Z503" s="839"/>
      <c r="AA503" s="839"/>
      <c r="AB503" s="839"/>
    </row>
    <row r="504" spans="1:28" x14ac:dyDescent="0.35">
      <c r="A504" s="839"/>
      <c r="B504" s="839"/>
      <c r="C504" s="839"/>
      <c r="D504" s="839"/>
      <c r="E504" s="839"/>
      <c r="F504" s="839"/>
      <c r="G504" s="839"/>
      <c r="H504" s="839"/>
      <c r="I504" s="839"/>
      <c r="J504" s="839"/>
      <c r="K504" s="839"/>
      <c r="L504" s="839"/>
      <c r="M504" s="839"/>
      <c r="N504" s="839"/>
      <c r="O504" s="839"/>
      <c r="P504" s="839"/>
      <c r="Q504" s="839"/>
      <c r="R504" s="839"/>
      <c r="S504" s="839"/>
      <c r="T504" s="839"/>
      <c r="U504" s="839"/>
      <c r="V504" s="839"/>
      <c r="W504" s="839"/>
      <c r="X504" s="839"/>
      <c r="Y504" s="839"/>
      <c r="Z504" s="839"/>
      <c r="AA504" s="839"/>
      <c r="AB504" s="839"/>
    </row>
    <row r="505" spans="1:28" x14ac:dyDescent="0.35">
      <c r="A505" s="839"/>
      <c r="B505" s="839"/>
      <c r="C505" s="839"/>
      <c r="D505" s="839"/>
      <c r="E505" s="839"/>
      <c r="F505" s="839"/>
      <c r="G505" s="839"/>
      <c r="H505" s="839"/>
      <c r="I505" s="839"/>
      <c r="J505" s="839"/>
      <c r="K505" s="839"/>
      <c r="L505" s="839"/>
      <c r="M505" s="839"/>
      <c r="N505" s="839"/>
      <c r="O505" s="839"/>
      <c r="P505" s="839"/>
      <c r="Q505" s="839"/>
      <c r="R505" s="839"/>
      <c r="S505" s="839"/>
      <c r="T505" s="839"/>
      <c r="U505" s="839"/>
      <c r="V505" s="839"/>
      <c r="W505" s="839"/>
      <c r="X505" s="839"/>
      <c r="Y505" s="839"/>
      <c r="Z505" s="839"/>
      <c r="AA505" s="839"/>
      <c r="AB505" s="839"/>
    </row>
    <row r="506" spans="1:28" x14ac:dyDescent="0.35">
      <c r="A506" s="839"/>
      <c r="B506" s="839"/>
      <c r="C506" s="839"/>
      <c r="D506" s="839"/>
      <c r="E506" s="839"/>
      <c r="F506" s="839"/>
      <c r="G506" s="839"/>
      <c r="H506" s="839"/>
      <c r="I506" s="839"/>
      <c r="J506" s="839"/>
      <c r="K506" s="839"/>
      <c r="L506" s="839"/>
      <c r="M506" s="839"/>
      <c r="N506" s="839"/>
      <c r="O506" s="839"/>
      <c r="P506" s="839"/>
      <c r="Q506" s="839"/>
      <c r="R506" s="839"/>
      <c r="S506" s="839"/>
      <c r="T506" s="839"/>
      <c r="U506" s="839"/>
      <c r="V506" s="839"/>
      <c r="W506" s="839"/>
      <c r="X506" s="839"/>
      <c r="Y506" s="839"/>
      <c r="Z506" s="839"/>
      <c r="AA506" s="839"/>
      <c r="AB506" s="839"/>
    </row>
    <row r="507" spans="1:28" x14ac:dyDescent="0.35">
      <c r="A507" s="839"/>
      <c r="B507" s="839"/>
      <c r="C507" s="839"/>
      <c r="D507" s="839"/>
      <c r="E507" s="839"/>
      <c r="F507" s="839"/>
      <c r="G507" s="839"/>
      <c r="H507" s="839"/>
      <c r="I507" s="839"/>
      <c r="J507" s="839"/>
      <c r="K507" s="839"/>
      <c r="L507" s="839"/>
      <c r="M507" s="839"/>
      <c r="N507" s="839"/>
      <c r="O507" s="839"/>
      <c r="P507" s="839"/>
      <c r="Q507" s="839"/>
      <c r="R507" s="839"/>
      <c r="S507" s="839"/>
      <c r="T507" s="839"/>
      <c r="U507" s="839"/>
      <c r="V507" s="839"/>
      <c r="W507" s="839"/>
      <c r="X507" s="839"/>
      <c r="Y507" s="839"/>
      <c r="Z507" s="839"/>
      <c r="AA507" s="839"/>
      <c r="AB507" s="839"/>
    </row>
    <row r="508" spans="1:28" x14ac:dyDescent="0.35">
      <c r="A508" s="839"/>
      <c r="B508" s="839"/>
      <c r="C508" s="839"/>
      <c r="D508" s="839"/>
      <c r="E508" s="839"/>
      <c r="F508" s="839"/>
      <c r="G508" s="839"/>
      <c r="H508" s="839"/>
      <c r="I508" s="839"/>
      <c r="J508" s="839"/>
      <c r="K508" s="839"/>
      <c r="L508" s="839"/>
      <c r="M508" s="839"/>
      <c r="N508" s="839"/>
      <c r="O508" s="839"/>
      <c r="P508" s="839"/>
      <c r="Q508" s="839"/>
      <c r="R508" s="839"/>
      <c r="S508" s="839"/>
      <c r="T508" s="839"/>
      <c r="U508" s="839"/>
      <c r="V508" s="839"/>
      <c r="W508" s="839"/>
      <c r="X508" s="839"/>
      <c r="Y508" s="839"/>
      <c r="Z508" s="839"/>
      <c r="AA508" s="839"/>
      <c r="AB508" s="839"/>
    </row>
    <row r="509" spans="1:28" x14ac:dyDescent="0.35">
      <c r="A509" s="839"/>
      <c r="B509" s="839"/>
      <c r="C509" s="839"/>
      <c r="D509" s="839"/>
      <c r="E509" s="839"/>
      <c r="F509" s="839"/>
      <c r="G509" s="839"/>
      <c r="H509" s="839"/>
      <c r="I509" s="839"/>
      <c r="J509" s="839"/>
      <c r="K509" s="839"/>
      <c r="L509" s="839"/>
      <c r="M509" s="839"/>
      <c r="N509" s="839"/>
      <c r="O509" s="839"/>
      <c r="P509" s="839"/>
      <c r="Q509" s="839"/>
      <c r="R509" s="839"/>
      <c r="S509" s="839"/>
      <c r="T509" s="839"/>
      <c r="U509" s="839"/>
      <c r="V509" s="839"/>
      <c r="W509" s="839"/>
      <c r="X509" s="839"/>
      <c r="Y509" s="839"/>
      <c r="Z509" s="839"/>
      <c r="AA509" s="839"/>
      <c r="AB509" s="839"/>
    </row>
    <row r="510" spans="1:28" x14ac:dyDescent="0.35">
      <c r="A510" s="839"/>
      <c r="B510" s="839"/>
      <c r="C510" s="839"/>
      <c r="D510" s="839"/>
      <c r="E510" s="839"/>
      <c r="F510" s="839"/>
      <c r="G510" s="839"/>
      <c r="H510" s="839"/>
      <c r="I510" s="839"/>
      <c r="J510" s="839"/>
      <c r="K510" s="839"/>
      <c r="L510" s="839"/>
      <c r="M510" s="839"/>
      <c r="N510" s="839"/>
      <c r="O510" s="839"/>
      <c r="P510" s="839"/>
      <c r="Q510" s="839"/>
      <c r="R510" s="839"/>
      <c r="S510" s="839"/>
      <c r="T510" s="839"/>
      <c r="U510" s="839"/>
      <c r="V510" s="839"/>
      <c r="W510" s="839"/>
      <c r="X510" s="839"/>
      <c r="Y510" s="839"/>
      <c r="Z510" s="839"/>
      <c r="AA510" s="839"/>
      <c r="AB510" s="839"/>
    </row>
    <row r="511" spans="1:28" x14ac:dyDescent="0.35">
      <c r="A511" s="839"/>
      <c r="B511" s="839"/>
      <c r="C511" s="839"/>
      <c r="D511" s="839"/>
      <c r="E511" s="839"/>
      <c r="F511" s="839"/>
      <c r="G511" s="839"/>
      <c r="H511" s="839"/>
      <c r="I511" s="839"/>
      <c r="J511" s="839"/>
      <c r="K511" s="839"/>
      <c r="L511" s="839"/>
      <c r="M511" s="839"/>
      <c r="N511" s="839"/>
      <c r="O511" s="839"/>
      <c r="P511" s="839"/>
      <c r="Q511" s="839"/>
      <c r="R511" s="839"/>
      <c r="S511" s="839"/>
      <c r="T511" s="839"/>
      <c r="U511" s="839"/>
      <c r="V511" s="839"/>
      <c r="W511" s="839"/>
      <c r="X511" s="839"/>
      <c r="Y511" s="839"/>
      <c r="Z511" s="839"/>
      <c r="AA511" s="839"/>
      <c r="AB511" s="839"/>
    </row>
    <row r="512" spans="1:28" x14ac:dyDescent="0.35">
      <c r="A512" s="839"/>
      <c r="B512" s="839"/>
      <c r="C512" s="839"/>
      <c r="D512" s="839"/>
      <c r="E512" s="839"/>
      <c r="F512" s="839"/>
      <c r="G512" s="839"/>
      <c r="H512" s="839"/>
      <c r="I512" s="839"/>
      <c r="J512" s="839"/>
      <c r="K512" s="839"/>
      <c r="L512" s="839"/>
      <c r="M512" s="839"/>
      <c r="N512" s="839"/>
      <c r="O512" s="839"/>
      <c r="P512" s="839"/>
      <c r="Q512" s="839"/>
      <c r="R512" s="839"/>
      <c r="S512" s="839"/>
      <c r="T512" s="839"/>
      <c r="U512" s="839"/>
      <c r="V512" s="839"/>
      <c r="W512" s="839"/>
      <c r="X512" s="839"/>
      <c r="Y512" s="839"/>
      <c r="Z512" s="839"/>
      <c r="AA512" s="839"/>
      <c r="AB512" s="839"/>
    </row>
    <row r="513" spans="1:28" x14ac:dyDescent="0.35">
      <c r="A513" s="839"/>
      <c r="B513" s="839"/>
      <c r="C513" s="839"/>
      <c r="D513" s="839"/>
      <c r="E513" s="839"/>
      <c r="F513" s="839"/>
      <c r="G513" s="839"/>
      <c r="H513" s="839"/>
      <c r="I513" s="839"/>
      <c r="J513" s="839"/>
      <c r="K513" s="839"/>
      <c r="L513" s="839"/>
      <c r="M513" s="839"/>
      <c r="N513" s="839"/>
      <c r="O513" s="839"/>
      <c r="P513" s="839"/>
      <c r="Q513" s="839"/>
      <c r="R513" s="839"/>
      <c r="S513" s="839"/>
      <c r="T513" s="839"/>
      <c r="U513" s="839"/>
      <c r="V513" s="839"/>
      <c r="W513" s="839"/>
      <c r="X513" s="839"/>
      <c r="Y513" s="839"/>
      <c r="Z513" s="839"/>
      <c r="AA513" s="839"/>
      <c r="AB513" s="839"/>
    </row>
    <row r="514" spans="1:28" x14ac:dyDescent="0.35">
      <c r="A514" s="839"/>
      <c r="B514" s="839"/>
      <c r="C514" s="839"/>
      <c r="D514" s="839"/>
      <c r="E514" s="839"/>
      <c r="F514" s="839"/>
      <c r="G514" s="839"/>
      <c r="H514" s="839"/>
      <c r="I514" s="839"/>
      <c r="J514" s="839"/>
      <c r="K514" s="839"/>
      <c r="L514" s="839"/>
      <c r="M514" s="839"/>
      <c r="N514" s="839"/>
      <c r="O514" s="839"/>
      <c r="P514" s="839"/>
      <c r="Q514" s="839"/>
      <c r="R514" s="839"/>
      <c r="S514" s="839"/>
      <c r="T514" s="839"/>
      <c r="U514" s="839"/>
      <c r="V514" s="839"/>
      <c r="W514" s="839"/>
      <c r="X514" s="839"/>
      <c r="Y514" s="839"/>
      <c r="Z514" s="839"/>
      <c r="AA514" s="839"/>
      <c r="AB514" s="839"/>
    </row>
    <row r="515" spans="1:28" x14ac:dyDescent="0.35">
      <c r="A515" s="839"/>
      <c r="B515" s="839"/>
      <c r="C515" s="839"/>
      <c r="D515" s="839"/>
      <c r="E515" s="839"/>
      <c r="F515" s="839"/>
      <c r="G515" s="839"/>
      <c r="H515" s="839"/>
      <c r="I515" s="839"/>
      <c r="J515" s="839"/>
      <c r="K515" s="839"/>
      <c r="L515" s="839"/>
      <c r="M515" s="839"/>
      <c r="N515" s="839"/>
      <c r="O515" s="839"/>
      <c r="P515" s="839"/>
      <c r="Q515" s="839"/>
      <c r="R515" s="839"/>
      <c r="S515" s="839"/>
      <c r="T515" s="839"/>
      <c r="U515" s="839"/>
      <c r="V515" s="839"/>
      <c r="W515" s="839"/>
      <c r="X515" s="839"/>
      <c r="Y515" s="839"/>
      <c r="Z515" s="839"/>
      <c r="AA515" s="839"/>
      <c r="AB515" s="839"/>
    </row>
    <row r="516" spans="1:28" x14ac:dyDescent="0.35">
      <c r="A516" s="839"/>
      <c r="B516" s="839"/>
      <c r="C516" s="839"/>
      <c r="D516" s="839"/>
      <c r="E516" s="839"/>
      <c r="F516" s="839"/>
      <c r="G516" s="839"/>
      <c r="H516" s="839"/>
      <c r="I516" s="839"/>
      <c r="J516" s="839"/>
      <c r="K516" s="839"/>
      <c r="L516" s="839"/>
      <c r="M516" s="839"/>
      <c r="N516" s="839"/>
      <c r="O516" s="839"/>
      <c r="P516" s="839"/>
      <c r="Q516" s="839"/>
      <c r="R516" s="839"/>
      <c r="S516" s="839"/>
      <c r="T516" s="839"/>
      <c r="U516" s="839"/>
      <c r="V516" s="839"/>
      <c r="W516" s="839"/>
      <c r="X516" s="839"/>
      <c r="Y516" s="839"/>
      <c r="Z516" s="839"/>
      <c r="AA516" s="839"/>
      <c r="AB516" s="839"/>
    </row>
    <row r="517" spans="1:28" x14ac:dyDescent="0.35">
      <c r="A517" s="839"/>
      <c r="B517" s="839"/>
      <c r="C517" s="839"/>
      <c r="D517" s="839"/>
      <c r="E517" s="839"/>
      <c r="F517" s="839"/>
      <c r="G517" s="839"/>
      <c r="H517" s="839"/>
      <c r="I517" s="839"/>
      <c r="J517" s="839"/>
      <c r="K517" s="839"/>
      <c r="L517" s="839"/>
      <c r="M517" s="839"/>
      <c r="N517" s="839"/>
      <c r="O517" s="839"/>
      <c r="P517" s="839"/>
      <c r="Q517" s="839"/>
      <c r="R517" s="839"/>
      <c r="S517" s="839"/>
      <c r="T517" s="839"/>
      <c r="U517" s="839"/>
      <c r="V517" s="839"/>
      <c r="W517" s="839"/>
      <c r="X517" s="839"/>
      <c r="Y517" s="839"/>
      <c r="Z517" s="839"/>
      <c r="AA517" s="839"/>
      <c r="AB517" s="839"/>
    </row>
    <row r="518" spans="1:28" x14ac:dyDescent="0.35">
      <c r="A518" s="839"/>
      <c r="B518" s="839"/>
      <c r="C518" s="839"/>
      <c r="D518" s="839"/>
      <c r="E518" s="839"/>
      <c r="F518" s="839"/>
      <c r="G518" s="839"/>
      <c r="H518" s="839"/>
      <c r="I518" s="839"/>
      <c r="J518" s="839"/>
      <c r="K518" s="839"/>
      <c r="L518" s="839"/>
      <c r="M518" s="839"/>
      <c r="N518" s="839"/>
      <c r="O518" s="839"/>
      <c r="P518" s="839"/>
      <c r="Q518" s="839"/>
      <c r="R518" s="839"/>
      <c r="S518" s="839"/>
      <c r="T518" s="839"/>
      <c r="U518" s="839"/>
      <c r="V518" s="839"/>
      <c r="W518" s="839"/>
      <c r="X518" s="839"/>
      <c r="Y518" s="839"/>
      <c r="Z518" s="839"/>
      <c r="AA518" s="839"/>
      <c r="AB518" s="839"/>
    </row>
    <row r="519" spans="1:28" x14ac:dyDescent="0.35">
      <c r="A519" s="839"/>
      <c r="B519" s="839"/>
      <c r="C519" s="839"/>
      <c r="D519" s="839"/>
      <c r="E519" s="839"/>
      <c r="F519" s="839"/>
      <c r="G519" s="839"/>
      <c r="H519" s="839"/>
      <c r="I519" s="839"/>
      <c r="J519" s="839"/>
      <c r="K519" s="839"/>
      <c r="L519" s="839"/>
      <c r="M519" s="839"/>
      <c r="N519" s="839"/>
      <c r="O519" s="839"/>
      <c r="P519" s="839"/>
      <c r="Q519" s="839"/>
      <c r="R519" s="839"/>
      <c r="S519" s="839"/>
      <c r="T519" s="839"/>
      <c r="U519" s="839"/>
      <c r="V519" s="839"/>
      <c r="W519" s="839"/>
      <c r="X519" s="839"/>
      <c r="Y519" s="839"/>
      <c r="Z519" s="839"/>
      <c r="AA519" s="839"/>
      <c r="AB519" s="839"/>
    </row>
    <row r="520" spans="1:28" x14ac:dyDescent="0.35">
      <c r="A520" s="839"/>
      <c r="B520" s="839"/>
      <c r="C520" s="839"/>
      <c r="D520" s="839"/>
      <c r="E520" s="839"/>
      <c r="F520" s="839"/>
      <c r="G520" s="839"/>
      <c r="H520" s="839"/>
      <c r="I520" s="839"/>
      <c r="J520" s="839"/>
      <c r="K520" s="839"/>
      <c r="L520" s="839"/>
      <c r="M520" s="839"/>
      <c r="N520" s="839"/>
      <c r="O520" s="839"/>
      <c r="P520" s="839"/>
      <c r="Q520" s="839"/>
      <c r="R520" s="839"/>
      <c r="S520" s="839"/>
      <c r="T520" s="839"/>
      <c r="U520" s="839"/>
      <c r="V520" s="839"/>
      <c r="W520" s="839"/>
      <c r="X520" s="839"/>
      <c r="Y520" s="839"/>
      <c r="Z520" s="839"/>
      <c r="AA520" s="839"/>
      <c r="AB520" s="839"/>
    </row>
    <row r="521" spans="1:28" x14ac:dyDescent="0.35">
      <c r="A521" s="839"/>
      <c r="B521" s="839"/>
      <c r="C521" s="839"/>
      <c r="D521" s="839"/>
      <c r="E521" s="839"/>
      <c r="F521" s="839"/>
      <c r="G521" s="839"/>
      <c r="H521" s="839"/>
      <c r="I521" s="839"/>
      <c r="J521" s="839"/>
      <c r="K521" s="839"/>
      <c r="L521" s="839"/>
      <c r="M521" s="839"/>
      <c r="N521" s="839"/>
      <c r="O521" s="839"/>
      <c r="P521" s="839"/>
      <c r="Q521" s="839"/>
      <c r="R521" s="839"/>
      <c r="S521" s="839"/>
      <c r="T521" s="839"/>
      <c r="U521" s="839"/>
      <c r="V521" s="839"/>
      <c r="W521" s="839"/>
      <c r="X521" s="839"/>
      <c r="Y521" s="839"/>
      <c r="Z521" s="839"/>
      <c r="AA521" s="839"/>
      <c r="AB521" s="839"/>
    </row>
    <row r="522" spans="1:28" x14ac:dyDescent="0.35">
      <c r="A522" s="839"/>
      <c r="B522" s="839"/>
      <c r="C522" s="839"/>
      <c r="D522" s="839"/>
      <c r="E522" s="839"/>
      <c r="F522" s="839"/>
      <c r="G522" s="839"/>
      <c r="H522" s="839"/>
      <c r="I522" s="839"/>
      <c r="J522" s="839"/>
      <c r="K522" s="839"/>
      <c r="L522" s="839"/>
      <c r="M522" s="839"/>
      <c r="N522" s="839"/>
      <c r="O522" s="839"/>
      <c r="P522" s="839"/>
      <c r="Q522" s="839"/>
      <c r="R522" s="839"/>
      <c r="S522" s="839"/>
      <c r="T522" s="839"/>
      <c r="U522" s="839"/>
      <c r="V522" s="839"/>
      <c r="W522" s="839"/>
      <c r="X522" s="839"/>
      <c r="Y522" s="839"/>
      <c r="Z522" s="839"/>
      <c r="AA522" s="839"/>
      <c r="AB522" s="839"/>
    </row>
    <row r="523" spans="1:28" x14ac:dyDescent="0.35">
      <c r="A523" s="839"/>
      <c r="B523" s="839"/>
      <c r="C523" s="839"/>
      <c r="D523" s="839"/>
      <c r="E523" s="839"/>
      <c r="F523" s="839"/>
      <c r="G523" s="839"/>
      <c r="H523" s="839"/>
      <c r="I523" s="839"/>
      <c r="J523" s="839"/>
      <c r="K523" s="839"/>
      <c r="L523" s="839"/>
      <c r="M523" s="839"/>
      <c r="N523" s="839"/>
      <c r="O523" s="839"/>
      <c r="P523" s="839"/>
      <c r="Q523" s="839"/>
      <c r="R523" s="839"/>
      <c r="S523" s="839"/>
      <c r="T523" s="839"/>
      <c r="U523" s="839"/>
      <c r="V523" s="839"/>
      <c r="W523" s="839"/>
      <c r="X523" s="839"/>
      <c r="Y523" s="839"/>
      <c r="Z523" s="839"/>
      <c r="AA523" s="839"/>
      <c r="AB523" s="839"/>
    </row>
    <row r="524" spans="1:28" x14ac:dyDescent="0.35">
      <c r="A524" s="839"/>
      <c r="B524" s="839"/>
      <c r="C524" s="839"/>
      <c r="D524" s="839"/>
      <c r="E524" s="839"/>
      <c r="F524" s="839"/>
      <c r="G524" s="839"/>
      <c r="H524" s="839"/>
      <c r="I524" s="839"/>
      <c r="J524" s="839"/>
      <c r="K524" s="839"/>
      <c r="L524" s="839"/>
      <c r="M524" s="839"/>
      <c r="N524" s="839"/>
      <c r="O524" s="839"/>
      <c r="P524" s="839"/>
      <c r="Q524" s="839"/>
      <c r="R524" s="839"/>
      <c r="S524" s="839"/>
      <c r="T524" s="839"/>
      <c r="U524" s="839"/>
      <c r="V524" s="839"/>
      <c r="W524" s="839"/>
      <c r="X524" s="839"/>
      <c r="Y524" s="839"/>
      <c r="Z524" s="839"/>
      <c r="AA524" s="839"/>
      <c r="AB524" s="839"/>
    </row>
    <row r="525" spans="1:28" x14ac:dyDescent="0.35">
      <c r="A525" s="839"/>
      <c r="B525" s="839"/>
      <c r="C525" s="839"/>
      <c r="D525" s="839"/>
      <c r="E525" s="839"/>
      <c r="F525" s="839"/>
      <c r="G525" s="839"/>
      <c r="H525" s="839"/>
      <c r="I525" s="839"/>
      <c r="J525" s="839"/>
      <c r="K525" s="839"/>
      <c r="L525" s="839"/>
      <c r="M525" s="839"/>
      <c r="N525" s="839"/>
      <c r="O525" s="839"/>
      <c r="P525" s="839"/>
      <c r="Q525" s="839"/>
      <c r="R525" s="839"/>
      <c r="S525" s="839"/>
      <c r="T525" s="839"/>
      <c r="U525" s="839"/>
      <c r="V525" s="839"/>
      <c r="W525" s="839"/>
      <c r="X525" s="839"/>
      <c r="Y525" s="839"/>
      <c r="Z525" s="839"/>
      <c r="AA525" s="839"/>
      <c r="AB525" s="839"/>
    </row>
    <row r="526" spans="1:28" x14ac:dyDescent="0.35">
      <c r="A526" s="839"/>
      <c r="B526" s="839"/>
      <c r="C526" s="839"/>
      <c r="D526" s="839"/>
      <c r="E526" s="839"/>
      <c r="F526" s="839"/>
      <c r="G526" s="839"/>
      <c r="H526" s="839"/>
      <c r="I526" s="839"/>
      <c r="J526" s="839"/>
      <c r="K526" s="839"/>
      <c r="L526" s="839"/>
      <c r="M526" s="839"/>
      <c r="N526" s="839"/>
      <c r="O526" s="839"/>
      <c r="P526" s="839"/>
      <c r="Q526" s="839"/>
      <c r="R526" s="839"/>
      <c r="S526" s="839"/>
      <c r="T526" s="839"/>
      <c r="U526" s="839"/>
      <c r="V526" s="839"/>
      <c r="W526" s="839"/>
      <c r="X526" s="839"/>
      <c r="Y526" s="839"/>
      <c r="Z526" s="839"/>
      <c r="AA526" s="839"/>
      <c r="AB526" s="839"/>
    </row>
    <row r="527" spans="1:28" x14ac:dyDescent="0.35">
      <c r="A527" s="839"/>
      <c r="B527" s="839"/>
      <c r="C527" s="839"/>
      <c r="D527" s="839"/>
      <c r="E527" s="839"/>
      <c r="F527" s="839"/>
      <c r="G527" s="839"/>
      <c r="H527" s="839"/>
      <c r="I527" s="839"/>
      <c r="J527" s="839"/>
      <c r="K527" s="839"/>
      <c r="L527" s="839"/>
      <c r="M527" s="839"/>
      <c r="N527" s="839"/>
      <c r="O527" s="839"/>
      <c r="P527" s="839"/>
      <c r="Q527" s="839"/>
      <c r="R527" s="839"/>
      <c r="S527" s="839"/>
      <c r="T527" s="839"/>
      <c r="U527" s="839"/>
      <c r="V527" s="839"/>
      <c r="W527" s="839"/>
      <c r="X527" s="839"/>
      <c r="Y527" s="839"/>
      <c r="Z527" s="839"/>
      <c r="AA527" s="839"/>
      <c r="AB527" s="839"/>
    </row>
    <row r="528" spans="1:28" x14ac:dyDescent="0.35">
      <c r="A528" s="839"/>
      <c r="B528" s="839"/>
      <c r="C528" s="839"/>
      <c r="D528" s="839"/>
      <c r="E528" s="839"/>
      <c r="F528" s="839"/>
      <c r="G528" s="839"/>
      <c r="H528" s="839"/>
      <c r="I528" s="839"/>
      <c r="J528" s="839"/>
      <c r="K528" s="839"/>
      <c r="L528" s="839"/>
      <c r="M528" s="839"/>
      <c r="N528" s="839"/>
      <c r="O528" s="839"/>
      <c r="P528" s="839"/>
      <c r="Q528" s="839"/>
      <c r="R528" s="839"/>
      <c r="S528" s="839"/>
      <c r="T528" s="839"/>
      <c r="U528" s="839"/>
      <c r="V528" s="839"/>
      <c r="W528" s="839"/>
      <c r="X528" s="839"/>
      <c r="Y528" s="839"/>
      <c r="Z528" s="839"/>
      <c r="AA528" s="839"/>
      <c r="AB528" s="839"/>
    </row>
    <row r="529" spans="1:28" x14ac:dyDescent="0.35">
      <c r="A529" s="839"/>
      <c r="B529" s="839"/>
      <c r="C529" s="839"/>
      <c r="D529" s="839"/>
      <c r="E529" s="839"/>
      <c r="F529" s="839"/>
      <c r="G529" s="839"/>
      <c r="H529" s="839"/>
      <c r="I529" s="839"/>
      <c r="J529" s="839"/>
      <c r="K529" s="839"/>
      <c r="L529" s="839"/>
      <c r="M529" s="839"/>
      <c r="N529" s="839"/>
      <c r="O529" s="839"/>
      <c r="P529" s="839"/>
      <c r="Q529" s="839"/>
      <c r="R529" s="839"/>
      <c r="S529" s="839"/>
      <c r="T529" s="839"/>
      <c r="U529" s="839"/>
      <c r="V529" s="839"/>
      <c r="W529" s="839"/>
      <c r="X529" s="839"/>
      <c r="Y529" s="839"/>
      <c r="Z529" s="839"/>
      <c r="AA529" s="839"/>
      <c r="AB529" s="839"/>
    </row>
    <row r="530" spans="1:28" x14ac:dyDescent="0.35">
      <c r="A530" s="839"/>
      <c r="B530" s="839"/>
      <c r="C530" s="839"/>
      <c r="D530" s="839"/>
      <c r="E530" s="839"/>
      <c r="F530" s="839"/>
      <c r="G530" s="839"/>
      <c r="H530" s="839"/>
      <c r="I530" s="839"/>
      <c r="J530" s="839"/>
      <c r="K530" s="839"/>
      <c r="L530" s="839"/>
      <c r="M530" s="839"/>
      <c r="N530" s="839"/>
      <c r="O530" s="839"/>
      <c r="P530" s="839"/>
      <c r="Q530" s="839"/>
      <c r="R530" s="839"/>
      <c r="S530" s="839"/>
      <c r="T530" s="839"/>
      <c r="U530" s="839"/>
      <c r="V530" s="839"/>
      <c r="W530" s="839"/>
      <c r="X530" s="839"/>
      <c r="Y530" s="839"/>
      <c r="Z530" s="839"/>
      <c r="AA530" s="839"/>
      <c r="AB530" s="839"/>
    </row>
    <row r="531" spans="1:28" x14ac:dyDescent="0.35">
      <c r="A531" s="839"/>
      <c r="B531" s="839"/>
      <c r="C531" s="839"/>
      <c r="D531" s="839"/>
      <c r="E531" s="839"/>
      <c r="F531" s="839"/>
      <c r="G531" s="839"/>
      <c r="H531" s="839"/>
      <c r="I531" s="839"/>
      <c r="J531" s="839"/>
      <c r="K531" s="839"/>
      <c r="L531" s="839"/>
      <c r="M531" s="839"/>
      <c r="N531" s="839"/>
      <c r="O531" s="839"/>
      <c r="P531" s="839"/>
      <c r="Q531" s="839"/>
      <c r="R531" s="839"/>
      <c r="S531" s="839"/>
      <c r="T531" s="839"/>
      <c r="U531" s="839"/>
      <c r="V531" s="839"/>
      <c r="W531" s="839"/>
      <c r="X531" s="839"/>
      <c r="Y531" s="839"/>
      <c r="Z531" s="839"/>
      <c r="AA531" s="839"/>
      <c r="AB531" s="839"/>
    </row>
    <row r="532" spans="1:28" x14ac:dyDescent="0.35">
      <c r="A532" s="839"/>
      <c r="B532" s="839"/>
      <c r="C532" s="839"/>
      <c r="D532" s="839"/>
      <c r="E532" s="839"/>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row>
    <row r="533" spans="1:28" x14ac:dyDescent="0.35">
      <c r="A533" s="839"/>
      <c r="B533" s="839"/>
      <c r="C533" s="839"/>
      <c r="D533" s="839"/>
      <c r="E533" s="839"/>
      <c r="F533" s="839"/>
      <c r="G533" s="839"/>
      <c r="H533" s="839"/>
      <c r="I533" s="839"/>
      <c r="J533" s="839"/>
      <c r="K533" s="839"/>
      <c r="L533" s="839"/>
      <c r="M533" s="839"/>
      <c r="N533" s="839"/>
      <c r="O533" s="839"/>
      <c r="P533" s="839"/>
      <c r="Q533" s="839"/>
      <c r="R533" s="839"/>
      <c r="S533" s="839"/>
      <c r="T533" s="839"/>
      <c r="U533" s="839"/>
      <c r="V533" s="839"/>
      <c r="W533" s="839"/>
      <c r="X533" s="839"/>
      <c r="Y533" s="839"/>
      <c r="Z533" s="839"/>
      <c r="AA533" s="839"/>
      <c r="AB533" s="839"/>
    </row>
    <row r="534" spans="1:28" x14ac:dyDescent="0.35">
      <c r="A534" s="839"/>
      <c r="B534" s="839"/>
      <c r="C534" s="839"/>
      <c r="D534" s="839"/>
      <c r="E534" s="839"/>
      <c r="F534" s="839"/>
      <c r="G534" s="839"/>
      <c r="H534" s="839"/>
      <c r="I534" s="839"/>
      <c r="J534" s="839"/>
      <c r="K534" s="839"/>
      <c r="L534" s="839"/>
      <c r="M534" s="839"/>
      <c r="N534" s="839"/>
      <c r="O534" s="839"/>
      <c r="P534" s="839"/>
      <c r="Q534" s="839"/>
      <c r="R534" s="839"/>
      <c r="S534" s="839"/>
      <c r="T534" s="839"/>
      <c r="U534" s="839"/>
      <c r="V534" s="839"/>
      <c r="W534" s="839"/>
      <c r="X534" s="839"/>
      <c r="Y534" s="839"/>
      <c r="Z534" s="839"/>
      <c r="AA534" s="839"/>
      <c r="AB534" s="839"/>
    </row>
    <row r="535" spans="1:28" x14ac:dyDescent="0.35">
      <c r="A535" s="839"/>
      <c r="B535" s="839"/>
      <c r="C535" s="839"/>
      <c r="D535" s="839"/>
      <c r="E535" s="839"/>
      <c r="F535" s="839"/>
      <c r="G535" s="839"/>
      <c r="H535" s="839"/>
      <c r="I535" s="839"/>
      <c r="J535" s="839"/>
      <c r="K535" s="839"/>
      <c r="L535" s="839"/>
      <c r="M535" s="839"/>
      <c r="N535" s="839"/>
      <c r="O535" s="839"/>
      <c r="P535" s="839"/>
      <c r="Q535" s="839"/>
      <c r="R535" s="839"/>
      <c r="S535" s="839"/>
      <c r="T535" s="839"/>
      <c r="U535" s="839"/>
      <c r="V535" s="839"/>
      <c r="W535" s="839"/>
      <c r="X535" s="839"/>
      <c r="Y535" s="839"/>
      <c r="Z535" s="839"/>
      <c r="AA535" s="839"/>
      <c r="AB535" s="839"/>
    </row>
    <row r="536" spans="1:28" x14ac:dyDescent="0.35">
      <c r="A536" s="839"/>
      <c r="B536" s="839"/>
      <c r="C536" s="839"/>
      <c r="D536" s="839"/>
      <c r="E536" s="839"/>
      <c r="F536" s="839"/>
      <c r="G536" s="839"/>
      <c r="H536" s="839"/>
      <c r="I536" s="839"/>
      <c r="J536" s="839"/>
      <c r="K536" s="839"/>
      <c r="L536" s="839"/>
      <c r="M536" s="839"/>
      <c r="N536" s="839"/>
      <c r="O536" s="839"/>
      <c r="P536" s="839"/>
      <c r="Q536" s="839"/>
      <c r="R536" s="839"/>
      <c r="S536" s="839"/>
      <c r="T536" s="839"/>
      <c r="U536" s="839"/>
      <c r="V536" s="839"/>
      <c r="W536" s="839"/>
      <c r="X536" s="839"/>
      <c r="Y536" s="839"/>
      <c r="Z536" s="839"/>
      <c r="AA536" s="839"/>
      <c r="AB536" s="839"/>
    </row>
    <row r="537" spans="1:28" x14ac:dyDescent="0.35">
      <c r="A537" s="839"/>
      <c r="B537" s="839"/>
      <c r="C537" s="839"/>
      <c r="D537" s="839"/>
      <c r="E537" s="839"/>
      <c r="F537" s="839"/>
      <c r="G537" s="839"/>
      <c r="H537" s="839"/>
      <c r="I537" s="839"/>
      <c r="J537" s="839"/>
      <c r="K537" s="839"/>
      <c r="L537" s="839"/>
      <c r="M537" s="839"/>
      <c r="N537" s="839"/>
      <c r="O537" s="839"/>
      <c r="P537" s="839"/>
      <c r="Q537" s="839"/>
      <c r="R537" s="839"/>
      <c r="S537" s="839"/>
      <c r="T537" s="839"/>
      <c r="U537" s="839"/>
      <c r="V537" s="839"/>
      <c r="W537" s="839"/>
      <c r="X537" s="839"/>
      <c r="Y537" s="839"/>
      <c r="Z537" s="839"/>
      <c r="AA537" s="839"/>
      <c r="AB537" s="839"/>
    </row>
    <row r="538" spans="1:28" x14ac:dyDescent="0.35">
      <c r="A538" s="839"/>
      <c r="B538" s="839"/>
      <c r="C538" s="839"/>
      <c r="D538" s="839"/>
      <c r="E538" s="839"/>
      <c r="F538" s="839"/>
      <c r="G538" s="839"/>
      <c r="H538" s="839"/>
      <c r="I538" s="839"/>
      <c r="J538" s="839"/>
      <c r="K538" s="839"/>
      <c r="L538" s="839"/>
      <c r="M538" s="839"/>
      <c r="N538" s="839"/>
      <c r="O538" s="839"/>
      <c r="P538" s="839"/>
      <c r="Q538" s="839"/>
      <c r="R538" s="839"/>
      <c r="S538" s="839"/>
      <c r="T538" s="839"/>
      <c r="U538" s="839"/>
      <c r="V538" s="839"/>
      <c r="W538" s="839"/>
      <c r="X538" s="839"/>
      <c r="Y538" s="839"/>
      <c r="Z538" s="839"/>
      <c r="AA538" s="839"/>
      <c r="AB538" s="839"/>
    </row>
    <row r="539" spans="1:28" x14ac:dyDescent="0.35">
      <c r="A539" s="839"/>
      <c r="B539" s="839"/>
      <c r="C539" s="839"/>
      <c r="D539" s="839"/>
      <c r="E539" s="839"/>
      <c r="F539" s="839"/>
      <c r="G539" s="839"/>
      <c r="H539" s="839"/>
      <c r="I539" s="839"/>
      <c r="J539" s="839"/>
      <c r="K539" s="839"/>
      <c r="L539" s="839"/>
      <c r="M539" s="839"/>
      <c r="N539" s="839"/>
      <c r="O539" s="839"/>
      <c r="P539" s="839"/>
      <c r="Q539" s="839"/>
      <c r="R539" s="839"/>
      <c r="S539" s="839"/>
      <c r="T539" s="839"/>
      <c r="U539" s="839"/>
      <c r="V539" s="839"/>
      <c r="W539" s="839"/>
      <c r="X539" s="839"/>
      <c r="Y539" s="839"/>
      <c r="Z539" s="839"/>
      <c r="AA539" s="839"/>
      <c r="AB539" s="839"/>
    </row>
    <row r="540" spans="1:28" x14ac:dyDescent="0.35">
      <c r="A540" s="839"/>
      <c r="B540" s="839"/>
      <c r="C540" s="839"/>
      <c r="D540" s="839"/>
      <c r="E540" s="839"/>
      <c r="F540" s="839"/>
      <c r="G540" s="839"/>
      <c r="H540" s="839"/>
      <c r="I540" s="839"/>
      <c r="J540" s="839"/>
      <c r="K540" s="839"/>
      <c r="L540" s="839"/>
      <c r="M540" s="839"/>
      <c r="N540" s="839"/>
      <c r="O540" s="839"/>
      <c r="P540" s="839"/>
      <c r="Q540" s="839"/>
      <c r="R540" s="839"/>
      <c r="S540" s="839"/>
      <c r="T540" s="839"/>
      <c r="U540" s="839"/>
      <c r="V540" s="839"/>
      <c r="W540" s="839"/>
      <c r="X540" s="839"/>
      <c r="Y540" s="839"/>
      <c r="Z540" s="839"/>
      <c r="AA540" s="839"/>
      <c r="AB540" s="839"/>
    </row>
    <row r="541" spans="1:28" x14ac:dyDescent="0.35">
      <c r="A541" s="839"/>
      <c r="B541" s="839"/>
      <c r="C541" s="839"/>
      <c r="D541" s="839"/>
      <c r="E541" s="839"/>
      <c r="F541" s="839"/>
      <c r="G541" s="839"/>
      <c r="H541" s="839"/>
      <c r="I541" s="839"/>
      <c r="J541" s="839"/>
      <c r="K541" s="839"/>
      <c r="L541" s="839"/>
      <c r="M541" s="839"/>
      <c r="N541" s="839"/>
      <c r="O541" s="839"/>
      <c r="P541" s="839"/>
      <c r="Q541" s="839"/>
      <c r="R541" s="839"/>
      <c r="S541" s="839"/>
      <c r="T541" s="839"/>
      <c r="U541" s="839"/>
      <c r="V541" s="839"/>
      <c r="W541" s="839"/>
      <c r="X541" s="839"/>
      <c r="Y541" s="839"/>
      <c r="Z541" s="839"/>
      <c r="AA541" s="839"/>
      <c r="AB541" s="839"/>
    </row>
    <row r="542" spans="1:28" x14ac:dyDescent="0.35">
      <c r="A542" s="839"/>
      <c r="B542" s="839"/>
      <c r="C542" s="839"/>
      <c r="D542" s="839"/>
      <c r="E542" s="839"/>
      <c r="F542" s="839"/>
      <c r="G542" s="839"/>
      <c r="H542" s="839"/>
      <c r="I542" s="839"/>
      <c r="J542" s="839"/>
      <c r="K542" s="839"/>
      <c r="L542" s="839"/>
      <c r="M542" s="839"/>
      <c r="N542" s="839"/>
      <c r="O542" s="839"/>
      <c r="P542" s="839"/>
      <c r="Q542" s="839"/>
      <c r="R542" s="839"/>
      <c r="S542" s="839"/>
      <c r="T542" s="839"/>
      <c r="U542" s="839"/>
      <c r="V542" s="839"/>
      <c r="W542" s="839"/>
      <c r="X542" s="839"/>
      <c r="Y542" s="839"/>
      <c r="Z542" s="839"/>
      <c r="AA542" s="839"/>
      <c r="AB542" s="839"/>
    </row>
    <row r="543" spans="1:28" x14ac:dyDescent="0.35">
      <c r="A543" s="839"/>
      <c r="B543" s="839"/>
      <c r="C543" s="839"/>
      <c r="D543" s="839"/>
      <c r="E543" s="839"/>
      <c r="F543" s="839"/>
      <c r="G543" s="839"/>
      <c r="H543" s="839"/>
      <c r="I543" s="839"/>
      <c r="J543" s="839"/>
      <c r="K543" s="839"/>
      <c r="L543" s="839"/>
      <c r="M543" s="839"/>
      <c r="N543" s="839"/>
      <c r="O543" s="839"/>
      <c r="P543" s="839"/>
      <c r="Q543" s="839"/>
      <c r="R543" s="839"/>
      <c r="S543" s="839"/>
      <c r="T543" s="839"/>
      <c r="U543" s="839"/>
      <c r="V543" s="839"/>
      <c r="W543" s="839"/>
      <c r="X543" s="839"/>
      <c r="Y543" s="839"/>
      <c r="Z543" s="839"/>
      <c r="AA543" s="839"/>
      <c r="AB543" s="839"/>
    </row>
    <row r="544" spans="1:28" x14ac:dyDescent="0.35">
      <c r="A544" s="839"/>
      <c r="B544" s="839"/>
      <c r="C544" s="839"/>
      <c r="D544" s="839"/>
      <c r="E544" s="839"/>
      <c r="F544" s="839"/>
      <c r="G544" s="839"/>
      <c r="H544" s="839"/>
      <c r="I544" s="839"/>
      <c r="J544" s="839"/>
      <c r="K544" s="839"/>
      <c r="L544" s="839"/>
      <c r="M544" s="839"/>
      <c r="N544" s="839"/>
      <c r="O544" s="839"/>
      <c r="P544" s="839"/>
      <c r="Q544" s="839"/>
      <c r="R544" s="839"/>
      <c r="S544" s="839"/>
      <c r="T544" s="839"/>
      <c r="U544" s="839"/>
      <c r="V544" s="839"/>
      <c r="W544" s="839"/>
      <c r="X544" s="839"/>
      <c r="Y544" s="839"/>
      <c r="Z544" s="839"/>
      <c r="AA544" s="839"/>
      <c r="AB544" s="839"/>
    </row>
    <row r="545" spans="1:28" x14ac:dyDescent="0.35">
      <c r="A545" s="839"/>
      <c r="B545" s="839"/>
      <c r="C545" s="839"/>
      <c r="D545" s="839"/>
      <c r="E545" s="839"/>
      <c r="F545" s="839"/>
      <c r="G545" s="839"/>
      <c r="H545" s="839"/>
      <c r="I545" s="839"/>
      <c r="J545" s="839"/>
      <c r="K545" s="839"/>
      <c r="L545" s="839"/>
      <c r="M545" s="839"/>
      <c r="N545" s="839"/>
      <c r="O545" s="839"/>
      <c r="P545" s="839"/>
      <c r="Q545" s="839"/>
      <c r="R545" s="839"/>
      <c r="S545" s="839"/>
      <c r="T545" s="839"/>
      <c r="U545" s="839"/>
      <c r="V545" s="839"/>
      <c r="W545" s="839"/>
      <c r="X545" s="839"/>
      <c r="Y545" s="839"/>
      <c r="Z545" s="839"/>
      <c r="AA545" s="839"/>
      <c r="AB545" s="839"/>
    </row>
    <row r="546" spans="1:28" x14ac:dyDescent="0.35">
      <c r="A546" s="839"/>
      <c r="B546" s="839"/>
      <c r="C546" s="839"/>
      <c r="D546" s="839"/>
      <c r="E546" s="839"/>
      <c r="F546" s="839"/>
      <c r="G546" s="839"/>
      <c r="H546" s="839"/>
      <c r="I546" s="839"/>
      <c r="J546" s="839"/>
      <c r="K546" s="839"/>
      <c r="L546" s="839"/>
      <c r="M546" s="839"/>
      <c r="N546" s="839"/>
      <c r="O546" s="839"/>
      <c r="P546" s="839"/>
      <c r="Q546" s="839"/>
      <c r="R546" s="839"/>
      <c r="S546" s="839"/>
      <c r="T546" s="839"/>
      <c r="U546" s="839"/>
      <c r="V546" s="839"/>
      <c r="W546" s="839"/>
      <c r="X546" s="839"/>
      <c r="Y546" s="839"/>
      <c r="Z546" s="839"/>
      <c r="AA546" s="839"/>
      <c r="AB546" s="839"/>
    </row>
    <row r="547" spans="1:28" x14ac:dyDescent="0.35">
      <c r="A547" s="839"/>
      <c r="B547" s="839"/>
      <c r="C547" s="839"/>
      <c r="D547" s="839"/>
      <c r="E547" s="839"/>
      <c r="F547" s="839"/>
      <c r="G547" s="839"/>
      <c r="H547" s="839"/>
      <c r="I547" s="839"/>
      <c r="J547" s="839"/>
      <c r="K547" s="839"/>
      <c r="L547" s="839"/>
      <c r="M547" s="839"/>
      <c r="N547" s="839"/>
      <c r="O547" s="839"/>
      <c r="P547" s="839"/>
      <c r="Q547" s="839"/>
      <c r="R547" s="839"/>
      <c r="S547" s="839"/>
      <c r="T547" s="839"/>
      <c r="U547" s="839"/>
      <c r="V547" s="839"/>
      <c r="W547" s="839"/>
      <c r="X547" s="839"/>
      <c r="Y547" s="839"/>
      <c r="Z547" s="839"/>
      <c r="AA547" s="839"/>
      <c r="AB547" s="839"/>
    </row>
    <row r="548" spans="1:28" x14ac:dyDescent="0.35">
      <c r="A548" s="839"/>
      <c r="B548" s="839"/>
      <c r="C548" s="839"/>
      <c r="D548" s="839"/>
      <c r="E548" s="839"/>
      <c r="F548" s="839"/>
      <c r="G548" s="839"/>
      <c r="H548" s="839"/>
      <c r="I548" s="839"/>
      <c r="J548" s="839"/>
      <c r="K548" s="839"/>
      <c r="L548" s="839"/>
      <c r="M548" s="839"/>
      <c r="N548" s="839"/>
      <c r="O548" s="839"/>
      <c r="P548" s="839"/>
      <c r="Q548" s="839"/>
      <c r="R548" s="839"/>
      <c r="S548" s="839"/>
      <c r="T548" s="839"/>
      <c r="U548" s="839"/>
      <c r="V548" s="839"/>
      <c r="W548" s="839"/>
      <c r="X548" s="839"/>
      <c r="Y548" s="839"/>
      <c r="Z548" s="839"/>
      <c r="AA548" s="839"/>
      <c r="AB548" s="839"/>
    </row>
    <row r="549" spans="1:28" x14ac:dyDescent="0.35">
      <c r="A549" s="839"/>
      <c r="B549" s="839"/>
      <c r="C549" s="839"/>
      <c r="D549" s="839"/>
      <c r="E549" s="839"/>
      <c r="F549" s="839"/>
      <c r="G549" s="839"/>
      <c r="H549" s="839"/>
      <c r="I549" s="839"/>
      <c r="J549" s="839"/>
      <c r="K549" s="839"/>
      <c r="L549" s="839"/>
      <c r="M549" s="839"/>
      <c r="N549" s="839"/>
      <c r="O549" s="839"/>
      <c r="P549" s="839"/>
      <c r="Q549" s="839"/>
      <c r="R549" s="839"/>
      <c r="S549" s="839"/>
      <c r="T549" s="839"/>
      <c r="U549" s="839"/>
      <c r="V549" s="839"/>
      <c r="W549" s="839"/>
      <c r="X549" s="839"/>
      <c r="Y549" s="839"/>
      <c r="Z549" s="839"/>
      <c r="AA549" s="839"/>
      <c r="AB549" s="839"/>
    </row>
    <row r="550" spans="1:28" x14ac:dyDescent="0.35">
      <c r="A550" s="839"/>
      <c r="B550" s="839"/>
      <c r="C550" s="839"/>
      <c r="D550" s="839"/>
      <c r="E550" s="839"/>
      <c r="F550" s="839"/>
      <c r="G550" s="839"/>
      <c r="H550" s="839"/>
      <c r="I550" s="839"/>
      <c r="J550" s="839"/>
      <c r="K550" s="839"/>
      <c r="L550" s="839"/>
      <c r="M550" s="839"/>
      <c r="N550" s="839"/>
      <c r="O550" s="839"/>
      <c r="P550" s="839"/>
      <c r="Q550" s="839"/>
      <c r="R550" s="839"/>
      <c r="S550" s="839"/>
      <c r="T550" s="839"/>
      <c r="U550" s="839"/>
      <c r="V550" s="839"/>
      <c r="W550" s="839"/>
      <c r="X550" s="839"/>
      <c r="Y550" s="839"/>
      <c r="Z550" s="839"/>
      <c r="AA550" s="839"/>
      <c r="AB550" s="839"/>
    </row>
    <row r="551" spans="1:28" x14ac:dyDescent="0.35">
      <c r="A551" s="839"/>
      <c r="B551" s="839"/>
      <c r="C551" s="839"/>
      <c r="D551" s="839"/>
      <c r="E551" s="839"/>
      <c r="F551" s="839"/>
      <c r="G551" s="839"/>
      <c r="H551" s="839"/>
      <c r="I551" s="839"/>
      <c r="J551" s="839"/>
      <c r="K551" s="839"/>
      <c r="L551" s="839"/>
      <c r="M551" s="839"/>
      <c r="N551" s="839"/>
      <c r="O551" s="839"/>
      <c r="P551" s="839"/>
      <c r="Q551" s="839"/>
      <c r="R551" s="839"/>
      <c r="S551" s="839"/>
      <c r="T551" s="839"/>
      <c r="U551" s="839"/>
      <c r="V551" s="839"/>
      <c r="W551" s="839"/>
      <c r="X551" s="839"/>
      <c r="Y551" s="839"/>
      <c r="Z551" s="839"/>
      <c r="AA551" s="839"/>
      <c r="AB551" s="839"/>
    </row>
    <row r="552" spans="1:28" x14ac:dyDescent="0.35">
      <c r="A552" s="839"/>
      <c r="B552" s="839"/>
      <c r="C552" s="839"/>
      <c r="D552" s="839"/>
      <c r="E552" s="839"/>
      <c r="F552" s="839"/>
      <c r="G552" s="839"/>
      <c r="H552" s="839"/>
      <c r="I552" s="839"/>
      <c r="J552" s="839"/>
      <c r="K552" s="839"/>
      <c r="L552" s="839"/>
      <c r="M552" s="839"/>
      <c r="N552" s="839"/>
      <c r="O552" s="839"/>
      <c r="P552" s="839"/>
      <c r="Q552" s="839"/>
      <c r="R552" s="839"/>
      <c r="S552" s="839"/>
      <c r="T552" s="839"/>
      <c r="U552" s="839"/>
      <c r="V552" s="839"/>
      <c r="W552" s="839"/>
      <c r="X552" s="839"/>
      <c r="Y552" s="839"/>
      <c r="Z552" s="839"/>
      <c r="AA552" s="839"/>
      <c r="AB552" s="839"/>
    </row>
    <row r="553" spans="1:28" x14ac:dyDescent="0.35">
      <c r="A553" s="839"/>
      <c r="B553" s="839"/>
      <c r="C553" s="839"/>
      <c r="D553" s="839"/>
      <c r="E553" s="839"/>
      <c r="F553" s="839"/>
      <c r="G553" s="839"/>
      <c r="H553" s="839"/>
      <c r="I553" s="839"/>
      <c r="J553" s="839"/>
      <c r="K553" s="839"/>
      <c r="L553" s="839"/>
      <c r="M553" s="839"/>
      <c r="N553" s="839"/>
      <c r="O553" s="839"/>
      <c r="P553" s="839"/>
      <c r="Q553" s="839"/>
      <c r="R553" s="839"/>
      <c r="S553" s="839"/>
      <c r="T553" s="839"/>
      <c r="U553" s="839"/>
      <c r="V553" s="839"/>
      <c r="W553" s="839"/>
      <c r="X553" s="839"/>
      <c r="Y553" s="839"/>
      <c r="Z553" s="839"/>
      <c r="AA553" s="839"/>
      <c r="AB553" s="839"/>
    </row>
    <row r="554" spans="1:28" x14ac:dyDescent="0.35">
      <c r="A554" s="839"/>
      <c r="B554" s="839"/>
      <c r="C554" s="839"/>
      <c r="D554" s="839"/>
      <c r="E554" s="839"/>
      <c r="F554" s="839"/>
      <c r="G554" s="839"/>
      <c r="H554" s="839"/>
      <c r="I554" s="839"/>
      <c r="J554" s="839"/>
      <c r="K554" s="839"/>
      <c r="L554" s="839"/>
      <c r="M554" s="839"/>
      <c r="N554" s="839"/>
      <c r="O554" s="839"/>
      <c r="P554" s="839"/>
      <c r="Q554" s="839"/>
      <c r="R554" s="839"/>
      <c r="S554" s="839"/>
      <c r="T554" s="839"/>
      <c r="U554" s="839"/>
      <c r="V554" s="839"/>
      <c r="W554" s="839"/>
      <c r="X554" s="839"/>
      <c r="Y554" s="839"/>
      <c r="Z554" s="839"/>
      <c r="AA554" s="839"/>
      <c r="AB554" s="839"/>
    </row>
    <row r="555" spans="1:28" x14ac:dyDescent="0.35">
      <c r="A555" s="839"/>
      <c r="B555" s="839"/>
      <c r="C555" s="839"/>
      <c r="D555" s="839"/>
      <c r="E555" s="839"/>
      <c r="F555" s="839"/>
      <c r="G555" s="839"/>
      <c r="H555" s="839"/>
      <c r="I555" s="839"/>
      <c r="J555" s="839"/>
      <c r="K555" s="839"/>
      <c r="L555" s="839"/>
      <c r="M555" s="839"/>
      <c r="N555" s="839"/>
      <c r="O555" s="839"/>
      <c r="P555" s="839"/>
      <c r="Q555" s="839"/>
      <c r="R555" s="839"/>
      <c r="S555" s="839"/>
      <c r="T555" s="839"/>
      <c r="U555" s="839"/>
      <c r="V555" s="839"/>
      <c r="W555" s="839"/>
      <c r="X555" s="839"/>
      <c r="Y555" s="839"/>
      <c r="Z555" s="839"/>
      <c r="AA555" s="839"/>
      <c r="AB555" s="839"/>
    </row>
    <row r="556" spans="1:28" x14ac:dyDescent="0.35">
      <c r="A556" s="839"/>
      <c r="B556" s="839"/>
      <c r="C556" s="839"/>
      <c r="D556" s="839"/>
      <c r="E556" s="839"/>
      <c r="F556" s="839"/>
      <c r="G556" s="839"/>
      <c r="H556" s="839"/>
      <c r="I556" s="839"/>
      <c r="J556" s="839"/>
      <c r="K556" s="839"/>
      <c r="L556" s="839"/>
      <c r="M556" s="839"/>
      <c r="N556" s="839"/>
      <c r="O556" s="839"/>
      <c r="P556" s="839"/>
      <c r="Q556" s="839"/>
      <c r="R556" s="839"/>
      <c r="S556" s="839"/>
      <c r="T556" s="839"/>
      <c r="U556" s="839"/>
      <c r="V556" s="839"/>
      <c r="W556" s="839"/>
      <c r="X556" s="839"/>
      <c r="Y556" s="839"/>
      <c r="Z556" s="839"/>
      <c r="AA556" s="839"/>
      <c r="AB556" s="839"/>
    </row>
    <row r="557" spans="1:28" x14ac:dyDescent="0.35">
      <c r="A557" s="839"/>
      <c r="B557" s="839"/>
      <c r="C557" s="839"/>
      <c r="D557" s="839"/>
      <c r="E557" s="839"/>
      <c r="F557" s="839"/>
      <c r="G557" s="839"/>
      <c r="H557" s="839"/>
      <c r="I557" s="839"/>
      <c r="J557" s="839"/>
      <c r="K557" s="839"/>
      <c r="L557" s="839"/>
      <c r="M557" s="839"/>
      <c r="N557" s="839"/>
      <c r="O557" s="839"/>
      <c r="P557" s="839"/>
      <c r="Q557" s="839"/>
      <c r="R557" s="839"/>
      <c r="S557" s="839"/>
      <c r="T557" s="839"/>
      <c r="U557" s="839"/>
      <c r="V557" s="839"/>
      <c r="W557" s="839"/>
      <c r="X557" s="839"/>
      <c r="Y557" s="839"/>
      <c r="Z557" s="839"/>
      <c r="AA557" s="839"/>
      <c r="AB557" s="839"/>
    </row>
    <row r="558" spans="1:28" x14ac:dyDescent="0.35">
      <c r="A558" s="839"/>
      <c r="B558" s="839"/>
      <c r="C558" s="839"/>
      <c r="D558" s="839"/>
      <c r="E558" s="839"/>
      <c r="F558" s="839"/>
      <c r="G558" s="839"/>
      <c r="H558" s="839"/>
      <c r="I558" s="839"/>
      <c r="J558" s="839"/>
      <c r="K558" s="839"/>
      <c r="L558" s="839"/>
      <c r="M558" s="839"/>
      <c r="N558" s="839"/>
      <c r="O558" s="839"/>
      <c r="P558" s="839"/>
      <c r="Q558" s="839"/>
      <c r="R558" s="839"/>
      <c r="S558" s="839"/>
      <c r="T558" s="839"/>
      <c r="U558" s="839"/>
      <c r="V558" s="839"/>
      <c r="W558" s="839"/>
      <c r="X558" s="839"/>
      <c r="Y558" s="839"/>
      <c r="Z558" s="839"/>
      <c r="AA558" s="839"/>
      <c r="AB558" s="839"/>
    </row>
    <row r="559" spans="1:28" x14ac:dyDescent="0.35">
      <c r="A559" s="839"/>
      <c r="B559" s="839"/>
      <c r="C559" s="839"/>
      <c r="D559" s="839"/>
      <c r="E559" s="839"/>
      <c r="F559" s="839"/>
      <c r="G559" s="839"/>
      <c r="H559" s="839"/>
      <c r="I559" s="839"/>
      <c r="J559" s="839"/>
      <c r="K559" s="839"/>
      <c r="L559" s="839"/>
      <c r="M559" s="839"/>
      <c r="N559" s="839"/>
      <c r="O559" s="839"/>
      <c r="P559" s="839"/>
      <c r="Q559" s="839"/>
      <c r="R559" s="839"/>
      <c r="S559" s="839"/>
      <c r="T559" s="839"/>
      <c r="U559" s="839"/>
      <c r="V559" s="839"/>
      <c r="W559" s="839"/>
      <c r="X559" s="839"/>
      <c r="Y559" s="839"/>
      <c r="Z559" s="839"/>
      <c r="AA559" s="839"/>
      <c r="AB559" s="839"/>
    </row>
    <row r="560" spans="1:28" x14ac:dyDescent="0.35">
      <c r="A560" s="839"/>
      <c r="B560" s="839"/>
      <c r="C560" s="839"/>
      <c r="D560" s="839"/>
      <c r="E560" s="839"/>
      <c r="F560" s="839"/>
      <c r="G560" s="839"/>
      <c r="H560" s="839"/>
      <c r="I560" s="839"/>
      <c r="J560" s="839"/>
      <c r="K560" s="839"/>
      <c r="L560" s="839"/>
      <c r="M560" s="839"/>
      <c r="N560" s="839"/>
      <c r="O560" s="839"/>
      <c r="P560" s="839"/>
      <c r="Q560" s="839"/>
      <c r="R560" s="839"/>
      <c r="S560" s="839"/>
      <c r="T560" s="839"/>
      <c r="U560" s="839"/>
      <c r="V560" s="839"/>
      <c r="W560" s="839"/>
      <c r="X560" s="839"/>
      <c r="Y560" s="839"/>
      <c r="Z560" s="839"/>
      <c r="AA560" s="839"/>
      <c r="AB560" s="839"/>
    </row>
    <row r="561" spans="1:28" x14ac:dyDescent="0.35">
      <c r="A561" s="839"/>
      <c r="B561" s="839"/>
      <c r="C561" s="839"/>
      <c r="D561" s="839"/>
      <c r="E561" s="839"/>
      <c r="F561" s="839"/>
      <c r="G561" s="839"/>
      <c r="H561" s="839"/>
      <c r="I561" s="839"/>
      <c r="J561" s="839"/>
      <c r="K561" s="839"/>
      <c r="L561" s="839"/>
      <c r="M561" s="839"/>
      <c r="N561" s="839"/>
      <c r="O561" s="839"/>
      <c r="P561" s="839"/>
      <c r="Q561" s="839"/>
      <c r="R561" s="839"/>
      <c r="S561" s="839"/>
      <c r="T561" s="839"/>
      <c r="U561" s="839"/>
      <c r="V561" s="839"/>
      <c r="W561" s="839"/>
      <c r="X561" s="839"/>
      <c r="Y561" s="839"/>
      <c r="Z561" s="839"/>
      <c r="AA561" s="839"/>
      <c r="AB561" s="839"/>
    </row>
    <row r="562" spans="1:28" x14ac:dyDescent="0.35">
      <c r="A562" s="839"/>
      <c r="B562" s="839"/>
      <c r="C562" s="839"/>
      <c r="D562" s="839"/>
      <c r="E562" s="839"/>
      <c r="F562" s="839"/>
      <c r="G562" s="839"/>
      <c r="H562" s="839"/>
      <c r="I562" s="839"/>
      <c r="J562" s="839"/>
      <c r="K562" s="839"/>
      <c r="L562" s="839"/>
      <c r="M562" s="839"/>
      <c r="N562" s="839"/>
      <c r="O562" s="839"/>
      <c r="P562" s="839"/>
      <c r="Q562" s="839"/>
      <c r="R562" s="839"/>
      <c r="S562" s="839"/>
      <c r="T562" s="839"/>
      <c r="U562" s="839"/>
      <c r="V562" s="839"/>
      <c r="W562" s="839"/>
      <c r="X562" s="839"/>
      <c r="Y562" s="839"/>
      <c r="Z562" s="839"/>
      <c r="AA562" s="839"/>
      <c r="AB562" s="839"/>
    </row>
    <row r="563" spans="1:28" x14ac:dyDescent="0.35">
      <c r="A563" s="839"/>
      <c r="B563" s="839"/>
      <c r="C563" s="839"/>
      <c r="D563" s="839"/>
      <c r="E563" s="839"/>
      <c r="F563" s="839"/>
      <c r="G563" s="839"/>
      <c r="H563" s="839"/>
      <c r="I563" s="839"/>
      <c r="J563" s="839"/>
      <c r="K563" s="839"/>
      <c r="L563" s="839"/>
      <c r="M563" s="839"/>
      <c r="N563" s="839"/>
      <c r="O563" s="839"/>
      <c r="P563" s="839"/>
      <c r="Q563" s="839"/>
      <c r="R563" s="839"/>
      <c r="S563" s="839"/>
      <c r="T563" s="839"/>
      <c r="U563" s="839"/>
      <c r="V563" s="839"/>
      <c r="W563" s="839"/>
      <c r="X563" s="839"/>
      <c r="Y563" s="839"/>
      <c r="Z563" s="839"/>
      <c r="AA563" s="839"/>
      <c r="AB563" s="839"/>
    </row>
    <row r="564" spans="1:28" x14ac:dyDescent="0.35">
      <c r="A564" s="839"/>
      <c r="B564" s="839"/>
      <c r="C564" s="839"/>
      <c r="D564" s="839"/>
      <c r="E564" s="839"/>
      <c r="F564" s="839"/>
      <c r="G564" s="839"/>
      <c r="H564" s="839"/>
      <c r="I564" s="839"/>
      <c r="J564" s="839"/>
      <c r="K564" s="839"/>
      <c r="L564" s="839"/>
      <c r="M564" s="839"/>
      <c r="N564" s="839"/>
      <c r="O564" s="839"/>
      <c r="P564" s="839"/>
      <c r="Q564" s="839"/>
      <c r="R564" s="839"/>
      <c r="S564" s="839"/>
      <c r="T564" s="839"/>
      <c r="U564" s="839"/>
      <c r="V564" s="839"/>
      <c r="W564" s="839"/>
      <c r="X564" s="839"/>
      <c r="Y564" s="839"/>
      <c r="Z564" s="839"/>
      <c r="AA564" s="839"/>
      <c r="AB564" s="839"/>
    </row>
    <row r="565" spans="1:28" x14ac:dyDescent="0.35">
      <c r="A565" s="839"/>
      <c r="B565" s="839"/>
      <c r="C565" s="839"/>
      <c r="D565" s="839"/>
      <c r="E565" s="839"/>
      <c r="F565" s="839"/>
      <c r="G565" s="839"/>
      <c r="H565" s="839"/>
      <c r="I565" s="839"/>
      <c r="J565" s="839"/>
      <c r="K565" s="839"/>
      <c r="L565" s="839"/>
      <c r="M565" s="839"/>
      <c r="N565" s="839"/>
      <c r="O565" s="839"/>
      <c r="P565" s="839"/>
      <c r="Q565" s="839"/>
      <c r="R565" s="839"/>
      <c r="S565" s="839"/>
      <c r="T565" s="839"/>
      <c r="U565" s="839"/>
      <c r="V565" s="839"/>
      <c r="W565" s="839"/>
      <c r="X565" s="839"/>
      <c r="Y565" s="839"/>
      <c r="Z565" s="839"/>
      <c r="AA565" s="839"/>
      <c r="AB565" s="839"/>
    </row>
    <row r="566" spans="1:28" x14ac:dyDescent="0.35">
      <c r="A566" s="839"/>
      <c r="B566" s="839"/>
      <c r="C566" s="839"/>
      <c r="D566" s="839"/>
      <c r="E566" s="839"/>
      <c r="F566" s="839"/>
      <c r="G566" s="839"/>
      <c r="H566" s="839"/>
      <c r="I566" s="839"/>
      <c r="J566" s="839"/>
      <c r="K566" s="839"/>
      <c r="L566" s="839"/>
      <c r="M566" s="839"/>
      <c r="N566" s="839"/>
      <c r="O566" s="839"/>
      <c r="P566" s="839"/>
      <c r="Q566" s="839"/>
      <c r="R566" s="839"/>
      <c r="S566" s="839"/>
      <c r="T566" s="839"/>
      <c r="U566" s="839"/>
      <c r="V566" s="839"/>
      <c r="W566" s="839"/>
      <c r="X566" s="839"/>
      <c r="Y566" s="839"/>
      <c r="Z566" s="839"/>
      <c r="AA566" s="839"/>
      <c r="AB566" s="839"/>
    </row>
    <row r="567" spans="1:28" x14ac:dyDescent="0.35">
      <c r="A567" s="839"/>
      <c r="B567" s="839"/>
      <c r="C567" s="839"/>
      <c r="D567" s="839"/>
      <c r="E567" s="839"/>
      <c r="F567" s="839"/>
      <c r="G567" s="839"/>
      <c r="H567" s="839"/>
      <c r="I567" s="839"/>
      <c r="J567" s="839"/>
      <c r="K567" s="839"/>
      <c r="L567" s="839"/>
      <c r="M567" s="839"/>
      <c r="N567" s="839"/>
      <c r="O567" s="839"/>
      <c r="P567" s="839"/>
      <c r="Q567" s="839"/>
      <c r="R567" s="839"/>
      <c r="S567" s="839"/>
      <c r="T567" s="839"/>
      <c r="U567" s="839"/>
      <c r="V567" s="839"/>
      <c r="W567" s="839"/>
      <c r="X567" s="839"/>
      <c r="Y567" s="839"/>
      <c r="Z567" s="839"/>
      <c r="AA567" s="839"/>
      <c r="AB567" s="839"/>
    </row>
    <row r="568" spans="1:28" x14ac:dyDescent="0.35">
      <c r="A568" s="839"/>
      <c r="B568" s="839"/>
      <c r="C568" s="839"/>
      <c r="D568" s="839"/>
      <c r="E568" s="839"/>
      <c r="F568" s="839"/>
      <c r="G568" s="839"/>
      <c r="H568" s="839"/>
      <c r="I568" s="839"/>
      <c r="J568" s="839"/>
      <c r="K568" s="839"/>
      <c r="L568" s="839"/>
      <c r="M568" s="839"/>
      <c r="N568" s="839"/>
      <c r="O568" s="839"/>
      <c r="P568" s="839"/>
      <c r="Q568" s="839"/>
      <c r="R568" s="839"/>
      <c r="S568" s="839"/>
      <c r="T568" s="839"/>
      <c r="U568" s="839"/>
      <c r="V568" s="839"/>
      <c r="W568" s="839"/>
      <c r="X568" s="839"/>
      <c r="Y568" s="839"/>
      <c r="Z568" s="839"/>
      <c r="AA568" s="839"/>
      <c r="AB568" s="839"/>
    </row>
    <row r="569" spans="1:28" x14ac:dyDescent="0.35">
      <c r="A569" s="839"/>
      <c r="B569" s="839"/>
      <c r="C569" s="839"/>
      <c r="D569" s="839"/>
      <c r="E569" s="839"/>
      <c r="F569" s="839"/>
      <c r="G569" s="839"/>
      <c r="H569" s="839"/>
      <c r="I569" s="839"/>
      <c r="J569" s="839"/>
      <c r="K569" s="839"/>
      <c r="L569" s="839"/>
      <c r="M569" s="839"/>
      <c r="N569" s="839"/>
      <c r="O569" s="839"/>
      <c r="P569" s="839"/>
      <c r="Q569" s="839"/>
      <c r="R569" s="839"/>
      <c r="S569" s="839"/>
      <c r="T569" s="839"/>
      <c r="U569" s="839"/>
      <c r="V569" s="839"/>
      <c r="W569" s="839"/>
      <c r="X569" s="839"/>
      <c r="Y569" s="839"/>
      <c r="Z569" s="839"/>
      <c r="AA569" s="839"/>
      <c r="AB569" s="839"/>
    </row>
    <row r="570" spans="1:28" x14ac:dyDescent="0.35">
      <c r="A570" s="839"/>
      <c r="B570" s="839"/>
      <c r="C570" s="839"/>
      <c r="D570" s="839"/>
      <c r="E570" s="839"/>
      <c r="F570" s="839"/>
      <c r="G570" s="839"/>
      <c r="H570" s="839"/>
      <c r="I570" s="839"/>
      <c r="J570" s="839"/>
      <c r="K570" s="839"/>
      <c r="L570" s="839"/>
      <c r="M570" s="839"/>
      <c r="N570" s="839"/>
      <c r="O570" s="839"/>
      <c r="P570" s="839"/>
      <c r="Q570" s="839"/>
      <c r="R570" s="839"/>
      <c r="S570" s="839"/>
      <c r="T570" s="839"/>
      <c r="U570" s="839"/>
      <c r="V570" s="839"/>
      <c r="W570" s="839"/>
      <c r="X570" s="839"/>
      <c r="Y570" s="839"/>
      <c r="Z570" s="839"/>
      <c r="AA570" s="839"/>
      <c r="AB570" s="839"/>
    </row>
    <row r="571" spans="1:28" x14ac:dyDescent="0.35">
      <c r="A571" s="839"/>
      <c r="B571" s="839"/>
      <c r="C571" s="839"/>
      <c r="D571" s="839"/>
      <c r="E571" s="839"/>
      <c r="F571" s="839"/>
      <c r="G571" s="839"/>
      <c r="H571" s="839"/>
      <c r="I571" s="839"/>
      <c r="J571" s="839"/>
      <c r="K571" s="839"/>
      <c r="L571" s="839"/>
      <c r="M571" s="839"/>
      <c r="N571" s="839"/>
      <c r="O571" s="839"/>
      <c r="P571" s="839"/>
      <c r="Q571" s="839"/>
      <c r="R571" s="839"/>
      <c r="S571" s="839"/>
      <c r="T571" s="839"/>
      <c r="U571" s="839"/>
      <c r="V571" s="839"/>
      <c r="W571" s="839"/>
      <c r="X571" s="839"/>
      <c r="Y571" s="839"/>
      <c r="Z571" s="839"/>
      <c r="AA571" s="839"/>
      <c r="AB571" s="839"/>
    </row>
    <row r="572" spans="1:28" x14ac:dyDescent="0.35">
      <c r="A572" s="839"/>
      <c r="B572" s="839"/>
      <c r="C572" s="839"/>
      <c r="D572" s="839"/>
      <c r="E572" s="839"/>
      <c r="F572" s="839"/>
      <c r="G572" s="839"/>
      <c r="H572" s="839"/>
      <c r="I572" s="839"/>
      <c r="J572" s="839"/>
      <c r="K572" s="839"/>
      <c r="L572" s="839"/>
      <c r="M572" s="839"/>
      <c r="N572" s="839"/>
      <c r="O572" s="839"/>
      <c r="P572" s="839"/>
      <c r="Q572" s="839"/>
      <c r="R572" s="839"/>
      <c r="S572" s="839"/>
      <c r="T572" s="839"/>
      <c r="U572" s="839"/>
      <c r="V572" s="839"/>
      <c r="W572" s="839"/>
      <c r="X572" s="839"/>
      <c r="Y572" s="839"/>
      <c r="Z572" s="839"/>
      <c r="AA572" s="839"/>
      <c r="AB572" s="839"/>
    </row>
    <row r="573" spans="1:28" x14ac:dyDescent="0.35">
      <c r="A573" s="839"/>
      <c r="B573" s="839"/>
      <c r="C573" s="839"/>
      <c r="D573" s="839"/>
      <c r="E573" s="839"/>
      <c r="F573" s="839"/>
      <c r="G573" s="839"/>
      <c r="H573" s="839"/>
      <c r="I573" s="839"/>
      <c r="J573" s="839"/>
      <c r="K573" s="839"/>
      <c r="L573" s="839"/>
      <c r="M573" s="839"/>
      <c r="N573" s="839"/>
      <c r="O573" s="839"/>
      <c r="P573" s="839"/>
      <c r="Q573" s="839"/>
      <c r="R573" s="839"/>
      <c r="S573" s="839"/>
      <c r="T573" s="839"/>
      <c r="U573" s="839"/>
      <c r="V573" s="839"/>
      <c r="W573" s="839"/>
      <c r="X573" s="839"/>
      <c r="Y573" s="839"/>
      <c r="Z573" s="839"/>
      <c r="AA573" s="839"/>
      <c r="AB573" s="839"/>
    </row>
    <row r="574" spans="1:28" x14ac:dyDescent="0.35">
      <c r="A574" s="839"/>
      <c r="B574" s="839"/>
      <c r="C574" s="839"/>
      <c r="D574" s="839"/>
      <c r="E574" s="839"/>
      <c r="F574" s="839"/>
      <c r="G574" s="839"/>
      <c r="H574" s="839"/>
      <c r="I574" s="839"/>
      <c r="J574" s="839"/>
      <c r="K574" s="839"/>
      <c r="L574" s="839"/>
      <c r="M574" s="839"/>
      <c r="N574" s="839"/>
      <c r="O574" s="839"/>
      <c r="P574" s="839"/>
      <c r="Q574" s="839"/>
      <c r="R574" s="839"/>
      <c r="S574" s="839"/>
      <c r="T574" s="839"/>
      <c r="U574" s="839"/>
      <c r="V574" s="839"/>
      <c r="W574" s="839"/>
      <c r="X574" s="839"/>
      <c r="Y574" s="839"/>
      <c r="Z574" s="839"/>
      <c r="AA574" s="839"/>
      <c r="AB574" s="839"/>
    </row>
    <row r="575" spans="1:28" x14ac:dyDescent="0.35">
      <c r="A575" s="839"/>
      <c r="B575" s="839"/>
      <c r="C575" s="839"/>
      <c r="D575" s="839"/>
      <c r="E575" s="839"/>
      <c r="F575" s="839"/>
      <c r="G575" s="839"/>
      <c r="H575" s="839"/>
      <c r="I575" s="839"/>
      <c r="J575" s="839"/>
      <c r="K575" s="839"/>
      <c r="L575" s="839"/>
      <c r="M575" s="839"/>
      <c r="N575" s="839"/>
      <c r="O575" s="839"/>
      <c r="P575" s="839"/>
      <c r="Q575" s="839"/>
      <c r="R575" s="839"/>
      <c r="S575" s="839"/>
      <c r="T575" s="839"/>
      <c r="U575" s="839"/>
      <c r="V575" s="839"/>
      <c r="W575" s="839"/>
      <c r="X575" s="839"/>
      <c r="Y575" s="839"/>
      <c r="Z575" s="839"/>
      <c r="AA575" s="839"/>
      <c r="AB575" s="839"/>
    </row>
    <row r="576" spans="1:28" x14ac:dyDescent="0.35">
      <c r="A576" s="839"/>
      <c r="B576" s="839"/>
      <c r="C576" s="839"/>
      <c r="D576" s="839"/>
      <c r="E576" s="839"/>
      <c r="F576" s="839"/>
      <c r="G576" s="839"/>
      <c r="H576" s="839"/>
      <c r="I576" s="839"/>
      <c r="J576" s="839"/>
      <c r="K576" s="839"/>
      <c r="L576" s="839"/>
      <c r="M576" s="839"/>
      <c r="N576" s="839"/>
      <c r="O576" s="839"/>
      <c r="P576" s="839"/>
      <c r="Q576" s="839"/>
      <c r="R576" s="839"/>
      <c r="S576" s="839"/>
      <c r="T576" s="839"/>
      <c r="U576" s="839"/>
      <c r="V576" s="839"/>
      <c r="W576" s="839"/>
      <c r="X576" s="839"/>
      <c r="Y576" s="839"/>
      <c r="Z576" s="839"/>
      <c r="AA576" s="839"/>
      <c r="AB576" s="839"/>
    </row>
    <row r="577" spans="1:28" x14ac:dyDescent="0.35">
      <c r="A577" s="839"/>
      <c r="B577" s="839"/>
      <c r="C577" s="839"/>
      <c r="D577" s="839"/>
      <c r="E577" s="839"/>
      <c r="F577" s="839"/>
      <c r="G577" s="839"/>
      <c r="H577" s="839"/>
      <c r="I577" s="839"/>
      <c r="J577" s="839"/>
      <c r="K577" s="839"/>
      <c r="L577" s="839"/>
      <c r="M577" s="839"/>
      <c r="N577" s="839"/>
      <c r="O577" s="839"/>
      <c r="P577" s="839"/>
      <c r="Q577" s="839"/>
      <c r="R577" s="839"/>
      <c r="S577" s="839"/>
      <c r="T577" s="839"/>
      <c r="U577" s="839"/>
      <c r="V577" s="839"/>
      <c r="W577" s="839"/>
      <c r="X577" s="839"/>
      <c r="Y577" s="839"/>
      <c r="Z577" s="839"/>
      <c r="AA577" s="839"/>
      <c r="AB577" s="839"/>
    </row>
    <row r="578" spans="1:28" x14ac:dyDescent="0.35">
      <c r="A578" s="839"/>
      <c r="B578" s="839"/>
      <c r="C578" s="839"/>
      <c r="D578" s="839"/>
      <c r="E578" s="839"/>
      <c r="F578" s="839"/>
      <c r="G578" s="839"/>
      <c r="H578" s="839"/>
      <c r="I578" s="839"/>
      <c r="J578" s="839"/>
      <c r="K578" s="839"/>
      <c r="L578" s="839"/>
      <c r="M578" s="839"/>
      <c r="N578" s="839"/>
      <c r="O578" s="839"/>
      <c r="P578" s="839"/>
      <c r="Q578" s="839"/>
      <c r="R578" s="839"/>
      <c r="S578" s="839"/>
      <c r="T578" s="839"/>
      <c r="U578" s="839"/>
      <c r="V578" s="839"/>
      <c r="W578" s="839"/>
      <c r="X578" s="839"/>
      <c r="Y578" s="839"/>
      <c r="Z578" s="839"/>
      <c r="AA578" s="839"/>
      <c r="AB578" s="839"/>
    </row>
    <row r="579" spans="1:28" x14ac:dyDescent="0.35">
      <c r="A579" s="839"/>
      <c r="B579" s="839"/>
      <c r="C579" s="839"/>
      <c r="D579" s="839"/>
      <c r="E579" s="839"/>
      <c r="F579" s="839"/>
      <c r="G579" s="839"/>
      <c r="H579" s="839"/>
      <c r="I579" s="839"/>
      <c r="J579" s="839"/>
      <c r="K579" s="839"/>
      <c r="L579" s="839"/>
      <c r="M579" s="839"/>
      <c r="N579" s="839"/>
      <c r="O579" s="839"/>
      <c r="P579" s="839"/>
      <c r="Q579" s="839"/>
      <c r="R579" s="839"/>
      <c r="S579" s="839"/>
      <c r="T579" s="839"/>
      <c r="U579" s="839"/>
      <c r="V579" s="839"/>
      <c r="W579" s="839"/>
      <c r="X579" s="839"/>
      <c r="Y579" s="839"/>
      <c r="Z579" s="839"/>
      <c r="AA579" s="839"/>
      <c r="AB579" s="839"/>
    </row>
    <row r="580" spans="1:28" x14ac:dyDescent="0.35">
      <c r="A580" s="839"/>
      <c r="B580" s="839"/>
      <c r="C580" s="839"/>
      <c r="D580" s="839"/>
      <c r="E580" s="839"/>
      <c r="F580" s="839"/>
      <c r="G580" s="839"/>
      <c r="H580" s="839"/>
      <c r="I580" s="839"/>
      <c r="J580" s="839"/>
      <c r="K580" s="839"/>
      <c r="L580" s="839"/>
      <c r="M580" s="839"/>
      <c r="N580" s="839"/>
      <c r="O580" s="839"/>
      <c r="P580" s="839"/>
      <c r="Q580" s="839"/>
      <c r="R580" s="839"/>
      <c r="S580" s="839"/>
      <c r="T580" s="839"/>
      <c r="U580" s="839"/>
      <c r="V580" s="839"/>
      <c r="W580" s="839"/>
      <c r="X580" s="839"/>
      <c r="Y580" s="839"/>
      <c r="Z580" s="839"/>
      <c r="AA580" s="839"/>
      <c r="AB580" s="839"/>
    </row>
    <row r="581" spans="1:28" x14ac:dyDescent="0.35">
      <c r="A581" s="839"/>
      <c r="B581" s="839"/>
      <c r="C581" s="839"/>
      <c r="D581" s="839"/>
      <c r="E581" s="839"/>
      <c r="F581" s="839"/>
      <c r="G581" s="839"/>
      <c r="H581" s="839"/>
      <c r="I581" s="839"/>
      <c r="J581" s="839"/>
      <c r="K581" s="839"/>
      <c r="L581" s="839"/>
      <c r="M581" s="839"/>
      <c r="N581" s="839"/>
      <c r="O581" s="839"/>
      <c r="P581" s="839"/>
      <c r="Q581" s="839"/>
      <c r="R581" s="839"/>
      <c r="S581" s="839"/>
      <c r="T581" s="839"/>
      <c r="U581" s="839"/>
      <c r="V581" s="839"/>
      <c r="W581" s="839"/>
      <c r="X581" s="839"/>
      <c r="Y581" s="839"/>
      <c r="Z581" s="839"/>
      <c r="AA581" s="839"/>
      <c r="AB581" s="839"/>
    </row>
    <row r="582" spans="1:28" x14ac:dyDescent="0.35">
      <c r="A582" s="839"/>
      <c r="B582" s="839"/>
      <c r="C582" s="839"/>
      <c r="D582" s="839"/>
      <c r="E582" s="839"/>
      <c r="F582" s="839"/>
      <c r="G582" s="839"/>
      <c r="H582" s="839"/>
      <c r="I582" s="839"/>
      <c r="J582" s="839"/>
      <c r="K582" s="839"/>
      <c r="L582" s="839"/>
      <c r="M582" s="839"/>
      <c r="N582" s="839"/>
      <c r="O582" s="839"/>
      <c r="P582" s="839"/>
      <c r="Q582" s="839"/>
      <c r="R582" s="839"/>
      <c r="S582" s="839"/>
      <c r="T582" s="839"/>
      <c r="U582" s="839"/>
      <c r="V582" s="839"/>
      <c r="W582" s="839"/>
      <c r="X582" s="839"/>
      <c r="Y582" s="839"/>
      <c r="Z582" s="839"/>
      <c r="AA582" s="839"/>
      <c r="AB582" s="839"/>
    </row>
    <row r="583" spans="1:28" x14ac:dyDescent="0.35">
      <c r="A583" s="839"/>
      <c r="B583" s="839"/>
      <c r="C583" s="839"/>
      <c r="D583" s="839"/>
      <c r="E583" s="839"/>
      <c r="F583" s="839"/>
      <c r="G583" s="839"/>
      <c r="H583" s="839"/>
      <c r="I583" s="839"/>
      <c r="J583" s="839"/>
      <c r="K583" s="839"/>
      <c r="L583" s="839"/>
      <c r="M583" s="839"/>
      <c r="N583" s="839"/>
      <c r="O583" s="839"/>
      <c r="P583" s="839"/>
      <c r="Q583" s="839"/>
      <c r="R583" s="839"/>
      <c r="S583" s="839"/>
      <c r="T583" s="839"/>
      <c r="U583" s="839"/>
      <c r="V583" s="839"/>
      <c r="W583" s="839"/>
      <c r="X583" s="839"/>
      <c r="Y583" s="839"/>
      <c r="Z583" s="839"/>
      <c r="AA583" s="839"/>
      <c r="AB583" s="839"/>
    </row>
    <row r="584" spans="1:28" x14ac:dyDescent="0.35">
      <c r="A584" s="839"/>
      <c r="B584" s="839"/>
      <c r="C584" s="839"/>
      <c r="D584" s="839"/>
      <c r="E584" s="839"/>
      <c r="F584" s="839"/>
      <c r="G584" s="839"/>
      <c r="H584" s="839"/>
      <c r="I584" s="839"/>
      <c r="J584" s="839"/>
      <c r="K584" s="839"/>
      <c r="L584" s="839"/>
      <c r="M584" s="839"/>
      <c r="N584" s="839"/>
      <c r="O584" s="839"/>
      <c r="P584" s="839"/>
      <c r="Q584" s="839"/>
      <c r="R584" s="839"/>
      <c r="S584" s="839"/>
      <c r="T584" s="839"/>
      <c r="U584" s="839"/>
      <c r="V584" s="839"/>
      <c r="W584" s="839"/>
      <c r="X584" s="839"/>
      <c r="Y584" s="839"/>
      <c r="Z584" s="839"/>
      <c r="AA584" s="839"/>
      <c r="AB584" s="839"/>
    </row>
    <row r="585" spans="1:28" x14ac:dyDescent="0.35">
      <c r="A585" s="839"/>
      <c r="B585" s="839"/>
      <c r="C585" s="839"/>
      <c r="D585" s="839"/>
      <c r="E585" s="839"/>
      <c r="F585" s="839"/>
      <c r="G585" s="839"/>
      <c r="H585" s="839"/>
      <c r="I585" s="839"/>
      <c r="J585" s="839"/>
      <c r="K585" s="839"/>
      <c r="L585" s="839"/>
      <c r="M585" s="839"/>
      <c r="N585" s="839"/>
      <c r="O585" s="839"/>
      <c r="P585" s="839"/>
      <c r="Q585" s="839"/>
      <c r="R585" s="839"/>
      <c r="S585" s="839"/>
      <c r="T585" s="839"/>
      <c r="U585" s="839"/>
      <c r="V585" s="839"/>
      <c r="W585" s="839"/>
      <c r="X585" s="839"/>
      <c r="Y585" s="839"/>
      <c r="Z585" s="839"/>
      <c r="AA585" s="839"/>
      <c r="AB585" s="839"/>
    </row>
    <row r="586" spans="1:28" x14ac:dyDescent="0.35">
      <c r="A586" s="839"/>
      <c r="B586" s="839"/>
      <c r="C586" s="839"/>
      <c r="D586" s="839"/>
      <c r="E586" s="839"/>
      <c r="F586" s="839"/>
      <c r="G586" s="839"/>
      <c r="H586" s="839"/>
      <c r="I586" s="839"/>
      <c r="J586" s="839"/>
      <c r="K586" s="839"/>
      <c r="L586" s="839"/>
      <c r="M586" s="839"/>
      <c r="N586" s="839"/>
      <c r="O586" s="839"/>
      <c r="P586" s="839"/>
      <c r="Q586" s="839"/>
      <c r="R586" s="839"/>
      <c r="S586" s="839"/>
      <c r="T586" s="839"/>
      <c r="U586" s="839"/>
      <c r="V586" s="839"/>
      <c r="W586" s="839"/>
      <c r="X586" s="839"/>
      <c r="Y586" s="839"/>
      <c r="Z586" s="839"/>
      <c r="AA586" s="839"/>
      <c r="AB586" s="839"/>
    </row>
    <row r="587" spans="1:28" x14ac:dyDescent="0.35">
      <c r="A587" s="839"/>
      <c r="B587" s="839"/>
      <c r="C587" s="839"/>
      <c r="D587" s="839"/>
      <c r="E587" s="839"/>
      <c r="F587" s="839"/>
      <c r="G587" s="839"/>
      <c r="H587" s="839"/>
      <c r="I587" s="839"/>
      <c r="J587" s="839"/>
      <c r="K587" s="839"/>
      <c r="L587" s="839"/>
      <c r="M587" s="839"/>
      <c r="N587" s="839"/>
      <c r="O587" s="839"/>
      <c r="P587" s="839"/>
      <c r="Q587" s="839"/>
      <c r="R587" s="839"/>
      <c r="S587" s="839"/>
      <c r="T587" s="839"/>
      <c r="U587" s="839"/>
      <c r="V587" s="839"/>
      <c r="W587" s="839"/>
      <c r="X587" s="839"/>
      <c r="Y587" s="839"/>
      <c r="Z587" s="839"/>
      <c r="AA587" s="839"/>
      <c r="AB587" s="839"/>
    </row>
    <row r="588" spans="1:28" x14ac:dyDescent="0.35">
      <c r="A588" s="839"/>
      <c r="B588" s="839"/>
      <c r="C588" s="839"/>
      <c r="D588" s="839"/>
      <c r="E588" s="839"/>
      <c r="F588" s="839"/>
      <c r="G588" s="839"/>
      <c r="H588" s="839"/>
      <c r="I588" s="839"/>
      <c r="J588" s="839"/>
      <c r="K588" s="839"/>
      <c r="L588" s="839"/>
      <c r="M588" s="839"/>
      <c r="N588" s="839"/>
      <c r="O588" s="839"/>
      <c r="P588" s="839"/>
      <c r="Q588" s="839"/>
      <c r="R588" s="839"/>
      <c r="S588" s="839"/>
      <c r="T588" s="839"/>
      <c r="U588" s="839"/>
      <c r="V588" s="839"/>
      <c r="W588" s="839"/>
      <c r="X588" s="839"/>
      <c r="Y588" s="839"/>
      <c r="Z588" s="839"/>
      <c r="AA588" s="839"/>
      <c r="AB588" s="839"/>
    </row>
    <row r="589" spans="1:28" x14ac:dyDescent="0.35">
      <c r="A589" s="839"/>
      <c r="B589" s="839"/>
      <c r="C589" s="839"/>
      <c r="D589" s="839"/>
      <c r="E589" s="839"/>
      <c r="F589" s="839"/>
      <c r="G589" s="839"/>
      <c r="H589" s="839"/>
      <c r="I589" s="839"/>
      <c r="J589" s="839"/>
      <c r="K589" s="839"/>
      <c r="L589" s="839"/>
      <c r="M589" s="839"/>
      <c r="N589" s="839"/>
      <c r="O589" s="839"/>
      <c r="P589" s="839"/>
      <c r="Q589" s="839"/>
      <c r="R589" s="839"/>
      <c r="S589" s="839"/>
      <c r="T589" s="839"/>
      <c r="U589" s="839"/>
      <c r="V589" s="839"/>
      <c r="W589" s="839"/>
      <c r="X589" s="839"/>
      <c r="Y589" s="839"/>
      <c r="Z589" s="839"/>
      <c r="AA589" s="839"/>
      <c r="AB589" s="839"/>
    </row>
    <row r="590" spans="1:28" x14ac:dyDescent="0.35">
      <c r="A590" s="839"/>
      <c r="B590" s="839"/>
      <c r="C590" s="839"/>
      <c r="D590" s="839"/>
      <c r="E590" s="839"/>
      <c r="F590" s="839"/>
      <c r="G590" s="839"/>
      <c r="H590" s="839"/>
      <c r="I590" s="839"/>
      <c r="J590" s="839"/>
      <c r="K590" s="839"/>
      <c r="L590" s="839"/>
      <c r="M590" s="839"/>
      <c r="N590" s="839"/>
      <c r="O590" s="839"/>
      <c r="P590" s="839"/>
      <c r="Q590" s="839"/>
      <c r="R590" s="839"/>
      <c r="S590" s="839"/>
      <c r="T590" s="839"/>
      <c r="U590" s="839"/>
      <c r="V590" s="839"/>
      <c r="W590" s="839"/>
      <c r="X590" s="839"/>
      <c r="Y590" s="839"/>
      <c r="Z590" s="839"/>
      <c r="AA590" s="839"/>
      <c r="AB590" s="839"/>
    </row>
    <row r="591" spans="1:28" x14ac:dyDescent="0.35">
      <c r="A591" s="839"/>
      <c r="B591" s="839"/>
      <c r="C591" s="839"/>
      <c r="D591" s="839"/>
      <c r="E591" s="839"/>
      <c r="F591" s="839"/>
      <c r="G591" s="839"/>
      <c r="H591" s="839"/>
      <c r="I591" s="839"/>
      <c r="J591" s="839"/>
      <c r="K591" s="839"/>
      <c r="L591" s="839"/>
      <c r="M591" s="839"/>
      <c r="N591" s="839"/>
      <c r="O591" s="839"/>
      <c r="P591" s="839"/>
      <c r="Q591" s="839"/>
      <c r="R591" s="839"/>
      <c r="S591" s="839"/>
      <c r="T591" s="839"/>
      <c r="U591" s="839"/>
      <c r="V591" s="839"/>
      <c r="W591" s="839"/>
      <c r="X591" s="839"/>
      <c r="Y591" s="839"/>
      <c r="Z591" s="839"/>
      <c r="AA591" s="839"/>
      <c r="AB591" s="839"/>
    </row>
    <row r="592" spans="1:28" x14ac:dyDescent="0.35">
      <c r="A592" s="839"/>
      <c r="B592" s="839"/>
      <c r="C592" s="839"/>
      <c r="D592" s="839"/>
      <c r="E592" s="839"/>
      <c r="F592" s="839"/>
      <c r="G592" s="839"/>
      <c r="H592" s="839"/>
      <c r="I592" s="839"/>
      <c r="J592" s="839"/>
      <c r="K592" s="839"/>
      <c r="L592" s="839"/>
      <c r="M592" s="839"/>
      <c r="N592" s="839"/>
      <c r="O592" s="839"/>
      <c r="P592" s="839"/>
      <c r="Q592" s="839"/>
      <c r="R592" s="839"/>
      <c r="S592" s="839"/>
      <c r="T592" s="839"/>
      <c r="U592" s="839"/>
      <c r="V592" s="839"/>
      <c r="W592" s="839"/>
      <c r="X592" s="839"/>
      <c r="Y592" s="839"/>
      <c r="Z592" s="839"/>
      <c r="AA592" s="839"/>
      <c r="AB592" s="839"/>
    </row>
    <row r="593" spans="1:28" x14ac:dyDescent="0.35">
      <c r="A593" s="839"/>
      <c r="B593" s="839"/>
      <c r="C593" s="839"/>
      <c r="D593" s="839"/>
      <c r="E593" s="839"/>
      <c r="F593" s="839"/>
      <c r="G593" s="839"/>
      <c r="H593" s="839"/>
      <c r="I593" s="839"/>
      <c r="J593" s="839"/>
      <c r="K593" s="839"/>
      <c r="L593" s="839"/>
      <c r="M593" s="839"/>
      <c r="N593" s="839"/>
      <c r="O593" s="839"/>
      <c r="P593" s="839"/>
      <c r="Q593" s="839"/>
      <c r="R593" s="839"/>
      <c r="S593" s="839"/>
      <c r="T593" s="839"/>
      <c r="U593" s="839"/>
      <c r="V593" s="839"/>
      <c r="W593" s="839"/>
      <c r="X593" s="839"/>
      <c r="Y593" s="839"/>
      <c r="Z593" s="839"/>
      <c r="AA593" s="839"/>
      <c r="AB593" s="839"/>
    </row>
    <row r="594" spans="1:28" x14ac:dyDescent="0.35">
      <c r="A594" s="839"/>
      <c r="B594" s="839"/>
      <c r="C594" s="839"/>
      <c r="D594" s="839"/>
      <c r="E594" s="839"/>
      <c r="F594" s="839"/>
      <c r="G594" s="839"/>
      <c r="H594" s="839"/>
      <c r="I594" s="839"/>
      <c r="J594" s="839"/>
      <c r="K594" s="839"/>
      <c r="L594" s="839"/>
      <c r="M594" s="839"/>
      <c r="N594" s="839"/>
      <c r="O594" s="839"/>
      <c r="P594" s="839"/>
      <c r="Q594" s="839"/>
      <c r="R594" s="839"/>
      <c r="S594" s="839"/>
      <c r="T594" s="839"/>
      <c r="U594" s="839"/>
      <c r="V594" s="839"/>
      <c r="W594" s="839"/>
      <c r="X594" s="839"/>
      <c r="Y594" s="839"/>
      <c r="Z594" s="839"/>
      <c r="AA594" s="839"/>
      <c r="AB594" s="839"/>
    </row>
    <row r="595" spans="1:28" x14ac:dyDescent="0.35">
      <c r="A595" s="839"/>
      <c r="B595" s="839"/>
      <c r="C595" s="839"/>
      <c r="D595" s="839"/>
      <c r="E595" s="839"/>
      <c r="F595" s="839"/>
      <c r="G595" s="839"/>
      <c r="H595" s="839"/>
      <c r="I595" s="839"/>
      <c r="J595" s="839"/>
      <c r="K595" s="839"/>
      <c r="L595" s="839"/>
      <c r="M595" s="839"/>
      <c r="N595" s="839"/>
      <c r="O595" s="839"/>
      <c r="P595" s="839"/>
      <c r="Q595" s="839"/>
      <c r="R595" s="839"/>
      <c r="S595" s="839"/>
      <c r="T595" s="839"/>
      <c r="U595" s="839"/>
      <c r="V595" s="839"/>
      <c r="W595" s="839"/>
      <c r="X595" s="839"/>
      <c r="Y595" s="839"/>
      <c r="Z595" s="839"/>
      <c r="AA595" s="839"/>
      <c r="AB595" s="839"/>
    </row>
    <row r="596" spans="1:28" x14ac:dyDescent="0.35">
      <c r="A596" s="839"/>
      <c r="B596" s="839"/>
      <c r="C596" s="839"/>
      <c r="D596" s="839"/>
      <c r="E596" s="839"/>
      <c r="F596" s="839"/>
      <c r="G596" s="839"/>
      <c r="H596" s="839"/>
      <c r="I596" s="839"/>
      <c r="J596" s="839"/>
      <c r="K596" s="839"/>
      <c r="L596" s="839"/>
      <c r="M596" s="839"/>
      <c r="N596" s="839"/>
      <c r="O596" s="839"/>
      <c r="P596" s="839"/>
      <c r="Q596" s="839"/>
      <c r="R596" s="839"/>
      <c r="S596" s="839"/>
      <c r="T596" s="839"/>
      <c r="U596" s="839"/>
      <c r="V596" s="839"/>
      <c r="W596" s="839"/>
      <c r="X596" s="839"/>
      <c r="Y596" s="839"/>
      <c r="Z596" s="839"/>
      <c r="AA596" s="839"/>
      <c r="AB596" s="839"/>
    </row>
    <row r="597" spans="1:28" x14ac:dyDescent="0.35">
      <c r="A597" s="839"/>
      <c r="B597" s="839"/>
      <c r="C597" s="839"/>
      <c r="D597" s="839"/>
      <c r="E597" s="839"/>
      <c r="F597" s="839"/>
      <c r="G597" s="839"/>
      <c r="H597" s="839"/>
      <c r="I597" s="839"/>
      <c r="J597" s="839"/>
      <c r="K597" s="839"/>
      <c r="L597" s="839"/>
      <c r="M597" s="839"/>
      <c r="N597" s="839"/>
      <c r="O597" s="839"/>
      <c r="P597" s="839"/>
      <c r="Q597" s="839"/>
      <c r="R597" s="839"/>
      <c r="S597" s="839"/>
      <c r="T597" s="839"/>
      <c r="U597" s="839"/>
      <c r="V597" s="839"/>
      <c r="W597" s="839"/>
      <c r="X597" s="839"/>
      <c r="Y597" s="839"/>
      <c r="Z597" s="839"/>
      <c r="AA597" s="839"/>
      <c r="AB597" s="839"/>
    </row>
    <row r="598" spans="1:28" x14ac:dyDescent="0.35">
      <c r="A598" s="839"/>
      <c r="B598" s="839"/>
      <c r="C598" s="839"/>
      <c r="D598" s="839"/>
      <c r="E598" s="839"/>
      <c r="F598" s="839"/>
      <c r="G598" s="839"/>
      <c r="H598" s="839"/>
      <c r="I598" s="839"/>
      <c r="J598" s="839"/>
      <c r="K598" s="839"/>
      <c r="L598" s="839"/>
      <c r="M598" s="839"/>
      <c r="N598" s="839"/>
      <c r="O598" s="839"/>
      <c r="P598" s="839"/>
      <c r="Q598" s="839"/>
      <c r="R598" s="839"/>
      <c r="S598" s="839"/>
      <c r="T598" s="839"/>
      <c r="U598" s="839"/>
      <c r="V598" s="839"/>
      <c r="W598" s="839"/>
      <c r="X598" s="839"/>
      <c r="Y598" s="839"/>
      <c r="Z598" s="839"/>
      <c r="AA598" s="839"/>
      <c r="AB598" s="839"/>
    </row>
    <row r="599" spans="1:28" x14ac:dyDescent="0.35">
      <c r="A599" s="839"/>
      <c r="B599" s="839"/>
      <c r="C599" s="839"/>
      <c r="D599" s="839"/>
      <c r="E599" s="839"/>
      <c r="F599" s="839"/>
      <c r="G599" s="839"/>
      <c r="H599" s="839"/>
      <c r="I599" s="839"/>
      <c r="J599" s="839"/>
      <c r="K599" s="839"/>
      <c r="L599" s="839"/>
      <c r="M599" s="839"/>
      <c r="N599" s="839"/>
      <c r="O599" s="839"/>
      <c r="P599" s="839"/>
      <c r="Q599" s="839"/>
      <c r="R599" s="839"/>
      <c r="S599" s="839"/>
      <c r="T599" s="839"/>
      <c r="U599" s="839"/>
      <c r="V599" s="839"/>
      <c r="W599" s="839"/>
      <c r="X599" s="839"/>
      <c r="Y599" s="839"/>
      <c r="Z599" s="839"/>
      <c r="AA599" s="839"/>
      <c r="AB599" s="839"/>
    </row>
    <row r="600" spans="1:28" x14ac:dyDescent="0.35">
      <c r="A600" s="839"/>
      <c r="B600" s="839"/>
      <c r="C600" s="839"/>
      <c r="D600" s="839"/>
      <c r="E600" s="839"/>
      <c r="F600" s="839"/>
      <c r="G600" s="839"/>
      <c r="H600" s="839"/>
      <c r="I600" s="839"/>
      <c r="J600" s="839"/>
      <c r="K600" s="839"/>
      <c r="L600" s="839"/>
      <c r="M600" s="839"/>
      <c r="N600" s="839"/>
      <c r="O600" s="839"/>
      <c r="P600" s="839"/>
      <c r="Q600" s="839"/>
      <c r="R600" s="839"/>
      <c r="S600" s="839"/>
      <c r="T600" s="839"/>
      <c r="U600" s="839"/>
      <c r="V600" s="839"/>
      <c r="W600" s="839"/>
      <c r="X600" s="839"/>
      <c r="Y600" s="839"/>
      <c r="Z600" s="839"/>
      <c r="AA600" s="839"/>
      <c r="AB600" s="839"/>
    </row>
    <row r="601" spans="1:28" x14ac:dyDescent="0.35">
      <c r="A601" s="839"/>
      <c r="B601" s="839"/>
      <c r="C601" s="839"/>
      <c r="D601" s="839"/>
      <c r="E601" s="839"/>
      <c r="F601" s="839"/>
      <c r="G601" s="839"/>
      <c r="H601" s="839"/>
      <c r="I601" s="839"/>
      <c r="J601" s="839"/>
      <c r="K601" s="839"/>
      <c r="L601" s="839"/>
      <c r="M601" s="839"/>
      <c r="N601" s="839"/>
      <c r="O601" s="839"/>
      <c r="P601" s="839"/>
      <c r="Q601" s="839"/>
      <c r="R601" s="839"/>
      <c r="S601" s="839"/>
      <c r="T601" s="839"/>
      <c r="U601" s="839"/>
      <c r="V601" s="839"/>
      <c r="W601" s="839"/>
      <c r="X601" s="839"/>
      <c r="Y601" s="839"/>
      <c r="Z601" s="839"/>
      <c r="AA601" s="839"/>
      <c r="AB601" s="839"/>
    </row>
    <row r="602" spans="1:28" x14ac:dyDescent="0.35">
      <c r="A602" s="839"/>
      <c r="B602" s="839"/>
      <c r="C602" s="839"/>
      <c r="D602" s="839"/>
      <c r="E602" s="839"/>
      <c r="F602" s="839"/>
      <c r="G602" s="839"/>
      <c r="H602" s="839"/>
      <c r="I602" s="839"/>
      <c r="J602" s="839"/>
      <c r="K602" s="839"/>
      <c r="L602" s="839"/>
      <c r="M602" s="839"/>
      <c r="N602" s="839"/>
      <c r="O602" s="839"/>
      <c r="P602" s="839"/>
      <c r="Q602" s="839"/>
      <c r="R602" s="839"/>
      <c r="S602" s="839"/>
      <c r="T602" s="839"/>
      <c r="U602" s="839"/>
      <c r="V602" s="839"/>
      <c r="W602" s="839"/>
      <c r="X602" s="839"/>
      <c r="Y602" s="839"/>
      <c r="Z602" s="839"/>
      <c r="AA602" s="839"/>
      <c r="AB602" s="839"/>
    </row>
    <row r="603" spans="1:28" x14ac:dyDescent="0.35">
      <c r="A603" s="839"/>
      <c r="B603" s="839"/>
      <c r="C603" s="839"/>
      <c r="D603" s="839"/>
      <c r="E603" s="839"/>
      <c r="F603" s="839"/>
      <c r="G603" s="839"/>
      <c r="H603" s="839"/>
      <c r="I603" s="839"/>
      <c r="J603" s="839"/>
      <c r="K603" s="839"/>
      <c r="L603" s="839"/>
      <c r="M603" s="839"/>
      <c r="N603" s="839"/>
      <c r="O603" s="839"/>
      <c r="P603" s="839"/>
      <c r="Q603" s="839"/>
      <c r="R603" s="839"/>
      <c r="S603" s="839"/>
      <c r="T603" s="839"/>
      <c r="U603" s="839"/>
      <c r="V603" s="839"/>
      <c r="W603" s="839"/>
      <c r="X603" s="839"/>
      <c r="Y603" s="839"/>
      <c r="Z603" s="839"/>
      <c r="AA603" s="839"/>
      <c r="AB603" s="839"/>
    </row>
    <row r="604" spans="1:28" x14ac:dyDescent="0.35">
      <c r="A604" s="839"/>
      <c r="B604" s="839"/>
      <c r="C604" s="839"/>
      <c r="D604" s="839"/>
      <c r="E604" s="839"/>
      <c r="F604" s="839"/>
      <c r="G604" s="839"/>
      <c r="H604" s="839"/>
      <c r="I604" s="839"/>
      <c r="J604" s="839"/>
      <c r="K604" s="839"/>
      <c r="L604" s="839"/>
      <c r="M604" s="839"/>
      <c r="N604" s="839"/>
      <c r="O604" s="839"/>
      <c r="P604" s="839"/>
      <c r="Q604" s="839"/>
      <c r="R604" s="839"/>
      <c r="S604" s="839"/>
      <c r="T604" s="839"/>
      <c r="U604" s="839"/>
      <c r="V604" s="839"/>
      <c r="W604" s="839"/>
      <c r="X604" s="839"/>
      <c r="Y604" s="839"/>
      <c r="Z604" s="839"/>
      <c r="AA604" s="839"/>
      <c r="AB604" s="839"/>
    </row>
    <row r="605" spans="1:28" x14ac:dyDescent="0.35">
      <c r="A605" s="839"/>
      <c r="B605" s="839"/>
      <c r="C605" s="839"/>
      <c r="D605" s="839"/>
      <c r="E605" s="839"/>
      <c r="F605" s="839"/>
      <c r="G605" s="839"/>
      <c r="H605" s="839"/>
      <c r="I605" s="839"/>
      <c r="J605" s="839"/>
      <c r="K605" s="839"/>
      <c r="L605" s="839"/>
      <c r="M605" s="839"/>
      <c r="N605" s="839"/>
      <c r="O605" s="839"/>
      <c r="P605" s="839"/>
      <c r="Q605" s="839"/>
      <c r="R605" s="839"/>
      <c r="S605" s="839"/>
      <c r="T605" s="839"/>
      <c r="U605" s="839"/>
      <c r="V605" s="839"/>
      <c r="W605" s="839"/>
      <c r="X605" s="839"/>
      <c r="Y605" s="839"/>
      <c r="Z605" s="839"/>
      <c r="AA605" s="839"/>
      <c r="AB605" s="839"/>
    </row>
    <row r="606" spans="1:28" x14ac:dyDescent="0.35">
      <c r="A606" s="839"/>
      <c r="B606" s="839"/>
      <c r="C606" s="839"/>
      <c r="D606" s="839"/>
      <c r="E606" s="839"/>
      <c r="F606" s="839"/>
      <c r="G606" s="839"/>
      <c r="H606" s="839"/>
      <c r="I606" s="839"/>
      <c r="J606" s="839"/>
      <c r="K606" s="839"/>
      <c r="L606" s="839"/>
      <c r="M606" s="839"/>
      <c r="N606" s="839"/>
      <c r="O606" s="839"/>
      <c r="P606" s="839"/>
      <c r="Q606" s="839"/>
      <c r="R606" s="839"/>
      <c r="S606" s="839"/>
      <c r="T606" s="839"/>
      <c r="U606" s="839"/>
      <c r="V606" s="839"/>
      <c r="W606" s="839"/>
      <c r="X606" s="839"/>
      <c r="Y606" s="839"/>
      <c r="Z606" s="839"/>
      <c r="AA606" s="839"/>
      <c r="AB606" s="839"/>
    </row>
    <row r="607" spans="1:28" x14ac:dyDescent="0.35">
      <c r="A607" s="839"/>
      <c r="B607" s="839"/>
      <c r="C607" s="839"/>
      <c r="D607" s="839"/>
      <c r="E607" s="839"/>
      <c r="F607" s="839"/>
      <c r="G607" s="839"/>
      <c r="H607" s="839"/>
      <c r="I607" s="839"/>
      <c r="J607" s="839"/>
      <c r="K607" s="839"/>
      <c r="L607" s="839"/>
      <c r="M607" s="839"/>
      <c r="N607" s="839"/>
      <c r="O607" s="839"/>
      <c r="P607" s="839"/>
      <c r="Q607" s="839"/>
      <c r="R607" s="839"/>
      <c r="S607" s="839"/>
      <c r="T607" s="839"/>
      <c r="U607" s="839"/>
      <c r="V607" s="839"/>
      <c r="W607" s="839"/>
      <c r="X607" s="839"/>
      <c r="Y607" s="839"/>
      <c r="Z607" s="839"/>
      <c r="AA607" s="839"/>
      <c r="AB607" s="839"/>
    </row>
    <row r="608" spans="1:28" x14ac:dyDescent="0.35">
      <c r="A608" s="839"/>
      <c r="B608" s="839"/>
      <c r="C608" s="839"/>
      <c r="D608" s="839"/>
      <c r="E608" s="839"/>
      <c r="F608" s="839"/>
      <c r="G608" s="839"/>
      <c r="H608" s="839"/>
      <c r="I608" s="839"/>
      <c r="J608" s="839"/>
      <c r="K608" s="839"/>
      <c r="L608" s="839"/>
      <c r="M608" s="839"/>
      <c r="N608" s="839"/>
      <c r="O608" s="839"/>
      <c r="P608" s="839"/>
      <c r="Q608" s="839"/>
      <c r="R608" s="839"/>
      <c r="S608" s="839"/>
      <c r="T608" s="839"/>
      <c r="U608" s="839"/>
      <c r="V608" s="839"/>
      <c r="W608" s="839"/>
      <c r="X608" s="839"/>
      <c r="Y608" s="839"/>
      <c r="Z608" s="839"/>
      <c r="AA608" s="839"/>
      <c r="AB608" s="839"/>
    </row>
    <row r="609" spans="1:28" x14ac:dyDescent="0.35">
      <c r="A609" s="839"/>
      <c r="B609" s="839"/>
      <c r="C609" s="839"/>
      <c r="D609" s="839"/>
      <c r="E609" s="839"/>
      <c r="F609" s="839"/>
      <c r="G609" s="839"/>
      <c r="H609" s="839"/>
      <c r="I609" s="839"/>
      <c r="J609" s="839"/>
      <c r="K609" s="839"/>
      <c r="L609" s="839"/>
      <c r="M609" s="839"/>
      <c r="N609" s="839"/>
      <c r="O609" s="839"/>
      <c r="P609" s="839"/>
      <c r="Q609" s="839"/>
      <c r="R609" s="839"/>
      <c r="S609" s="839"/>
      <c r="T609" s="839"/>
      <c r="U609" s="839"/>
      <c r="V609" s="839"/>
      <c r="W609" s="839"/>
      <c r="X609" s="839"/>
      <c r="Y609" s="839"/>
      <c r="Z609" s="839"/>
      <c r="AA609" s="839"/>
      <c r="AB609" s="839"/>
    </row>
    <row r="610" spans="1:28" x14ac:dyDescent="0.35">
      <c r="A610" s="839"/>
      <c r="B610" s="839"/>
      <c r="C610" s="839"/>
      <c r="D610" s="839"/>
      <c r="E610" s="839"/>
      <c r="F610" s="839"/>
      <c r="G610" s="839"/>
      <c r="H610" s="839"/>
      <c r="I610" s="839"/>
      <c r="J610" s="839"/>
      <c r="K610" s="839"/>
      <c r="L610" s="839"/>
      <c r="M610" s="839"/>
      <c r="N610" s="839"/>
      <c r="O610" s="839"/>
      <c r="P610" s="839"/>
      <c r="Q610" s="839"/>
      <c r="R610" s="839"/>
      <c r="S610" s="839"/>
      <c r="T610" s="839"/>
      <c r="U610" s="839"/>
      <c r="V610" s="839"/>
      <c r="W610" s="839"/>
      <c r="X610" s="839"/>
      <c r="Y610" s="839"/>
      <c r="Z610" s="839"/>
      <c r="AA610" s="839"/>
      <c r="AB610" s="839"/>
    </row>
    <row r="611" spans="1:28" x14ac:dyDescent="0.35">
      <c r="A611" s="839"/>
      <c r="B611" s="839"/>
      <c r="C611" s="839"/>
      <c r="D611" s="839"/>
      <c r="E611" s="839"/>
      <c r="F611" s="839"/>
      <c r="G611" s="839"/>
      <c r="H611" s="839"/>
      <c r="I611" s="839"/>
      <c r="J611" s="839"/>
      <c r="K611" s="839"/>
      <c r="L611" s="839"/>
      <c r="M611" s="839"/>
      <c r="N611" s="839"/>
      <c r="O611" s="839"/>
      <c r="P611" s="839"/>
      <c r="Q611" s="839"/>
      <c r="R611" s="839"/>
      <c r="S611" s="839"/>
      <c r="T611" s="839"/>
      <c r="U611" s="839"/>
      <c r="V611" s="839"/>
      <c r="W611" s="839"/>
      <c r="X611" s="839"/>
      <c r="Y611" s="839"/>
      <c r="Z611" s="839"/>
      <c r="AA611" s="839"/>
      <c r="AB611" s="839"/>
    </row>
    <row r="612" spans="1:28" x14ac:dyDescent="0.35">
      <c r="A612" s="839"/>
      <c r="B612" s="839"/>
      <c r="C612" s="839"/>
      <c r="D612" s="839"/>
      <c r="E612" s="839"/>
      <c r="F612" s="839"/>
      <c r="G612" s="839"/>
      <c r="H612" s="839"/>
      <c r="I612" s="839"/>
      <c r="J612" s="839"/>
      <c r="K612" s="839"/>
      <c r="L612" s="839"/>
      <c r="M612" s="839"/>
      <c r="N612" s="839"/>
      <c r="O612" s="839"/>
      <c r="P612" s="839"/>
      <c r="Q612" s="839"/>
      <c r="R612" s="839"/>
      <c r="S612" s="839"/>
      <c r="T612" s="839"/>
      <c r="U612" s="839"/>
      <c r="V612" s="839"/>
      <c r="W612" s="839"/>
      <c r="X612" s="839"/>
      <c r="Y612" s="839"/>
      <c r="Z612" s="839"/>
      <c r="AA612" s="839"/>
      <c r="AB612" s="839"/>
    </row>
    <row r="613" spans="1:28" x14ac:dyDescent="0.35">
      <c r="A613" s="839"/>
      <c r="B613" s="839"/>
      <c r="C613" s="839"/>
      <c r="D613" s="839"/>
      <c r="E613" s="839"/>
      <c r="F613" s="839"/>
      <c r="G613" s="839"/>
      <c r="H613" s="839"/>
      <c r="I613" s="839"/>
      <c r="J613" s="839"/>
      <c r="K613" s="839"/>
      <c r="L613" s="839"/>
      <c r="M613" s="839"/>
      <c r="N613" s="839"/>
      <c r="O613" s="839"/>
      <c r="P613" s="839"/>
      <c r="Q613" s="839"/>
      <c r="R613" s="839"/>
      <c r="S613" s="839"/>
      <c r="T613" s="839"/>
      <c r="U613" s="839"/>
      <c r="V613" s="839"/>
      <c r="W613" s="839"/>
      <c r="X613" s="839"/>
      <c r="Y613" s="839"/>
      <c r="Z613" s="839"/>
      <c r="AA613" s="839"/>
      <c r="AB613" s="839"/>
    </row>
    <row r="614" spans="1:28" x14ac:dyDescent="0.35">
      <c r="A614" s="839"/>
      <c r="B614" s="839"/>
      <c r="C614" s="839"/>
      <c r="D614" s="839"/>
      <c r="E614" s="839"/>
      <c r="F614" s="839"/>
      <c r="G614" s="839"/>
      <c r="H614" s="839"/>
      <c r="I614" s="839"/>
      <c r="J614" s="839"/>
      <c r="K614" s="839"/>
      <c r="L614" s="839"/>
      <c r="M614" s="839"/>
      <c r="N614" s="839"/>
      <c r="O614" s="839"/>
      <c r="P614" s="839"/>
      <c r="Q614" s="839"/>
      <c r="R614" s="839"/>
      <c r="S614" s="839"/>
      <c r="T614" s="839"/>
      <c r="U614" s="839"/>
      <c r="V614" s="839"/>
      <c r="W614" s="839"/>
      <c r="X614" s="839"/>
      <c r="Y614" s="839"/>
      <c r="Z614" s="839"/>
      <c r="AA614" s="839"/>
      <c r="AB614" s="839"/>
    </row>
    <row r="615" spans="1:28" x14ac:dyDescent="0.35">
      <c r="A615" s="839"/>
      <c r="B615" s="839"/>
      <c r="C615" s="839"/>
      <c r="D615" s="839"/>
      <c r="E615" s="839"/>
      <c r="F615" s="839"/>
      <c r="G615" s="839"/>
      <c r="H615" s="839"/>
      <c r="I615" s="839"/>
      <c r="J615" s="839"/>
      <c r="K615" s="839"/>
      <c r="L615" s="839"/>
      <c r="M615" s="839"/>
      <c r="N615" s="839"/>
      <c r="O615" s="839"/>
      <c r="P615" s="839"/>
      <c r="Q615" s="839"/>
      <c r="R615" s="839"/>
      <c r="S615" s="839"/>
      <c r="T615" s="839"/>
      <c r="U615" s="839"/>
      <c r="V615" s="839"/>
      <c r="W615" s="839"/>
      <c r="X615" s="839"/>
      <c r="Y615" s="839"/>
      <c r="Z615" s="839"/>
      <c r="AA615" s="839"/>
      <c r="AB615" s="839"/>
    </row>
    <row r="616" spans="1:28" x14ac:dyDescent="0.35">
      <c r="A616" s="839"/>
      <c r="B616" s="839"/>
      <c r="C616" s="839"/>
      <c r="D616" s="839"/>
      <c r="E616" s="839"/>
      <c r="F616" s="839"/>
      <c r="G616" s="839"/>
      <c r="H616" s="839"/>
      <c r="I616" s="839"/>
      <c r="J616" s="839"/>
      <c r="K616" s="839"/>
      <c r="L616" s="839"/>
      <c r="M616" s="839"/>
      <c r="N616" s="839"/>
      <c r="O616" s="839"/>
      <c r="P616" s="839"/>
      <c r="Q616" s="839"/>
      <c r="R616" s="839"/>
      <c r="S616" s="839"/>
      <c r="T616" s="839"/>
      <c r="U616" s="839"/>
      <c r="V616" s="839"/>
      <c r="W616" s="839"/>
      <c r="X616" s="839"/>
      <c r="Y616" s="839"/>
      <c r="Z616" s="839"/>
      <c r="AA616" s="839"/>
      <c r="AB616" s="839"/>
    </row>
    <row r="617" spans="1:28" x14ac:dyDescent="0.35">
      <c r="A617" s="839"/>
      <c r="B617" s="839"/>
      <c r="C617" s="839"/>
      <c r="D617" s="839"/>
      <c r="E617" s="839"/>
      <c r="F617" s="839"/>
      <c r="G617" s="839"/>
      <c r="H617" s="839"/>
      <c r="I617" s="839"/>
      <c r="J617" s="839"/>
      <c r="K617" s="839"/>
      <c r="L617" s="839"/>
      <c r="M617" s="839"/>
      <c r="N617" s="839"/>
      <c r="O617" s="839"/>
      <c r="P617" s="839"/>
      <c r="Q617" s="839"/>
      <c r="R617" s="839"/>
      <c r="S617" s="839"/>
      <c r="T617" s="839"/>
      <c r="U617" s="839"/>
      <c r="V617" s="839"/>
      <c r="W617" s="839"/>
      <c r="X617" s="839"/>
      <c r="Y617" s="839"/>
      <c r="Z617" s="839"/>
      <c r="AA617" s="839"/>
      <c r="AB617" s="839"/>
    </row>
    <row r="618" spans="1:28" x14ac:dyDescent="0.35">
      <c r="A618" s="839"/>
      <c r="B618" s="839"/>
      <c r="C618" s="839"/>
      <c r="D618" s="839"/>
      <c r="E618" s="839"/>
      <c r="F618" s="839"/>
      <c r="G618" s="839"/>
      <c r="H618" s="839"/>
      <c r="I618" s="839"/>
      <c r="J618" s="839"/>
      <c r="K618" s="839"/>
      <c r="L618" s="839"/>
      <c r="M618" s="839"/>
      <c r="N618" s="839"/>
      <c r="O618" s="839"/>
      <c r="P618" s="839"/>
      <c r="Q618" s="839"/>
      <c r="R618" s="839"/>
      <c r="S618" s="839"/>
      <c r="T618" s="839"/>
      <c r="U618" s="839"/>
      <c r="V618" s="839"/>
      <c r="W618" s="839"/>
      <c r="X618" s="839"/>
      <c r="Y618" s="839"/>
      <c r="Z618" s="839"/>
      <c r="AA618" s="839"/>
      <c r="AB618" s="839"/>
    </row>
    <row r="619" spans="1:28" x14ac:dyDescent="0.35">
      <c r="A619" s="839"/>
      <c r="B619" s="839"/>
      <c r="C619" s="839"/>
      <c r="D619" s="839"/>
      <c r="E619" s="839"/>
      <c r="F619" s="839"/>
      <c r="G619" s="839"/>
      <c r="H619" s="839"/>
      <c r="I619" s="839"/>
      <c r="J619" s="839"/>
      <c r="K619" s="839"/>
      <c r="L619" s="839"/>
      <c r="M619" s="839"/>
      <c r="N619" s="839"/>
      <c r="O619" s="839"/>
      <c r="P619" s="839"/>
      <c r="Q619" s="839"/>
      <c r="R619" s="839"/>
      <c r="S619" s="839"/>
      <c r="T619" s="839"/>
      <c r="U619" s="839"/>
      <c r="V619" s="839"/>
      <c r="W619" s="839"/>
      <c r="X619" s="839"/>
      <c r="Y619" s="839"/>
      <c r="Z619" s="839"/>
      <c r="AA619" s="839"/>
      <c r="AB619" s="839"/>
    </row>
    <row r="620" spans="1:28" x14ac:dyDescent="0.35">
      <c r="A620" s="839"/>
      <c r="B620" s="839"/>
      <c r="C620" s="839"/>
      <c r="D620" s="839"/>
      <c r="E620" s="839"/>
      <c r="F620" s="839"/>
      <c r="G620" s="839"/>
      <c r="H620" s="839"/>
      <c r="I620" s="839"/>
      <c r="J620" s="839"/>
      <c r="K620" s="839"/>
      <c r="L620" s="839"/>
      <c r="M620" s="839"/>
      <c r="N620" s="839"/>
      <c r="O620" s="839"/>
      <c r="P620" s="839"/>
      <c r="Q620" s="839"/>
      <c r="R620" s="839"/>
      <c r="S620" s="839"/>
      <c r="T620" s="839"/>
      <c r="U620" s="839"/>
      <c r="V620" s="839"/>
      <c r="W620" s="839"/>
      <c r="X620" s="839"/>
      <c r="Y620" s="839"/>
      <c r="Z620" s="839"/>
      <c r="AA620" s="839"/>
      <c r="AB620" s="839"/>
    </row>
    <row r="621" spans="1:28" x14ac:dyDescent="0.35">
      <c r="A621" s="839"/>
      <c r="B621" s="839"/>
      <c r="C621" s="839"/>
      <c r="D621" s="839"/>
      <c r="E621" s="839"/>
      <c r="F621" s="839"/>
      <c r="G621" s="839"/>
      <c r="H621" s="839"/>
      <c r="I621" s="839"/>
      <c r="J621" s="839"/>
      <c r="K621" s="839"/>
      <c r="L621" s="839"/>
      <c r="M621" s="839"/>
      <c r="N621" s="839"/>
      <c r="O621" s="839"/>
      <c r="P621" s="839"/>
      <c r="Q621" s="839"/>
      <c r="R621" s="839"/>
      <c r="S621" s="839"/>
      <c r="T621" s="839"/>
      <c r="U621" s="839"/>
      <c r="V621" s="839"/>
      <c r="W621" s="839"/>
      <c r="X621" s="839"/>
      <c r="Y621" s="839"/>
      <c r="Z621" s="839"/>
      <c r="AA621" s="839"/>
      <c r="AB621" s="839"/>
    </row>
    <row r="622" spans="1:28" x14ac:dyDescent="0.35">
      <c r="A622" s="839"/>
      <c r="B622" s="839"/>
      <c r="C622" s="839"/>
      <c r="D622" s="839"/>
      <c r="E622" s="839"/>
      <c r="F622" s="839"/>
      <c r="G622" s="839"/>
      <c r="H622" s="839"/>
      <c r="I622" s="839"/>
      <c r="J622" s="839"/>
      <c r="K622" s="839"/>
      <c r="L622" s="839"/>
      <c r="M622" s="839"/>
      <c r="N622" s="839"/>
      <c r="O622" s="839"/>
      <c r="P622" s="839"/>
      <c r="Q622" s="839"/>
      <c r="R622" s="839"/>
      <c r="S622" s="839"/>
      <c r="T622" s="839"/>
      <c r="U622" s="839"/>
      <c r="V622" s="839"/>
      <c r="W622" s="839"/>
      <c r="X622" s="839"/>
      <c r="Y622" s="839"/>
      <c r="Z622" s="839"/>
      <c r="AA622" s="839"/>
      <c r="AB622" s="839"/>
    </row>
    <row r="623" spans="1:28" x14ac:dyDescent="0.35">
      <c r="A623" s="839"/>
      <c r="B623" s="839"/>
      <c r="C623" s="839"/>
      <c r="D623" s="839"/>
      <c r="E623" s="839"/>
      <c r="F623" s="839"/>
      <c r="G623" s="839"/>
      <c r="H623" s="839"/>
      <c r="I623" s="839"/>
      <c r="J623" s="839"/>
      <c r="K623" s="839"/>
      <c r="L623" s="839"/>
      <c r="M623" s="839"/>
      <c r="N623" s="839"/>
      <c r="O623" s="839"/>
      <c r="P623" s="839"/>
      <c r="Q623" s="839"/>
      <c r="R623" s="839"/>
      <c r="S623" s="839"/>
      <c r="T623" s="839"/>
      <c r="U623" s="839"/>
      <c r="V623" s="839"/>
      <c r="W623" s="839"/>
      <c r="X623" s="839"/>
      <c r="Y623" s="839"/>
      <c r="Z623" s="839"/>
      <c r="AA623" s="839"/>
      <c r="AB623" s="839"/>
    </row>
    <row r="624" spans="1:28" x14ac:dyDescent="0.35">
      <c r="A624" s="839"/>
      <c r="B624" s="839"/>
      <c r="C624" s="839"/>
      <c r="D624" s="839"/>
      <c r="E624" s="839"/>
      <c r="F624" s="839"/>
      <c r="G624" s="839"/>
      <c r="H624" s="839"/>
      <c r="I624" s="839"/>
      <c r="J624" s="839"/>
      <c r="K624" s="839"/>
      <c r="L624" s="839"/>
      <c r="M624" s="839"/>
      <c r="N624" s="839"/>
      <c r="O624" s="839"/>
      <c r="P624" s="839"/>
      <c r="Q624" s="839"/>
      <c r="R624" s="839"/>
      <c r="S624" s="839"/>
      <c r="T624" s="839"/>
      <c r="U624" s="839"/>
      <c r="V624" s="839"/>
      <c r="W624" s="839"/>
      <c r="X624" s="839"/>
      <c r="Y624" s="839"/>
      <c r="Z624" s="839"/>
      <c r="AA624" s="839"/>
      <c r="AB624" s="839"/>
    </row>
    <row r="625" spans="1:28" x14ac:dyDescent="0.35">
      <c r="A625" s="839"/>
      <c r="B625" s="839"/>
      <c r="C625" s="839"/>
      <c r="D625" s="839"/>
      <c r="E625" s="839"/>
      <c r="F625" s="839"/>
      <c r="G625" s="839"/>
      <c r="H625" s="839"/>
      <c r="I625" s="839"/>
      <c r="J625" s="839"/>
      <c r="K625" s="839"/>
      <c r="L625" s="839"/>
      <c r="M625" s="839"/>
      <c r="N625" s="839"/>
      <c r="O625" s="839"/>
      <c r="P625" s="839"/>
      <c r="Q625" s="839"/>
      <c r="R625" s="839"/>
      <c r="S625" s="839"/>
      <c r="T625" s="839"/>
      <c r="U625" s="839"/>
      <c r="V625" s="839"/>
      <c r="W625" s="839"/>
      <c r="X625" s="839"/>
      <c r="Y625" s="839"/>
      <c r="Z625" s="839"/>
      <c r="AA625" s="839"/>
      <c r="AB625" s="839"/>
    </row>
    <row r="626" spans="1:28" x14ac:dyDescent="0.35">
      <c r="A626" s="839"/>
      <c r="B626" s="839"/>
      <c r="C626" s="839"/>
      <c r="D626" s="839"/>
      <c r="E626" s="839"/>
      <c r="F626" s="839"/>
      <c r="G626" s="839"/>
      <c r="H626" s="839"/>
      <c r="I626" s="839"/>
      <c r="J626" s="839"/>
      <c r="K626" s="839"/>
      <c r="L626" s="839"/>
      <c r="M626" s="839"/>
      <c r="N626" s="839"/>
      <c r="O626" s="839"/>
      <c r="P626" s="839"/>
      <c r="Q626" s="839"/>
      <c r="R626" s="839"/>
      <c r="S626" s="839"/>
      <c r="T626" s="839"/>
      <c r="U626" s="839"/>
      <c r="V626" s="839"/>
      <c r="W626" s="839"/>
      <c r="X626" s="839"/>
      <c r="Y626" s="839"/>
      <c r="Z626" s="839"/>
      <c r="AA626" s="839"/>
      <c r="AB626" s="839"/>
    </row>
    <row r="627" spans="1:28" x14ac:dyDescent="0.35">
      <c r="A627" s="839"/>
      <c r="B627" s="839"/>
      <c r="C627" s="839"/>
      <c r="D627" s="839"/>
      <c r="E627" s="839"/>
      <c r="F627" s="839"/>
      <c r="G627" s="839"/>
      <c r="H627" s="839"/>
      <c r="I627" s="839"/>
      <c r="J627" s="839"/>
      <c r="K627" s="839"/>
      <c r="L627" s="839"/>
      <c r="M627" s="839"/>
      <c r="N627" s="839"/>
      <c r="O627" s="839"/>
      <c r="P627" s="839"/>
      <c r="Q627" s="839"/>
      <c r="R627" s="839"/>
      <c r="S627" s="839"/>
      <c r="T627" s="839"/>
      <c r="U627" s="839"/>
      <c r="V627" s="839"/>
      <c r="W627" s="839"/>
      <c r="X627" s="839"/>
      <c r="Y627" s="839"/>
      <c r="Z627" s="839"/>
      <c r="AA627" s="839"/>
      <c r="AB627" s="839"/>
    </row>
    <row r="628" spans="1:28" x14ac:dyDescent="0.35">
      <c r="A628" s="839"/>
      <c r="B628" s="839"/>
      <c r="C628" s="839"/>
      <c r="D628" s="839"/>
      <c r="E628" s="839"/>
      <c r="F628" s="839"/>
      <c r="G628" s="839"/>
      <c r="H628" s="839"/>
      <c r="I628" s="839"/>
      <c r="J628" s="839"/>
      <c r="K628" s="839"/>
      <c r="L628" s="839"/>
      <c r="M628" s="839"/>
      <c r="N628" s="839"/>
      <c r="O628" s="839"/>
      <c r="P628" s="839"/>
      <c r="Q628" s="839"/>
      <c r="R628" s="839"/>
      <c r="S628" s="839"/>
      <c r="T628" s="839"/>
      <c r="U628" s="839"/>
      <c r="V628" s="839"/>
      <c r="W628" s="839"/>
      <c r="X628" s="839"/>
      <c r="Y628" s="839"/>
      <c r="Z628" s="839"/>
      <c r="AA628" s="839"/>
      <c r="AB628" s="839"/>
    </row>
    <row r="629" spans="1:28" x14ac:dyDescent="0.35">
      <c r="A629" s="839"/>
      <c r="B629" s="839"/>
      <c r="C629" s="839"/>
      <c r="D629" s="839"/>
      <c r="E629" s="839"/>
      <c r="F629" s="839"/>
      <c r="G629" s="839"/>
      <c r="H629" s="839"/>
      <c r="I629" s="839"/>
      <c r="J629" s="839"/>
      <c r="K629" s="839"/>
      <c r="L629" s="839"/>
      <c r="M629" s="839"/>
      <c r="N629" s="839"/>
      <c r="O629" s="839"/>
      <c r="P629" s="839"/>
      <c r="Q629" s="839"/>
      <c r="R629" s="839"/>
      <c r="S629" s="839"/>
      <c r="T629" s="839"/>
      <c r="U629" s="839"/>
      <c r="V629" s="839"/>
      <c r="W629" s="839"/>
      <c r="X629" s="839"/>
      <c r="Y629" s="839"/>
      <c r="Z629" s="839"/>
      <c r="AA629" s="839"/>
      <c r="AB629" s="839"/>
    </row>
    <row r="630" spans="1:28" x14ac:dyDescent="0.35">
      <c r="A630" s="839"/>
      <c r="B630" s="839"/>
      <c r="C630" s="839"/>
      <c r="D630" s="839"/>
      <c r="E630" s="839"/>
      <c r="F630" s="839"/>
      <c r="G630" s="839"/>
      <c r="H630" s="839"/>
      <c r="I630" s="839"/>
      <c r="J630" s="839"/>
      <c r="K630" s="839"/>
      <c r="L630" s="839"/>
      <c r="M630" s="839"/>
      <c r="N630" s="839"/>
      <c r="O630" s="839"/>
      <c r="P630" s="839"/>
      <c r="Q630" s="839"/>
      <c r="R630" s="839"/>
      <c r="S630" s="839"/>
      <c r="T630" s="839"/>
      <c r="U630" s="839"/>
      <c r="V630" s="839"/>
      <c r="W630" s="839"/>
      <c r="X630" s="839"/>
      <c r="Y630" s="839"/>
      <c r="Z630" s="839"/>
      <c r="AA630" s="839"/>
      <c r="AB630" s="839"/>
    </row>
    <row r="631" spans="1:28" x14ac:dyDescent="0.35">
      <c r="A631" s="839"/>
      <c r="B631" s="839"/>
      <c r="C631" s="839"/>
      <c r="D631" s="839"/>
      <c r="E631" s="839"/>
      <c r="F631" s="839"/>
      <c r="G631" s="839"/>
      <c r="H631" s="839"/>
      <c r="I631" s="839"/>
      <c r="J631" s="839"/>
      <c r="K631" s="839"/>
      <c r="L631" s="839"/>
      <c r="M631" s="839"/>
      <c r="N631" s="839"/>
      <c r="O631" s="839"/>
      <c r="P631" s="839"/>
      <c r="Q631" s="839"/>
      <c r="R631" s="839"/>
      <c r="S631" s="839"/>
      <c r="T631" s="839"/>
      <c r="U631" s="839"/>
      <c r="V631" s="839"/>
      <c r="W631" s="839"/>
      <c r="X631" s="839"/>
      <c r="Y631" s="839"/>
      <c r="Z631" s="839"/>
      <c r="AA631" s="839"/>
      <c r="AB631" s="839"/>
    </row>
    <row r="632" spans="1:28" x14ac:dyDescent="0.35">
      <c r="A632" s="839"/>
      <c r="B632" s="839"/>
      <c r="C632" s="839"/>
      <c r="D632" s="839"/>
      <c r="E632" s="839"/>
      <c r="F632" s="839"/>
      <c r="G632" s="839"/>
      <c r="H632" s="839"/>
      <c r="I632" s="839"/>
      <c r="J632" s="839"/>
      <c r="K632" s="839"/>
      <c r="L632" s="839"/>
      <c r="M632" s="839"/>
      <c r="N632" s="839"/>
      <c r="O632" s="839"/>
      <c r="P632" s="839"/>
      <c r="Q632" s="839"/>
      <c r="R632" s="839"/>
      <c r="S632" s="839"/>
      <c r="T632" s="839"/>
      <c r="U632" s="839"/>
      <c r="V632" s="839"/>
      <c r="W632" s="839"/>
      <c r="X632" s="839"/>
      <c r="Y632" s="839"/>
      <c r="Z632" s="839"/>
      <c r="AA632" s="839"/>
      <c r="AB632" s="839"/>
    </row>
    <row r="633" spans="1:28" x14ac:dyDescent="0.35">
      <c r="A633" s="839"/>
      <c r="B633" s="839"/>
      <c r="C633" s="839"/>
      <c r="D633" s="839"/>
      <c r="E633" s="839"/>
      <c r="F633" s="839"/>
      <c r="G633" s="839"/>
      <c r="H633" s="839"/>
      <c r="I633" s="839"/>
      <c r="J633" s="839"/>
      <c r="K633" s="839"/>
      <c r="L633" s="839"/>
      <c r="M633" s="839"/>
      <c r="N633" s="839"/>
      <c r="O633" s="839"/>
      <c r="P633" s="839"/>
      <c r="Q633" s="839"/>
      <c r="R633" s="839"/>
      <c r="S633" s="839"/>
      <c r="T633" s="839"/>
      <c r="U633" s="839"/>
      <c r="V633" s="839"/>
      <c r="W633" s="839"/>
      <c r="X633" s="839"/>
      <c r="Y633" s="839"/>
      <c r="Z633" s="839"/>
      <c r="AA633" s="839"/>
      <c r="AB633" s="839"/>
    </row>
    <row r="634" spans="1:28" x14ac:dyDescent="0.35">
      <c r="A634" s="839"/>
      <c r="B634" s="839"/>
      <c r="C634" s="839"/>
      <c r="D634" s="839"/>
      <c r="E634" s="839"/>
      <c r="F634" s="839"/>
      <c r="G634" s="839"/>
      <c r="H634" s="839"/>
      <c r="I634" s="839"/>
      <c r="J634" s="839"/>
      <c r="K634" s="839"/>
      <c r="L634" s="839"/>
      <c r="M634" s="839"/>
      <c r="N634" s="839"/>
      <c r="O634" s="839"/>
      <c r="P634" s="839"/>
      <c r="Q634" s="839"/>
      <c r="R634" s="839"/>
      <c r="S634" s="839"/>
      <c r="T634" s="839"/>
      <c r="U634" s="839"/>
      <c r="V634" s="839"/>
      <c r="W634" s="839"/>
      <c r="X634" s="839"/>
      <c r="Y634" s="839"/>
      <c r="Z634" s="839"/>
      <c r="AA634" s="839"/>
      <c r="AB634" s="839"/>
    </row>
    <row r="635" spans="1:28" x14ac:dyDescent="0.35">
      <c r="A635" s="839"/>
      <c r="B635" s="839"/>
      <c r="C635" s="839"/>
      <c r="D635" s="839"/>
      <c r="E635" s="839"/>
      <c r="F635" s="839"/>
      <c r="G635" s="839"/>
      <c r="H635" s="839"/>
      <c r="I635" s="839"/>
      <c r="J635" s="839"/>
      <c r="K635" s="839"/>
      <c r="L635" s="839"/>
      <c r="M635" s="839"/>
      <c r="N635" s="839"/>
      <c r="O635" s="839"/>
      <c r="P635" s="839"/>
      <c r="Q635" s="839"/>
      <c r="R635" s="839"/>
      <c r="S635" s="839"/>
      <c r="T635" s="839"/>
      <c r="U635" s="839"/>
      <c r="V635" s="839"/>
      <c r="W635" s="839"/>
      <c r="X635" s="839"/>
      <c r="Y635" s="839"/>
      <c r="Z635" s="839"/>
      <c r="AA635" s="839"/>
      <c r="AB635" s="839"/>
    </row>
    <row r="636" spans="1:28" x14ac:dyDescent="0.35">
      <c r="A636" s="839"/>
      <c r="B636" s="839"/>
      <c r="C636" s="839"/>
      <c r="D636" s="839"/>
      <c r="E636" s="839"/>
      <c r="F636" s="839"/>
      <c r="G636" s="839"/>
      <c r="H636" s="839"/>
      <c r="I636" s="839"/>
      <c r="J636" s="839"/>
      <c r="K636" s="839"/>
      <c r="L636" s="839"/>
      <c r="M636" s="839"/>
      <c r="N636" s="839"/>
      <c r="O636" s="839"/>
      <c r="P636" s="839"/>
      <c r="Q636" s="839"/>
      <c r="R636" s="839"/>
      <c r="S636" s="839"/>
      <c r="T636" s="839"/>
      <c r="U636" s="839"/>
      <c r="V636" s="839"/>
      <c r="W636" s="839"/>
      <c r="X636" s="839"/>
      <c r="Y636" s="839"/>
      <c r="Z636" s="839"/>
      <c r="AA636" s="839"/>
      <c r="AB636" s="839"/>
    </row>
    <row r="637" spans="1:28" x14ac:dyDescent="0.35">
      <c r="A637" s="839"/>
      <c r="B637" s="839"/>
      <c r="C637" s="839"/>
      <c r="D637" s="839"/>
      <c r="E637" s="839"/>
      <c r="F637" s="839"/>
      <c r="G637" s="839"/>
      <c r="H637" s="839"/>
      <c r="I637" s="839"/>
      <c r="J637" s="839"/>
      <c r="K637" s="839"/>
      <c r="L637" s="839"/>
      <c r="M637" s="839"/>
      <c r="N637" s="839"/>
      <c r="O637" s="839"/>
      <c r="P637" s="839"/>
      <c r="Q637" s="839"/>
      <c r="R637" s="839"/>
      <c r="S637" s="839"/>
      <c r="T637" s="839"/>
      <c r="U637" s="839"/>
      <c r="V637" s="839"/>
      <c r="W637" s="839"/>
      <c r="X637" s="839"/>
      <c r="Y637" s="839"/>
      <c r="Z637" s="839"/>
      <c r="AA637" s="839"/>
      <c r="AB637" s="839"/>
    </row>
    <row r="638" spans="1:28" x14ac:dyDescent="0.35">
      <c r="A638" s="839"/>
      <c r="B638" s="839"/>
      <c r="C638" s="839"/>
      <c r="D638" s="839"/>
      <c r="E638" s="839"/>
      <c r="F638" s="839"/>
      <c r="G638" s="839"/>
      <c r="H638" s="839"/>
      <c r="I638" s="839"/>
      <c r="J638" s="839"/>
      <c r="K638" s="839"/>
      <c r="L638" s="839"/>
      <c r="M638" s="839"/>
      <c r="N638" s="839"/>
      <c r="O638" s="839"/>
      <c r="P638" s="839"/>
      <c r="Q638" s="839"/>
      <c r="R638" s="839"/>
      <c r="S638" s="839"/>
      <c r="T638" s="839"/>
      <c r="U638" s="839"/>
      <c r="V638" s="839"/>
      <c r="W638" s="839"/>
      <c r="X638" s="839"/>
      <c r="Y638" s="839"/>
      <c r="Z638" s="839"/>
      <c r="AA638" s="839"/>
      <c r="AB638" s="839"/>
    </row>
    <row r="639" spans="1:28" x14ac:dyDescent="0.35">
      <c r="A639" s="839"/>
      <c r="B639" s="839"/>
      <c r="C639" s="839"/>
      <c r="D639" s="839"/>
      <c r="E639" s="839"/>
      <c r="F639" s="839"/>
      <c r="G639" s="839"/>
      <c r="H639" s="839"/>
      <c r="I639" s="839"/>
      <c r="J639" s="839"/>
      <c r="K639" s="839"/>
      <c r="L639" s="839"/>
      <c r="M639" s="839"/>
      <c r="N639" s="839"/>
      <c r="O639" s="839"/>
      <c r="P639" s="839"/>
      <c r="Q639" s="839"/>
      <c r="R639" s="839"/>
      <c r="S639" s="839"/>
      <c r="T639" s="839"/>
      <c r="U639" s="839"/>
      <c r="V639" s="839"/>
      <c r="W639" s="839"/>
      <c r="X639" s="839"/>
      <c r="Y639" s="839"/>
      <c r="Z639" s="839"/>
      <c r="AA639" s="839"/>
      <c r="AB639" s="839"/>
    </row>
    <row r="640" spans="1:28" x14ac:dyDescent="0.35">
      <c r="A640" s="839"/>
      <c r="B640" s="839"/>
      <c r="C640" s="839"/>
      <c r="D640" s="839"/>
      <c r="E640" s="839"/>
      <c r="F640" s="839"/>
      <c r="G640" s="839"/>
      <c r="H640" s="839"/>
      <c r="I640" s="839"/>
      <c r="J640" s="839"/>
      <c r="K640" s="839"/>
      <c r="L640" s="839"/>
      <c r="M640" s="839"/>
      <c r="N640" s="839"/>
      <c r="O640" s="839"/>
      <c r="P640" s="839"/>
      <c r="Q640" s="839"/>
      <c r="R640" s="839"/>
      <c r="S640" s="839"/>
      <c r="T640" s="839"/>
      <c r="U640" s="839"/>
      <c r="V640" s="839"/>
      <c r="W640" s="839"/>
      <c r="X640" s="839"/>
      <c r="Y640" s="839"/>
      <c r="Z640" s="839"/>
      <c r="AA640" s="839"/>
      <c r="AB640" s="839"/>
    </row>
    <row r="641" spans="1:28" x14ac:dyDescent="0.35">
      <c r="A641" s="839"/>
      <c r="B641" s="839"/>
      <c r="C641" s="839"/>
      <c r="D641" s="839"/>
      <c r="E641" s="839"/>
      <c r="F641" s="839"/>
      <c r="G641" s="839"/>
      <c r="H641" s="839"/>
      <c r="I641" s="839"/>
      <c r="J641" s="839"/>
      <c r="K641" s="839"/>
      <c r="L641" s="839"/>
      <c r="M641" s="839"/>
      <c r="N641" s="839"/>
      <c r="O641" s="839"/>
      <c r="P641" s="839"/>
      <c r="Q641" s="839"/>
      <c r="R641" s="839"/>
      <c r="S641" s="839"/>
      <c r="T641" s="839"/>
      <c r="U641" s="839"/>
      <c r="V641" s="839"/>
      <c r="W641" s="839"/>
      <c r="X641" s="839"/>
      <c r="Y641" s="839"/>
      <c r="Z641" s="839"/>
      <c r="AA641" s="839"/>
      <c r="AB641" s="839"/>
    </row>
    <row r="642" spans="1:28" x14ac:dyDescent="0.35">
      <c r="A642" s="839"/>
      <c r="B642" s="839"/>
      <c r="C642" s="839"/>
      <c r="D642" s="839"/>
      <c r="E642" s="839"/>
      <c r="F642" s="839"/>
      <c r="G642" s="839"/>
      <c r="H642" s="839"/>
      <c r="I642" s="839"/>
      <c r="J642" s="839"/>
      <c r="K642" s="839"/>
      <c r="L642" s="839"/>
      <c r="M642" s="839"/>
      <c r="N642" s="839"/>
      <c r="O642" s="839"/>
      <c r="P642" s="839"/>
      <c r="Q642" s="839"/>
      <c r="R642" s="839"/>
      <c r="S642" s="839"/>
      <c r="T642" s="839"/>
      <c r="U642" s="839"/>
      <c r="V642" s="839"/>
      <c r="W642" s="839"/>
      <c r="X642" s="839"/>
      <c r="Y642" s="839"/>
      <c r="Z642" s="839"/>
      <c r="AA642" s="839"/>
      <c r="AB642" s="839"/>
    </row>
    <row r="643" spans="1:28" x14ac:dyDescent="0.35">
      <c r="A643" s="839"/>
      <c r="B643" s="839"/>
      <c r="C643" s="839"/>
      <c r="D643" s="839"/>
      <c r="E643" s="839"/>
      <c r="F643" s="839"/>
      <c r="G643" s="839"/>
      <c r="H643" s="839"/>
      <c r="I643" s="839"/>
      <c r="J643" s="839"/>
      <c r="K643" s="839"/>
      <c r="L643" s="839"/>
      <c r="M643" s="839"/>
      <c r="N643" s="839"/>
      <c r="O643" s="839"/>
      <c r="P643" s="839"/>
      <c r="Q643" s="839"/>
      <c r="R643" s="839"/>
      <c r="S643" s="839"/>
      <c r="T643" s="839"/>
      <c r="U643" s="839"/>
      <c r="V643" s="839"/>
      <c r="W643" s="839"/>
      <c r="X643" s="839"/>
      <c r="Y643" s="839"/>
      <c r="Z643" s="839"/>
      <c r="AA643" s="839"/>
      <c r="AB643" s="839"/>
    </row>
    <row r="644" spans="1:28" x14ac:dyDescent="0.35">
      <c r="A644" s="839"/>
      <c r="B644" s="839"/>
      <c r="C644" s="839"/>
      <c r="D644" s="839"/>
      <c r="E644" s="839"/>
      <c r="F644" s="839"/>
      <c r="G644" s="839"/>
      <c r="H644" s="839"/>
      <c r="I644" s="839"/>
      <c r="J644" s="839"/>
      <c r="K644" s="839"/>
      <c r="L644" s="839"/>
      <c r="M644" s="839"/>
      <c r="N644" s="839"/>
      <c r="O644" s="839"/>
      <c r="P644" s="839"/>
      <c r="Q644" s="839"/>
      <c r="R644" s="839"/>
      <c r="S644" s="839"/>
      <c r="T644" s="839"/>
      <c r="U644" s="839"/>
      <c r="V644" s="839"/>
      <c r="W644" s="839"/>
      <c r="X644" s="839"/>
      <c r="Y644" s="839"/>
      <c r="Z644" s="839"/>
      <c r="AA644" s="839"/>
      <c r="AB644" s="839"/>
    </row>
    <row r="645" spans="1:28" x14ac:dyDescent="0.35">
      <c r="A645" s="839"/>
      <c r="B645" s="839"/>
      <c r="C645" s="839"/>
      <c r="D645" s="839"/>
      <c r="E645" s="839"/>
      <c r="F645" s="839"/>
      <c r="G645" s="839"/>
      <c r="H645" s="839"/>
      <c r="I645" s="839"/>
      <c r="J645" s="839"/>
      <c r="K645" s="839"/>
      <c r="L645" s="839"/>
      <c r="M645" s="839"/>
      <c r="N645" s="839"/>
      <c r="O645" s="839"/>
      <c r="P645" s="839"/>
      <c r="Q645" s="839"/>
      <c r="R645" s="839"/>
      <c r="S645" s="839"/>
      <c r="T645" s="839"/>
      <c r="U645" s="839"/>
      <c r="V645" s="839"/>
      <c r="W645" s="839"/>
      <c r="X645" s="839"/>
      <c r="Y645" s="839"/>
      <c r="Z645" s="839"/>
      <c r="AA645" s="839"/>
      <c r="AB645" s="839"/>
    </row>
    <row r="646" spans="1:28" x14ac:dyDescent="0.35">
      <c r="A646" s="839"/>
      <c r="B646" s="839"/>
      <c r="C646" s="839"/>
      <c r="D646" s="839"/>
      <c r="E646" s="839"/>
      <c r="F646" s="839"/>
      <c r="G646" s="839"/>
      <c r="H646" s="839"/>
      <c r="I646" s="839"/>
      <c r="J646" s="839"/>
      <c r="K646" s="839"/>
      <c r="L646" s="839"/>
      <c r="M646" s="839"/>
      <c r="N646" s="839"/>
      <c r="O646" s="839"/>
      <c r="P646" s="839"/>
      <c r="Q646" s="839"/>
      <c r="R646" s="839"/>
      <c r="S646" s="839"/>
      <c r="T646" s="839"/>
      <c r="U646" s="839"/>
      <c r="V646" s="839"/>
      <c r="W646" s="839"/>
      <c r="X646" s="839"/>
      <c r="Y646" s="839"/>
      <c r="Z646" s="839"/>
      <c r="AA646" s="839"/>
      <c r="AB646" s="839"/>
    </row>
    <row r="647" spans="1:28" x14ac:dyDescent="0.35">
      <c r="A647" s="839"/>
      <c r="B647" s="839"/>
      <c r="C647" s="839"/>
      <c r="D647" s="839"/>
      <c r="E647" s="839"/>
      <c r="F647" s="839"/>
      <c r="G647" s="839"/>
      <c r="H647" s="839"/>
      <c r="I647" s="839"/>
      <c r="J647" s="839"/>
      <c r="K647" s="839"/>
      <c r="L647" s="839"/>
      <c r="M647" s="839"/>
      <c r="N647" s="839"/>
      <c r="O647" s="839"/>
      <c r="P647" s="839"/>
      <c r="Q647" s="839"/>
      <c r="R647" s="839"/>
      <c r="S647" s="839"/>
      <c r="T647" s="839"/>
      <c r="U647" s="839"/>
      <c r="V647" s="839"/>
      <c r="W647" s="839"/>
      <c r="X647" s="839"/>
      <c r="Y647" s="839"/>
      <c r="Z647" s="839"/>
      <c r="AA647" s="839"/>
      <c r="AB647" s="839"/>
    </row>
    <row r="648" spans="1:28" x14ac:dyDescent="0.35">
      <c r="A648" s="839"/>
      <c r="B648" s="839"/>
      <c r="C648" s="839"/>
      <c r="D648" s="839"/>
      <c r="E648" s="839"/>
      <c r="F648" s="839"/>
      <c r="G648" s="839"/>
      <c r="H648" s="839"/>
      <c r="I648" s="839"/>
      <c r="J648" s="839"/>
      <c r="K648" s="839"/>
      <c r="L648" s="839"/>
      <c r="M648" s="839"/>
      <c r="N648" s="839"/>
      <c r="O648" s="839"/>
      <c r="P648" s="839"/>
      <c r="Q648" s="839"/>
      <c r="R648" s="839"/>
      <c r="S648" s="839"/>
      <c r="T648" s="839"/>
      <c r="U648" s="839"/>
      <c r="V648" s="839"/>
      <c r="W648" s="839"/>
      <c r="X648" s="839"/>
      <c r="Y648" s="839"/>
      <c r="Z648" s="839"/>
      <c r="AA648" s="839"/>
      <c r="AB648" s="839"/>
    </row>
    <row r="649" spans="1:28" x14ac:dyDescent="0.35">
      <c r="A649" s="839"/>
      <c r="B649" s="839"/>
      <c r="C649" s="839"/>
      <c r="D649" s="839"/>
      <c r="E649" s="839"/>
      <c r="F649" s="839"/>
      <c r="G649" s="839"/>
      <c r="H649" s="839"/>
      <c r="I649" s="839"/>
      <c r="J649" s="839"/>
      <c r="K649" s="839"/>
      <c r="L649" s="839"/>
      <c r="M649" s="839"/>
      <c r="N649" s="839"/>
      <c r="O649" s="839"/>
      <c r="P649" s="839"/>
      <c r="Q649" s="839"/>
      <c r="R649" s="839"/>
      <c r="S649" s="839"/>
      <c r="T649" s="839"/>
      <c r="U649" s="839"/>
      <c r="V649" s="839"/>
      <c r="W649" s="839"/>
      <c r="X649" s="839"/>
      <c r="Y649" s="839"/>
      <c r="Z649" s="839"/>
      <c r="AA649" s="839"/>
      <c r="AB649" s="839"/>
    </row>
    <row r="650" spans="1:28" x14ac:dyDescent="0.35">
      <c r="A650" s="839"/>
      <c r="B650" s="839"/>
      <c r="C650" s="839"/>
      <c r="D650" s="839"/>
      <c r="E650" s="839"/>
      <c r="F650" s="839"/>
      <c r="G650" s="839"/>
      <c r="H650" s="839"/>
      <c r="I650" s="839"/>
      <c r="J650" s="839"/>
      <c r="K650" s="839"/>
      <c r="L650" s="839"/>
      <c r="M650" s="839"/>
      <c r="N650" s="839"/>
      <c r="O650" s="839"/>
      <c r="P650" s="839"/>
      <c r="Q650" s="839"/>
      <c r="R650" s="839"/>
      <c r="S650" s="839"/>
      <c r="T650" s="839"/>
      <c r="U650" s="839"/>
      <c r="V650" s="839"/>
      <c r="W650" s="839"/>
      <c r="X650" s="839"/>
      <c r="Y650" s="839"/>
      <c r="Z650" s="839"/>
      <c r="AA650" s="839"/>
      <c r="AB650" s="839"/>
    </row>
    <row r="651" spans="1:28" x14ac:dyDescent="0.35">
      <c r="A651" s="839"/>
      <c r="B651" s="839"/>
      <c r="C651" s="839"/>
      <c r="D651" s="839"/>
      <c r="E651" s="839"/>
      <c r="F651" s="839"/>
      <c r="G651" s="839"/>
      <c r="H651" s="839"/>
      <c r="I651" s="839"/>
      <c r="J651" s="839"/>
      <c r="K651" s="839"/>
      <c r="L651" s="839"/>
      <c r="M651" s="839"/>
      <c r="N651" s="839"/>
      <c r="O651" s="839"/>
      <c r="P651" s="839"/>
      <c r="Q651" s="839"/>
      <c r="R651" s="839"/>
      <c r="S651" s="839"/>
      <c r="T651" s="839"/>
      <c r="U651" s="839"/>
      <c r="V651" s="839"/>
      <c r="W651" s="839"/>
      <c r="X651" s="839"/>
      <c r="Y651" s="839"/>
      <c r="Z651" s="839"/>
      <c r="AA651" s="839"/>
      <c r="AB651" s="839"/>
    </row>
    <row r="652" spans="1:28" x14ac:dyDescent="0.35">
      <c r="A652" s="839"/>
      <c r="B652" s="839"/>
      <c r="C652" s="839"/>
      <c r="D652" s="839"/>
      <c r="E652" s="839"/>
      <c r="F652" s="839"/>
      <c r="G652" s="839"/>
      <c r="H652" s="839"/>
      <c r="I652" s="839"/>
      <c r="J652" s="839"/>
      <c r="K652" s="839"/>
      <c r="L652" s="839"/>
      <c r="M652" s="839"/>
      <c r="N652" s="839"/>
      <c r="O652" s="839"/>
      <c r="P652" s="839"/>
      <c r="Q652" s="839"/>
      <c r="R652" s="839"/>
      <c r="S652" s="839"/>
      <c r="T652" s="839"/>
      <c r="U652" s="839"/>
      <c r="V652" s="839"/>
      <c r="W652" s="839"/>
      <c r="X652" s="839"/>
      <c r="Y652" s="839"/>
      <c r="Z652" s="839"/>
      <c r="AA652" s="839"/>
      <c r="AB652" s="839"/>
    </row>
    <row r="653" spans="1:28" x14ac:dyDescent="0.35">
      <c r="A653" s="839"/>
      <c r="B653" s="839"/>
      <c r="C653" s="839"/>
      <c r="D653" s="839"/>
      <c r="E653" s="839"/>
      <c r="F653" s="839"/>
      <c r="G653" s="839"/>
      <c r="H653" s="839"/>
      <c r="I653" s="839"/>
      <c r="J653" s="839"/>
      <c r="K653" s="839"/>
      <c r="L653" s="839"/>
      <c r="M653" s="839"/>
      <c r="N653" s="839"/>
      <c r="O653" s="839"/>
      <c r="P653" s="839"/>
      <c r="Q653" s="839"/>
      <c r="R653" s="839"/>
      <c r="S653" s="839"/>
      <c r="T653" s="839"/>
      <c r="U653" s="839"/>
      <c r="V653" s="839"/>
      <c r="W653" s="839"/>
      <c r="X653" s="839"/>
      <c r="Y653" s="839"/>
      <c r="Z653" s="839"/>
      <c r="AA653" s="839"/>
      <c r="AB653" s="839"/>
    </row>
    <row r="654" spans="1:28" x14ac:dyDescent="0.35">
      <c r="A654" s="839"/>
      <c r="B654" s="839"/>
      <c r="C654" s="839"/>
      <c r="D654" s="839"/>
      <c r="E654" s="839"/>
      <c r="F654" s="839"/>
      <c r="G654" s="839"/>
      <c r="H654" s="839"/>
      <c r="I654" s="839"/>
      <c r="J654" s="839"/>
      <c r="K654" s="839"/>
      <c r="L654" s="839"/>
      <c r="M654" s="839"/>
      <c r="N654" s="839"/>
      <c r="O654" s="839"/>
      <c r="P654" s="839"/>
      <c r="Q654" s="839"/>
      <c r="R654" s="839"/>
      <c r="S654" s="839"/>
      <c r="T654" s="839"/>
      <c r="U654" s="839"/>
      <c r="V654" s="839"/>
      <c r="W654" s="839"/>
      <c r="X654" s="839"/>
      <c r="Y654" s="839"/>
      <c r="Z654" s="839"/>
      <c r="AA654" s="839"/>
      <c r="AB654" s="839"/>
    </row>
    <row r="655" spans="1:28" x14ac:dyDescent="0.35">
      <c r="A655" s="839"/>
      <c r="B655" s="839"/>
      <c r="C655" s="839"/>
      <c r="D655" s="839"/>
      <c r="E655" s="839"/>
      <c r="F655" s="839"/>
      <c r="G655" s="839"/>
      <c r="H655" s="839"/>
      <c r="I655" s="839"/>
      <c r="J655" s="839"/>
      <c r="K655" s="839"/>
      <c r="L655" s="839"/>
      <c r="M655" s="839"/>
      <c r="N655" s="839"/>
      <c r="O655" s="839"/>
      <c r="P655" s="839"/>
      <c r="Q655" s="839"/>
      <c r="R655" s="839"/>
      <c r="S655" s="839"/>
      <c r="T655" s="839"/>
      <c r="U655" s="839"/>
      <c r="V655" s="839"/>
      <c r="W655" s="839"/>
      <c r="X655" s="839"/>
      <c r="Y655" s="839"/>
      <c r="Z655" s="839"/>
      <c r="AA655" s="839"/>
      <c r="AB655" s="839"/>
    </row>
    <row r="656" spans="1:28" x14ac:dyDescent="0.35">
      <c r="A656" s="839"/>
      <c r="B656" s="839"/>
      <c r="C656" s="839"/>
      <c r="D656" s="839"/>
      <c r="E656" s="839"/>
      <c r="F656" s="839"/>
      <c r="G656" s="839"/>
      <c r="H656" s="839"/>
      <c r="I656" s="839"/>
      <c r="J656" s="839"/>
      <c r="K656" s="839"/>
      <c r="L656" s="839"/>
      <c r="M656" s="839"/>
      <c r="N656" s="839"/>
      <c r="O656" s="839"/>
      <c r="P656" s="839"/>
      <c r="Q656" s="839"/>
      <c r="R656" s="839"/>
      <c r="S656" s="839"/>
      <c r="T656" s="839"/>
      <c r="U656" s="839"/>
      <c r="V656" s="839"/>
      <c r="W656" s="839"/>
      <c r="X656" s="839"/>
      <c r="Y656" s="839"/>
      <c r="Z656" s="839"/>
      <c r="AA656" s="839"/>
      <c r="AB656" s="839"/>
    </row>
    <row r="657" spans="1:28" x14ac:dyDescent="0.35">
      <c r="A657" s="839"/>
      <c r="B657" s="839"/>
      <c r="C657" s="839"/>
      <c r="D657" s="839"/>
      <c r="E657" s="839"/>
      <c r="F657" s="839"/>
      <c r="G657" s="839"/>
      <c r="H657" s="839"/>
      <c r="I657" s="839"/>
      <c r="J657" s="839"/>
      <c r="K657" s="839"/>
      <c r="L657" s="839"/>
      <c r="M657" s="839"/>
      <c r="N657" s="839"/>
      <c r="O657" s="839"/>
      <c r="P657" s="839"/>
      <c r="Q657" s="839"/>
      <c r="R657" s="839"/>
      <c r="S657" s="839"/>
      <c r="T657" s="839"/>
      <c r="U657" s="839"/>
      <c r="V657" s="839"/>
      <c r="W657" s="839"/>
      <c r="X657" s="839"/>
      <c r="Y657" s="839"/>
      <c r="Z657" s="839"/>
      <c r="AA657" s="839"/>
      <c r="AB657" s="839"/>
    </row>
    <row r="658" spans="1:28" x14ac:dyDescent="0.35">
      <c r="A658" s="839"/>
      <c r="B658" s="839"/>
      <c r="C658" s="839"/>
      <c r="D658" s="839"/>
      <c r="E658" s="839"/>
      <c r="F658" s="839"/>
      <c r="G658" s="839"/>
      <c r="H658" s="839"/>
      <c r="I658" s="839"/>
      <c r="J658" s="839"/>
      <c r="K658" s="839"/>
      <c r="L658" s="839"/>
      <c r="M658" s="839"/>
      <c r="N658" s="839"/>
      <c r="O658" s="839"/>
      <c r="P658" s="839"/>
      <c r="Q658" s="839"/>
      <c r="R658" s="839"/>
      <c r="S658" s="839"/>
      <c r="T658" s="839"/>
      <c r="U658" s="839"/>
      <c r="V658" s="839"/>
      <c r="W658" s="839"/>
      <c r="X658" s="839"/>
      <c r="Y658" s="839"/>
      <c r="Z658" s="839"/>
      <c r="AA658" s="839"/>
      <c r="AB658" s="839"/>
    </row>
    <row r="659" spans="1:28" x14ac:dyDescent="0.35">
      <c r="A659" s="839"/>
      <c r="B659" s="839"/>
      <c r="C659" s="839"/>
      <c r="D659" s="839"/>
      <c r="E659" s="839"/>
      <c r="F659" s="839"/>
      <c r="G659" s="839"/>
      <c r="H659" s="839"/>
      <c r="I659" s="839"/>
      <c r="J659" s="839"/>
      <c r="K659" s="839"/>
      <c r="L659" s="839"/>
      <c r="M659" s="839"/>
      <c r="N659" s="839"/>
      <c r="O659" s="839"/>
      <c r="P659" s="839"/>
      <c r="Q659" s="839"/>
      <c r="R659" s="839"/>
      <c r="S659" s="839"/>
      <c r="T659" s="839"/>
      <c r="U659" s="839"/>
      <c r="V659" s="839"/>
      <c r="W659" s="839"/>
      <c r="X659" s="839"/>
      <c r="Y659" s="839"/>
      <c r="Z659" s="839"/>
      <c r="AA659" s="839"/>
      <c r="AB659" s="839"/>
    </row>
    <row r="660" spans="1:28" x14ac:dyDescent="0.35">
      <c r="A660" s="839"/>
      <c r="B660" s="839"/>
      <c r="C660" s="839"/>
      <c r="D660" s="839"/>
      <c r="E660" s="839"/>
      <c r="F660" s="839"/>
      <c r="G660" s="839"/>
      <c r="H660" s="839"/>
      <c r="I660" s="839"/>
      <c r="J660" s="839"/>
      <c r="K660" s="839"/>
      <c r="L660" s="839"/>
      <c r="M660" s="839"/>
      <c r="N660" s="839"/>
      <c r="O660" s="839"/>
      <c r="P660" s="839"/>
      <c r="Q660" s="839"/>
      <c r="R660" s="839"/>
      <c r="S660" s="839"/>
      <c r="T660" s="839"/>
      <c r="U660" s="839"/>
      <c r="V660" s="839"/>
      <c r="W660" s="839"/>
      <c r="X660" s="839"/>
      <c r="Y660" s="839"/>
      <c r="Z660" s="839"/>
      <c r="AA660" s="839"/>
      <c r="AB660" s="839"/>
    </row>
    <row r="661" spans="1:28" x14ac:dyDescent="0.35">
      <c r="A661" s="839"/>
      <c r="B661" s="839"/>
      <c r="C661" s="839"/>
      <c r="D661" s="839"/>
      <c r="E661" s="839"/>
      <c r="F661" s="839"/>
      <c r="G661" s="839"/>
      <c r="H661" s="839"/>
      <c r="I661" s="839"/>
      <c r="J661" s="839"/>
      <c r="K661" s="839"/>
      <c r="L661" s="839"/>
      <c r="M661" s="839"/>
      <c r="N661" s="839"/>
      <c r="O661" s="839"/>
      <c r="P661" s="839"/>
      <c r="Q661" s="839"/>
      <c r="R661" s="839"/>
      <c r="S661" s="839"/>
      <c r="T661" s="839"/>
      <c r="U661" s="839"/>
      <c r="V661" s="839"/>
      <c r="W661" s="839"/>
      <c r="X661" s="839"/>
      <c r="Y661" s="839"/>
      <c r="Z661" s="839"/>
      <c r="AA661" s="839"/>
      <c r="AB661" s="839"/>
    </row>
    <row r="662" spans="1:28" x14ac:dyDescent="0.35">
      <c r="A662" s="839"/>
      <c r="B662" s="839"/>
      <c r="C662" s="839"/>
      <c r="D662" s="839"/>
      <c r="E662" s="839"/>
      <c r="F662" s="839"/>
      <c r="G662" s="839"/>
      <c r="H662" s="839"/>
      <c r="I662" s="839"/>
      <c r="J662" s="839"/>
      <c r="K662" s="839"/>
      <c r="L662" s="839"/>
      <c r="M662" s="839"/>
      <c r="N662" s="839"/>
      <c r="O662" s="839"/>
      <c r="P662" s="839"/>
      <c r="Q662" s="839"/>
      <c r="R662" s="839"/>
      <c r="S662" s="839"/>
      <c r="T662" s="839"/>
      <c r="U662" s="839"/>
      <c r="V662" s="839"/>
      <c r="W662" s="839"/>
      <c r="X662" s="839"/>
      <c r="Y662" s="839"/>
      <c r="Z662" s="839"/>
      <c r="AA662" s="839"/>
      <c r="AB662" s="839"/>
    </row>
    <row r="663" spans="1:28" x14ac:dyDescent="0.35">
      <c r="A663" s="839"/>
      <c r="B663" s="839"/>
      <c r="C663" s="839"/>
      <c r="D663" s="839"/>
      <c r="E663" s="839"/>
      <c r="F663" s="839"/>
      <c r="G663" s="839"/>
      <c r="H663" s="839"/>
      <c r="I663" s="839"/>
      <c r="J663" s="839"/>
      <c r="K663" s="839"/>
      <c r="L663" s="839"/>
      <c r="M663" s="839"/>
      <c r="N663" s="839"/>
      <c r="O663" s="839"/>
      <c r="P663" s="839"/>
      <c r="Q663" s="839"/>
      <c r="R663" s="839"/>
      <c r="S663" s="839"/>
      <c r="T663" s="839"/>
      <c r="U663" s="839"/>
      <c r="V663" s="839"/>
      <c r="W663" s="839"/>
      <c r="X663" s="839"/>
      <c r="Y663" s="839"/>
      <c r="Z663" s="839"/>
      <c r="AA663" s="839"/>
      <c r="AB663" s="839"/>
    </row>
    <row r="664" spans="1:28" x14ac:dyDescent="0.35">
      <c r="A664" s="839"/>
      <c r="B664" s="839"/>
      <c r="C664" s="839"/>
      <c r="D664" s="839"/>
      <c r="E664" s="839"/>
      <c r="F664" s="839"/>
      <c r="G664" s="839"/>
      <c r="H664" s="839"/>
      <c r="I664" s="839"/>
      <c r="J664" s="839"/>
      <c r="K664" s="839"/>
      <c r="L664" s="839"/>
      <c r="M664" s="839"/>
      <c r="N664" s="839"/>
      <c r="O664" s="839"/>
      <c r="P664" s="839"/>
      <c r="Q664" s="839"/>
      <c r="R664" s="839"/>
      <c r="S664" s="839"/>
      <c r="T664" s="839"/>
      <c r="U664" s="839"/>
      <c r="V664" s="839"/>
      <c r="W664" s="839"/>
      <c r="X664" s="839"/>
      <c r="Y664" s="839"/>
      <c r="Z664" s="839"/>
      <c r="AA664" s="839"/>
      <c r="AB664" s="839"/>
    </row>
    <row r="665" spans="1:28" x14ac:dyDescent="0.35">
      <c r="A665" s="839"/>
      <c r="B665" s="839"/>
      <c r="C665" s="839"/>
      <c r="D665" s="839"/>
      <c r="E665" s="839"/>
      <c r="F665" s="839"/>
      <c r="G665" s="839"/>
      <c r="H665" s="839"/>
      <c r="I665" s="839"/>
      <c r="J665" s="839"/>
      <c r="K665" s="839"/>
      <c r="L665" s="839"/>
      <c r="M665" s="839"/>
      <c r="N665" s="839"/>
      <c r="O665" s="839"/>
      <c r="P665" s="839"/>
      <c r="Q665" s="839"/>
      <c r="R665" s="839"/>
      <c r="S665" s="839"/>
      <c r="T665" s="839"/>
      <c r="U665" s="839"/>
      <c r="V665" s="839"/>
      <c r="W665" s="839"/>
      <c r="X665" s="839"/>
      <c r="Y665" s="839"/>
      <c r="Z665" s="839"/>
      <c r="AA665" s="839"/>
      <c r="AB665" s="839"/>
    </row>
    <row r="666" spans="1:28" x14ac:dyDescent="0.35">
      <c r="A666" s="839"/>
      <c r="B666" s="839"/>
      <c r="C666" s="839"/>
      <c r="D666" s="839"/>
      <c r="E666" s="839"/>
      <c r="F666" s="839"/>
      <c r="G666" s="839"/>
      <c r="H666" s="839"/>
      <c r="I666" s="839"/>
      <c r="J666" s="839"/>
      <c r="K666" s="839"/>
      <c r="L666" s="839"/>
      <c r="M666" s="839"/>
      <c r="N666" s="839"/>
      <c r="O666" s="839"/>
      <c r="P666" s="839"/>
      <c r="Q666" s="839"/>
      <c r="R666" s="839"/>
      <c r="S666" s="839"/>
      <c r="T666" s="839"/>
      <c r="U666" s="839"/>
      <c r="V666" s="839"/>
      <c r="W666" s="839"/>
      <c r="X666" s="839"/>
      <c r="Y666" s="839"/>
      <c r="Z666" s="839"/>
      <c r="AA666" s="839"/>
      <c r="AB666" s="839"/>
    </row>
    <row r="667" spans="1:28" x14ac:dyDescent="0.35">
      <c r="A667" s="839"/>
      <c r="B667" s="839"/>
      <c r="C667" s="839"/>
      <c r="D667" s="839"/>
      <c r="E667" s="839"/>
      <c r="F667" s="839"/>
      <c r="G667" s="839"/>
      <c r="H667" s="839"/>
      <c r="I667" s="839"/>
      <c r="J667" s="839"/>
      <c r="K667" s="839"/>
      <c r="L667" s="839"/>
      <c r="M667" s="839"/>
      <c r="N667" s="839"/>
      <c r="O667" s="839"/>
      <c r="P667" s="839"/>
      <c r="Q667" s="839"/>
      <c r="R667" s="839"/>
      <c r="S667" s="839"/>
      <c r="T667" s="839"/>
      <c r="U667" s="839"/>
      <c r="V667" s="839"/>
      <c r="W667" s="839"/>
      <c r="X667" s="839"/>
      <c r="Y667" s="839"/>
      <c r="Z667" s="839"/>
      <c r="AA667" s="839"/>
      <c r="AB667" s="839"/>
    </row>
    <row r="668" spans="1:28" x14ac:dyDescent="0.35">
      <c r="A668" s="839"/>
      <c r="B668" s="839"/>
      <c r="C668" s="839"/>
      <c r="D668" s="839"/>
      <c r="E668" s="839"/>
      <c r="F668" s="839"/>
      <c r="G668" s="839"/>
      <c r="H668" s="839"/>
      <c r="I668" s="839"/>
      <c r="J668" s="839"/>
      <c r="K668" s="839"/>
      <c r="L668" s="839"/>
      <c r="M668" s="839"/>
      <c r="N668" s="839"/>
      <c r="O668" s="839"/>
      <c r="P668" s="839"/>
      <c r="Q668" s="839"/>
      <c r="R668" s="839"/>
      <c r="S668" s="839"/>
      <c r="T668" s="839"/>
      <c r="U668" s="839"/>
      <c r="V668" s="839"/>
      <c r="W668" s="839"/>
      <c r="X668" s="839"/>
      <c r="Y668" s="839"/>
      <c r="Z668" s="839"/>
      <c r="AA668" s="839"/>
      <c r="AB668" s="839"/>
    </row>
    <row r="669" spans="1:28" x14ac:dyDescent="0.35">
      <c r="A669" s="839"/>
      <c r="B669" s="839"/>
      <c r="C669" s="839"/>
      <c r="D669" s="839"/>
      <c r="E669" s="839"/>
      <c r="F669" s="839"/>
      <c r="G669" s="839"/>
      <c r="H669" s="839"/>
      <c r="I669" s="839"/>
      <c r="J669" s="839"/>
      <c r="K669" s="839"/>
      <c r="L669" s="839"/>
      <c r="M669" s="839"/>
      <c r="N669" s="839"/>
      <c r="O669" s="839"/>
      <c r="P669" s="839"/>
      <c r="Q669" s="839"/>
      <c r="R669" s="839"/>
      <c r="S669" s="839"/>
      <c r="T669" s="839"/>
      <c r="U669" s="839"/>
      <c r="V669" s="839"/>
      <c r="W669" s="839"/>
      <c r="X669" s="839"/>
      <c r="Y669" s="839"/>
      <c r="Z669" s="839"/>
      <c r="AA669" s="839"/>
      <c r="AB669" s="839"/>
    </row>
    <row r="670" spans="1:28" x14ac:dyDescent="0.35">
      <c r="A670" s="839"/>
      <c r="B670" s="839"/>
      <c r="C670" s="839"/>
      <c r="D670" s="839"/>
      <c r="E670" s="839"/>
      <c r="F670" s="839"/>
      <c r="G670" s="839"/>
      <c r="H670" s="839"/>
      <c r="I670" s="839"/>
      <c r="J670" s="839"/>
      <c r="K670" s="839"/>
      <c r="L670" s="839"/>
      <c r="M670" s="839"/>
      <c r="N670" s="839"/>
      <c r="O670" s="839"/>
      <c r="P670" s="839"/>
      <c r="Q670" s="839"/>
      <c r="R670" s="839"/>
      <c r="S670" s="839"/>
      <c r="T670" s="839"/>
      <c r="U670" s="839"/>
      <c r="V670" s="839"/>
      <c r="W670" s="839"/>
      <c r="X670" s="839"/>
      <c r="Y670" s="839"/>
      <c r="Z670" s="839"/>
      <c r="AA670" s="839"/>
      <c r="AB670" s="839"/>
    </row>
    <row r="671" spans="1:28" x14ac:dyDescent="0.35">
      <c r="A671" s="839"/>
      <c r="B671" s="839"/>
      <c r="C671" s="839"/>
      <c r="D671" s="839"/>
      <c r="E671" s="839"/>
      <c r="F671" s="839"/>
      <c r="G671" s="839"/>
      <c r="H671" s="839"/>
      <c r="I671" s="839"/>
      <c r="J671" s="839"/>
      <c r="K671" s="839"/>
      <c r="L671" s="839"/>
      <c r="M671" s="839"/>
      <c r="N671" s="839"/>
      <c r="O671" s="839"/>
      <c r="P671" s="839"/>
      <c r="Q671" s="839"/>
      <c r="R671" s="839"/>
      <c r="S671" s="839"/>
      <c r="T671" s="839"/>
      <c r="U671" s="839"/>
      <c r="V671" s="839"/>
      <c r="W671" s="839"/>
      <c r="X671" s="839"/>
      <c r="Y671" s="839"/>
      <c r="Z671" s="839"/>
      <c r="AA671" s="839"/>
      <c r="AB671" s="839"/>
    </row>
    <row r="672" spans="1:28" x14ac:dyDescent="0.35">
      <c r="A672" s="839"/>
      <c r="B672" s="839"/>
      <c r="C672" s="839"/>
      <c r="D672" s="839"/>
      <c r="E672" s="839"/>
      <c r="F672" s="839"/>
      <c r="G672" s="839"/>
      <c r="H672" s="839"/>
      <c r="I672" s="839"/>
      <c r="J672" s="839"/>
      <c r="K672" s="839"/>
      <c r="L672" s="839"/>
      <c r="M672" s="839"/>
      <c r="N672" s="839"/>
      <c r="O672" s="839"/>
      <c r="P672" s="839"/>
      <c r="Q672" s="839"/>
      <c r="R672" s="839"/>
      <c r="S672" s="839"/>
      <c r="T672" s="839"/>
      <c r="U672" s="839"/>
      <c r="V672" s="839"/>
      <c r="W672" s="839"/>
      <c r="X672" s="839"/>
      <c r="Y672" s="839"/>
      <c r="Z672" s="839"/>
      <c r="AA672" s="839"/>
      <c r="AB672" s="839"/>
    </row>
    <row r="673" spans="1:28" x14ac:dyDescent="0.35">
      <c r="A673" s="839"/>
      <c r="B673" s="839"/>
      <c r="C673" s="839"/>
      <c r="D673" s="839"/>
      <c r="E673" s="839"/>
      <c r="F673" s="839"/>
      <c r="G673" s="839"/>
      <c r="H673" s="839"/>
      <c r="I673" s="839"/>
      <c r="J673" s="839"/>
      <c r="K673" s="839"/>
      <c r="L673" s="839"/>
      <c r="M673" s="839"/>
      <c r="N673" s="839"/>
      <c r="O673" s="839"/>
      <c r="P673" s="839"/>
      <c r="Q673" s="839"/>
      <c r="R673" s="839"/>
      <c r="S673" s="839"/>
      <c r="T673" s="839"/>
      <c r="U673" s="839"/>
      <c r="V673" s="839"/>
      <c r="W673" s="839"/>
      <c r="X673" s="839"/>
      <c r="Y673" s="839"/>
      <c r="Z673" s="839"/>
      <c r="AA673" s="839"/>
      <c r="AB673" s="839"/>
    </row>
    <row r="674" spans="1:28" x14ac:dyDescent="0.35">
      <c r="A674" s="839"/>
      <c r="B674" s="839"/>
      <c r="C674" s="839"/>
      <c r="D674" s="839"/>
      <c r="E674" s="839"/>
      <c r="F674" s="839"/>
      <c r="G674" s="839"/>
      <c r="H674" s="839"/>
      <c r="I674" s="839"/>
      <c r="J674" s="839"/>
      <c r="K674" s="839"/>
      <c r="L674" s="839"/>
      <c r="M674" s="839"/>
      <c r="N674" s="839"/>
      <c r="O674" s="839"/>
      <c r="P674" s="839"/>
      <c r="Q674" s="839"/>
      <c r="R674" s="839"/>
      <c r="S674" s="839"/>
      <c r="T674" s="839"/>
      <c r="U674" s="839"/>
      <c r="V674" s="839"/>
      <c r="W674" s="839"/>
      <c r="X674" s="839"/>
      <c r="Y674" s="839"/>
      <c r="Z674" s="839"/>
      <c r="AA674" s="839"/>
      <c r="AB674" s="839"/>
    </row>
    <row r="675" spans="1:28" x14ac:dyDescent="0.35">
      <c r="A675" s="839"/>
      <c r="B675" s="839"/>
      <c r="C675" s="839"/>
      <c r="D675" s="839"/>
      <c r="E675" s="839"/>
      <c r="F675" s="839"/>
      <c r="G675" s="839"/>
      <c r="H675" s="839"/>
      <c r="I675" s="839"/>
      <c r="J675" s="839"/>
      <c r="K675" s="839"/>
      <c r="L675" s="839"/>
      <c r="M675" s="839"/>
      <c r="N675" s="839"/>
      <c r="O675" s="839"/>
      <c r="P675" s="839"/>
      <c r="Q675" s="839"/>
      <c r="R675" s="839"/>
      <c r="S675" s="839"/>
      <c r="T675" s="839"/>
      <c r="U675" s="839"/>
      <c r="V675" s="839"/>
      <c r="W675" s="839"/>
      <c r="X675" s="839"/>
      <c r="Y675" s="839"/>
      <c r="Z675" s="839"/>
      <c r="AA675" s="839"/>
      <c r="AB675" s="839"/>
    </row>
    <row r="676" spans="1:28" x14ac:dyDescent="0.35">
      <c r="A676" s="839"/>
      <c r="B676" s="839"/>
      <c r="C676" s="839"/>
      <c r="D676" s="839"/>
      <c r="E676" s="839"/>
      <c r="F676" s="839"/>
      <c r="G676" s="839"/>
      <c r="H676" s="839"/>
      <c r="I676" s="839"/>
      <c r="J676" s="839"/>
      <c r="K676" s="839"/>
      <c r="L676" s="839"/>
      <c r="M676" s="839"/>
      <c r="N676" s="839"/>
      <c r="O676" s="839"/>
      <c r="P676" s="839"/>
      <c r="Q676" s="839"/>
      <c r="R676" s="839"/>
      <c r="S676" s="839"/>
      <c r="T676" s="839"/>
      <c r="U676" s="839"/>
      <c r="V676" s="839"/>
      <c r="W676" s="839"/>
      <c r="X676" s="839"/>
      <c r="Y676" s="839"/>
      <c r="Z676" s="839"/>
      <c r="AA676" s="839"/>
      <c r="AB676" s="839"/>
    </row>
    <row r="677" spans="1:28" x14ac:dyDescent="0.35">
      <c r="A677" s="839"/>
      <c r="B677" s="839"/>
      <c r="C677" s="839"/>
      <c r="D677" s="839"/>
      <c r="E677" s="839"/>
      <c r="F677" s="839"/>
      <c r="G677" s="839"/>
      <c r="H677" s="839"/>
      <c r="I677" s="839"/>
      <c r="J677" s="839"/>
      <c r="K677" s="839"/>
      <c r="L677" s="839"/>
      <c r="M677" s="839"/>
      <c r="N677" s="839"/>
      <c r="O677" s="839"/>
      <c r="P677" s="839"/>
      <c r="Q677" s="839"/>
      <c r="R677" s="839"/>
      <c r="S677" s="839"/>
      <c r="T677" s="839"/>
      <c r="U677" s="839"/>
      <c r="V677" s="839"/>
      <c r="W677" s="839"/>
      <c r="X677" s="839"/>
      <c r="Y677" s="839"/>
      <c r="Z677" s="839"/>
      <c r="AA677" s="839"/>
      <c r="AB677" s="839"/>
    </row>
    <row r="678" spans="1:28" x14ac:dyDescent="0.35">
      <c r="A678" s="839"/>
      <c r="B678" s="839"/>
      <c r="C678" s="839"/>
      <c r="D678" s="839"/>
      <c r="E678" s="839"/>
      <c r="F678" s="839"/>
      <c r="G678" s="839"/>
      <c r="H678" s="839"/>
      <c r="I678" s="839"/>
      <c r="J678" s="839"/>
      <c r="K678" s="839"/>
      <c r="L678" s="839"/>
      <c r="M678" s="839"/>
      <c r="N678" s="839"/>
      <c r="O678" s="839"/>
      <c r="P678" s="839"/>
      <c r="Q678" s="839"/>
      <c r="R678" s="839"/>
      <c r="S678" s="839"/>
      <c r="T678" s="839"/>
      <c r="U678" s="839"/>
      <c r="V678" s="839"/>
      <c r="W678" s="839"/>
      <c r="X678" s="839"/>
      <c r="Y678" s="839"/>
      <c r="Z678" s="839"/>
      <c r="AA678" s="839"/>
      <c r="AB678" s="839"/>
    </row>
    <row r="679" spans="1:28" x14ac:dyDescent="0.35">
      <c r="A679" s="839"/>
      <c r="B679" s="839"/>
      <c r="C679" s="839"/>
      <c r="D679" s="839"/>
      <c r="E679" s="839"/>
      <c r="F679" s="839"/>
      <c r="G679" s="839"/>
      <c r="H679" s="839"/>
      <c r="I679" s="839"/>
      <c r="J679" s="839"/>
      <c r="K679" s="839"/>
      <c r="L679" s="839"/>
      <c r="M679" s="839"/>
      <c r="N679" s="839"/>
      <c r="O679" s="839"/>
      <c r="P679" s="839"/>
      <c r="Q679" s="839"/>
      <c r="R679" s="839"/>
      <c r="S679" s="839"/>
      <c r="T679" s="839"/>
      <c r="U679" s="839"/>
      <c r="V679" s="839"/>
      <c r="W679" s="839"/>
      <c r="X679" s="839"/>
      <c r="Y679" s="839"/>
      <c r="Z679" s="839"/>
      <c r="AA679" s="839"/>
      <c r="AB679" s="839"/>
    </row>
    <row r="680" spans="1:28" x14ac:dyDescent="0.35">
      <c r="A680" s="839"/>
      <c r="B680" s="839"/>
      <c r="C680" s="839"/>
      <c r="D680" s="839"/>
      <c r="E680" s="839"/>
      <c r="F680" s="839"/>
      <c r="G680" s="839"/>
      <c r="H680" s="839"/>
      <c r="I680" s="839"/>
      <c r="J680" s="839"/>
      <c r="K680" s="839"/>
      <c r="L680" s="839"/>
      <c r="M680" s="839"/>
      <c r="N680" s="839"/>
      <c r="O680" s="839"/>
      <c r="P680" s="839"/>
      <c r="Q680" s="839"/>
      <c r="R680" s="839"/>
      <c r="S680" s="839"/>
      <c r="T680" s="839"/>
      <c r="U680" s="839"/>
      <c r="V680" s="839"/>
      <c r="W680" s="839"/>
      <c r="X680" s="839"/>
      <c r="Y680" s="839"/>
      <c r="Z680" s="839"/>
      <c r="AA680" s="839"/>
      <c r="AB680" s="839"/>
    </row>
    <row r="681" spans="1:28" x14ac:dyDescent="0.35">
      <c r="A681" s="839"/>
      <c r="B681" s="839"/>
      <c r="C681" s="839"/>
      <c r="D681" s="839"/>
      <c r="E681" s="839"/>
      <c r="F681" s="839"/>
      <c r="G681" s="839"/>
      <c r="H681" s="839"/>
      <c r="I681" s="839"/>
      <c r="J681" s="839"/>
      <c r="K681" s="839"/>
      <c r="L681" s="839"/>
      <c r="M681" s="839"/>
      <c r="N681" s="839"/>
      <c r="O681" s="839"/>
      <c r="P681" s="839"/>
      <c r="Q681" s="839"/>
      <c r="R681" s="839"/>
      <c r="S681" s="839"/>
      <c r="T681" s="839"/>
      <c r="U681" s="839"/>
      <c r="V681" s="839"/>
      <c r="W681" s="839"/>
      <c r="X681" s="839"/>
      <c r="Y681" s="839"/>
      <c r="Z681" s="839"/>
      <c r="AA681" s="839"/>
      <c r="AB681" s="839"/>
    </row>
    <row r="682" spans="1:28" x14ac:dyDescent="0.35">
      <c r="A682" s="839"/>
      <c r="B682" s="839"/>
      <c r="C682" s="839"/>
      <c r="D682" s="839"/>
      <c r="E682" s="839"/>
      <c r="F682" s="839"/>
      <c r="G682" s="839"/>
      <c r="H682" s="839"/>
      <c r="I682" s="839"/>
      <c r="J682" s="839"/>
      <c r="K682" s="839"/>
      <c r="L682" s="839"/>
      <c r="M682" s="839"/>
      <c r="N682" s="839"/>
      <c r="O682" s="839"/>
      <c r="P682" s="839"/>
      <c r="Q682" s="839"/>
      <c r="R682" s="839"/>
      <c r="S682" s="839"/>
      <c r="T682" s="839"/>
      <c r="U682" s="839"/>
      <c r="V682" s="839"/>
      <c r="W682" s="839"/>
      <c r="X682" s="839"/>
      <c r="Y682" s="839"/>
      <c r="Z682" s="839"/>
      <c r="AA682" s="839"/>
      <c r="AB682" s="839"/>
    </row>
    <row r="683" spans="1:28" x14ac:dyDescent="0.35">
      <c r="A683" s="839"/>
      <c r="B683" s="839"/>
      <c r="C683" s="839"/>
      <c r="D683" s="839"/>
      <c r="E683" s="839"/>
      <c r="F683" s="839"/>
      <c r="G683" s="839"/>
      <c r="H683" s="839"/>
      <c r="I683" s="839"/>
      <c r="J683" s="839"/>
      <c r="K683" s="839"/>
      <c r="L683" s="839"/>
      <c r="M683" s="839"/>
      <c r="N683" s="839"/>
      <c r="O683" s="839"/>
      <c r="P683" s="839"/>
      <c r="Q683" s="839"/>
      <c r="R683" s="839"/>
      <c r="S683" s="839"/>
      <c r="T683" s="839"/>
      <c r="U683" s="839"/>
      <c r="V683" s="839"/>
      <c r="W683" s="839"/>
      <c r="X683" s="839"/>
      <c r="Y683" s="839"/>
      <c r="Z683" s="839"/>
      <c r="AA683" s="839"/>
      <c r="AB683" s="839"/>
    </row>
    <row r="684" spans="1:28" x14ac:dyDescent="0.35">
      <c r="A684" s="839"/>
      <c r="B684" s="839"/>
      <c r="C684" s="839"/>
      <c r="D684" s="839"/>
      <c r="E684" s="839"/>
      <c r="F684" s="839"/>
      <c r="G684" s="839"/>
      <c r="H684" s="839"/>
      <c r="I684" s="839"/>
      <c r="J684" s="839"/>
      <c r="K684" s="839"/>
      <c r="L684" s="839"/>
      <c r="M684" s="839"/>
      <c r="N684" s="839"/>
      <c r="O684" s="839"/>
      <c r="P684" s="839"/>
      <c r="Q684" s="839"/>
      <c r="R684" s="839"/>
      <c r="S684" s="839"/>
      <c r="T684" s="839"/>
      <c r="U684" s="839"/>
      <c r="V684" s="839"/>
      <c r="W684" s="839"/>
      <c r="X684" s="839"/>
      <c r="Y684" s="839"/>
      <c r="Z684" s="839"/>
      <c r="AA684" s="839"/>
      <c r="AB684" s="839"/>
    </row>
    <row r="685" spans="1:28" x14ac:dyDescent="0.35">
      <c r="A685" s="839"/>
      <c r="B685" s="839"/>
      <c r="C685" s="839"/>
      <c r="D685" s="839"/>
      <c r="E685" s="839"/>
      <c r="F685" s="839"/>
      <c r="G685" s="839"/>
      <c r="H685" s="839"/>
      <c r="I685" s="839"/>
      <c r="J685" s="839"/>
      <c r="K685" s="839"/>
      <c r="L685" s="839"/>
      <c r="M685" s="839"/>
      <c r="N685" s="839"/>
      <c r="O685" s="839"/>
      <c r="P685" s="839"/>
      <c r="Q685" s="839"/>
      <c r="R685" s="839"/>
      <c r="S685" s="839"/>
      <c r="T685" s="839"/>
      <c r="U685" s="839"/>
      <c r="V685" s="839"/>
      <c r="W685" s="839"/>
      <c r="X685" s="839"/>
      <c r="Y685" s="839"/>
      <c r="Z685" s="839"/>
      <c r="AA685" s="839"/>
      <c r="AB685" s="839"/>
    </row>
    <row r="686" spans="1:28" x14ac:dyDescent="0.35">
      <c r="A686" s="839"/>
      <c r="B686" s="839"/>
      <c r="C686" s="839"/>
      <c r="D686" s="839"/>
      <c r="E686" s="839"/>
      <c r="F686" s="839"/>
      <c r="G686" s="839"/>
      <c r="H686" s="839"/>
      <c r="I686" s="839"/>
      <c r="J686" s="839"/>
      <c r="K686" s="839"/>
      <c r="L686" s="839"/>
      <c r="M686" s="839"/>
      <c r="N686" s="839"/>
      <c r="O686" s="839"/>
      <c r="P686" s="839"/>
      <c r="Q686" s="839"/>
      <c r="R686" s="839"/>
      <c r="S686" s="839"/>
      <c r="T686" s="839"/>
      <c r="U686" s="839"/>
      <c r="V686" s="839"/>
      <c r="W686" s="839"/>
      <c r="X686" s="839"/>
      <c r="Y686" s="839"/>
      <c r="Z686" s="839"/>
      <c r="AA686" s="839"/>
      <c r="AB686" s="839"/>
    </row>
    <row r="687" spans="1:28" x14ac:dyDescent="0.35">
      <c r="A687" s="839"/>
      <c r="B687" s="839"/>
      <c r="C687" s="839"/>
      <c r="D687" s="839"/>
      <c r="E687" s="839"/>
      <c r="F687" s="839"/>
      <c r="G687" s="839"/>
      <c r="H687" s="839"/>
      <c r="I687" s="839"/>
      <c r="J687" s="839"/>
      <c r="K687" s="839"/>
      <c r="L687" s="839"/>
      <c r="M687" s="839"/>
      <c r="N687" s="839"/>
      <c r="O687" s="839"/>
      <c r="P687" s="839"/>
      <c r="Q687" s="839"/>
      <c r="R687" s="839"/>
      <c r="S687" s="839"/>
      <c r="T687" s="839"/>
      <c r="U687" s="839"/>
      <c r="V687" s="839"/>
      <c r="W687" s="839"/>
      <c r="X687" s="839"/>
      <c r="Y687" s="839"/>
      <c r="Z687" s="839"/>
      <c r="AA687" s="839"/>
      <c r="AB687" s="839"/>
    </row>
    <row r="688" spans="1:28" x14ac:dyDescent="0.35">
      <c r="A688" s="839"/>
      <c r="B688" s="839"/>
      <c r="C688" s="839"/>
      <c r="D688" s="839"/>
      <c r="E688" s="839"/>
      <c r="F688" s="839"/>
      <c r="G688" s="839"/>
      <c r="H688" s="839"/>
      <c r="I688" s="839"/>
      <c r="J688" s="839"/>
      <c r="K688" s="839"/>
      <c r="L688" s="839"/>
      <c r="M688" s="839"/>
      <c r="N688" s="839"/>
      <c r="O688" s="839"/>
      <c r="P688" s="839"/>
      <c r="Q688" s="839"/>
      <c r="R688" s="839"/>
      <c r="S688" s="839"/>
      <c r="T688" s="839"/>
      <c r="U688" s="839"/>
      <c r="V688" s="839"/>
      <c r="W688" s="839"/>
      <c r="X688" s="839"/>
      <c r="Y688" s="839"/>
      <c r="Z688" s="839"/>
      <c r="AA688" s="839"/>
      <c r="AB688" s="839"/>
    </row>
    <row r="689" spans="1:28" x14ac:dyDescent="0.35">
      <c r="A689" s="839"/>
      <c r="B689" s="839"/>
      <c r="C689" s="839"/>
      <c r="D689" s="839"/>
      <c r="E689" s="839"/>
      <c r="F689" s="839"/>
      <c r="G689" s="839"/>
      <c r="H689" s="839"/>
      <c r="I689" s="839"/>
      <c r="J689" s="839"/>
      <c r="K689" s="839"/>
      <c r="L689" s="839"/>
      <c r="M689" s="839"/>
      <c r="N689" s="839"/>
      <c r="O689" s="839"/>
      <c r="P689" s="839"/>
      <c r="Q689" s="839"/>
      <c r="R689" s="839"/>
      <c r="S689" s="839"/>
      <c r="T689" s="839"/>
      <c r="U689" s="839"/>
      <c r="V689" s="839"/>
      <c r="W689" s="839"/>
      <c r="X689" s="839"/>
      <c r="Y689" s="839"/>
      <c r="Z689" s="839"/>
      <c r="AA689" s="839"/>
      <c r="AB689" s="839"/>
    </row>
    <row r="690" spans="1:28" x14ac:dyDescent="0.35">
      <c r="A690" s="839"/>
      <c r="B690" s="839"/>
      <c r="C690" s="839"/>
      <c r="D690" s="839"/>
      <c r="E690" s="839"/>
      <c r="F690" s="839"/>
      <c r="G690" s="839"/>
      <c r="H690" s="839"/>
      <c r="I690" s="839"/>
      <c r="J690" s="839"/>
      <c r="K690" s="839"/>
      <c r="L690" s="839"/>
      <c r="M690" s="839"/>
      <c r="N690" s="839"/>
      <c r="O690" s="839"/>
      <c r="P690" s="839"/>
      <c r="Q690" s="839"/>
      <c r="R690" s="839"/>
      <c r="S690" s="839"/>
      <c r="T690" s="839"/>
      <c r="U690" s="839"/>
      <c r="V690" s="839"/>
      <c r="W690" s="839"/>
      <c r="X690" s="839"/>
      <c r="Y690" s="839"/>
      <c r="Z690" s="839"/>
      <c r="AA690" s="839"/>
      <c r="AB690" s="839"/>
    </row>
    <row r="691" spans="1:28" x14ac:dyDescent="0.35">
      <c r="A691" s="839"/>
      <c r="B691" s="839"/>
      <c r="C691" s="839"/>
      <c r="D691" s="839"/>
      <c r="E691" s="839"/>
      <c r="F691" s="839"/>
      <c r="G691" s="839"/>
      <c r="H691" s="839"/>
      <c r="I691" s="839"/>
      <c r="J691" s="839"/>
      <c r="K691" s="839"/>
      <c r="L691" s="839"/>
      <c r="M691" s="839"/>
      <c r="N691" s="839"/>
      <c r="O691" s="839"/>
      <c r="P691" s="839"/>
      <c r="Q691" s="839"/>
      <c r="R691" s="839"/>
      <c r="S691" s="839"/>
      <c r="T691" s="839"/>
      <c r="U691" s="839"/>
      <c r="V691" s="839"/>
      <c r="W691" s="839"/>
      <c r="X691" s="839"/>
      <c r="Y691" s="839"/>
      <c r="Z691" s="839"/>
      <c r="AA691" s="839"/>
      <c r="AB691" s="839"/>
    </row>
    <row r="692" spans="1:28" x14ac:dyDescent="0.35">
      <c r="A692" s="839"/>
      <c r="B692" s="839"/>
      <c r="C692" s="839"/>
      <c r="D692" s="839"/>
      <c r="E692" s="839"/>
      <c r="F692" s="839"/>
      <c r="G692" s="839"/>
      <c r="H692" s="839"/>
      <c r="I692" s="839"/>
      <c r="J692" s="839"/>
      <c r="K692" s="839"/>
      <c r="L692" s="839"/>
      <c r="M692" s="839"/>
      <c r="N692" s="839"/>
      <c r="O692" s="839"/>
      <c r="P692" s="839"/>
      <c r="Q692" s="839"/>
      <c r="R692" s="839"/>
      <c r="S692" s="839"/>
      <c r="T692" s="839"/>
      <c r="U692" s="839"/>
      <c r="V692" s="839"/>
      <c r="W692" s="839"/>
      <c r="X692" s="839"/>
      <c r="Y692" s="839"/>
      <c r="Z692" s="839"/>
      <c r="AA692" s="839"/>
      <c r="AB692" s="839"/>
    </row>
    <row r="693" spans="1:28" x14ac:dyDescent="0.35">
      <c r="A693" s="839"/>
      <c r="B693" s="839"/>
      <c r="C693" s="839"/>
      <c r="D693" s="839"/>
      <c r="E693" s="839"/>
      <c r="F693" s="839"/>
      <c r="G693" s="839"/>
      <c r="H693" s="839"/>
      <c r="I693" s="839"/>
      <c r="J693" s="839"/>
      <c r="K693" s="839"/>
      <c r="L693" s="839"/>
      <c r="M693" s="839"/>
      <c r="N693" s="839"/>
      <c r="O693" s="839"/>
      <c r="P693" s="839"/>
      <c r="Q693" s="839"/>
      <c r="R693" s="839"/>
      <c r="S693" s="839"/>
      <c r="T693" s="839"/>
      <c r="U693" s="839"/>
      <c r="V693" s="839"/>
      <c r="W693" s="839"/>
      <c r="X693" s="839"/>
      <c r="Y693" s="839"/>
      <c r="Z693" s="839"/>
      <c r="AA693" s="839"/>
      <c r="AB693" s="839"/>
    </row>
    <row r="694" spans="1:28" x14ac:dyDescent="0.35">
      <c r="A694" s="839"/>
      <c r="B694" s="839"/>
      <c r="C694" s="839"/>
      <c r="D694" s="839"/>
      <c r="E694" s="839"/>
      <c r="F694" s="839"/>
      <c r="G694" s="839"/>
      <c r="H694" s="839"/>
      <c r="I694" s="839"/>
      <c r="J694" s="839"/>
      <c r="K694" s="839"/>
      <c r="L694" s="839"/>
      <c r="M694" s="839"/>
      <c r="N694" s="839"/>
      <c r="O694" s="839"/>
      <c r="P694" s="839"/>
      <c r="Q694" s="839"/>
      <c r="R694" s="839"/>
      <c r="S694" s="839"/>
      <c r="T694" s="839"/>
      <c r="U694" s="839"/>
      <c r="V694" s="839"/>
      <c r="W694" s="839"/>
      <c r="X694" s="839"/>
      <c r="Y694" s="839"/>
      <c r="Z694" s="839"/>
      <c r="AA694" s="839"/>
      <c r="AB694" s="839"/>
    </row>
    <row r="695" spans="1:28" x14ac:dyDescent="0.35">
      <c r="A695" s="839"/>
      <c r="B695" s="839"/>
      <c r="C695" s="839"/>
      <c r="D695" s="839"/>
      <c r="E695" s="839"/>
      <c r="F695" s="839"/>
      <c r="G695" s="839"/>
      <c r="H695" s="839"/>
      <c r="I695" s="839"/>
      <c r="J695" s="839"/>
      <c r="K695" s="839"/>
      <c r="L695" s="839"/>
      <c r="M695" s="839"/>
      <c r="N695" s="839"/>
      <c r="O695" s="839"/>
      <c r="P695" s="839"/>
      <c r="Q695" s="839"/>
      <c r="R695" s="839"/>
      <c r="S695" s="839"/>
      <c r="T695" s="839"/>
      <c r="U695" s="839"/>
      <c r="V695" s="839"/>
      <c r="W695" s="839"/>
      <c r="X695" s="839"/>
      <c r="Y695" s="839"/>
      <c r="Z695" s="839"/>
      <c r="AA695" s="839"/>
      <c r="AB695" s="839"/>
    </row>
    <row r="696" spans="1:28" x14ac:dyDescent="0.35">
      <c r="A696" s="839"/>
      <c r="B696" s="839"/>
      <c r="C696" s="839"/>
      <c r="D696" s="839"/>
      <c r="E696" s="839"/>
      <c r="F696" s="839"/>
      <c r="G696" s="839"/>
      <c r="H696" s="839"/>
      <c r="I696" s="839"/>
      <c r="J696" s="839"/>
      <c r="K696" s="839"/>
      <c r="L696" s="839"/>
      <c r="M696" s="839"/>
      <c r="N696" s="839"/>
      <c r="O696" s="839"/>
      <c r="P696" s="839"/>
      <c r="Q696" s="839"/>
      <c r="R696" s="839"/>
      <c r="S696" s="839"/>
      <c r="T696" s="839"/>
      <c r="U696" s="839"/>
      <c r="V696" s="839"/>
      <c r="W696" s="839"/>
      <c r="X696" s="839"/>
      <c r="Y696" s="839"/>
      <c r="Z696" s="839"/>
      <c r="AA696" s="839"/>
      <c r="AB696" s="839"/>
    </row>
    <row r="697" spans="1:28" x14ac:dyDescent="0.35">
      <c r="A697" s="839"/>
      <c r="B697" s="839"/>
      <c r="C697" s="839"/>
      <c r="D697" s="839"/>
      <c r="E697" s="839"/>
      <c r="F697" s="839"/>
      <c r="G697" s="839"/>
      <c r="H697" s="839"/>
      <c r="I697" s="839"/>
      <c r="J697" s="839"/>
      <c r="K697" s="839"/>
      <c r="L697" s="839"/>
      <c r="M697" s="839"/>
      <c r="N697" s="839"/>
      <c r="O697" s="839"/>
      <c r="P697" s="839"/>
      <c r="Q697" s="839"/>
      <c r="R697" s="839"/>
      <c r="S697" s="839"/>
      <c r="T697" s="839"/>
      <c r="U697" s="839"/>
      <c r="V697" s="839"/>
      <c r="W697" s="839"/>
      <c r="X697" s="839"/>
      <c r="Y697" s="839"/>
      <c r="Z697" s="839"/>
      <c r="AA697" s="839"/>
      <c r="AB697" s="839"/>
    </row>
    <row r="698" spans="1:28" x14ac:dyDescent="0.35">
      <c r="A698" s="839"/>
      <c r="B698" s="839"/>
      <c r="C698" s="839"/>
      <c r="D698" s="839"/>
      <c r="E698" s="839"/>
      <c r="F698" s="839"/>
      <c r="G698" s="839"/>
      <c r="H698" s="839"/>
      <c r="I698" s="839"/>
      <c r="J698" s="839"/>
      <c r="K698" s="839"/>
      <c r="L698" s="839"/>
      <c r="M698" s="839"/>
      <c r="N698" s="839"/>
      <c r="O698" s="839"/>
      <c r="P698" s="839"/>
      <c r="Q698" s="839"/>
      <c r="R698" s="839"/>
      <c r="S698" s="839"/>
      <c r="T698" s="839"/>
      <c r="U698" s="839"/>
      <c r="V698" s="839"/>
      <c r="W698" s="839"/>
      <c r="X698" s="839"/>
      <c r="Y698" s="839"/>
      <c r="Z698" s="839"/>
      <c r="AA698" s="839"/>
      <c r="AB698" s="839"/>
    </row>
    <row r="699" spans="1:28" x14ac:dyDescent="0.35">
      <c r="A699" s="839"/>
      <c r="B699" s="839"/>
      <c r="C699" s="839"/>
      <c r="D699" s="839"/>
      <c r="E699" s="839"/>
      <c r="F699" s="839"/>
      <c r="G699" s="839"/>
      <c r="H699" s="839"/>
      <c r="I699" s="839"/>
      <c r="J699" s="839"/>
      <c r="K699" s="839"/>
      <c r="L699" s="839"/>
      <c r="M699" s="839"/>
      <c r="N699" s="839"/>
      <c r="O699" s="839"/>
      <c r="P699" s="839"/>
      <c r="Q699" s="839"/>
      <c r="R699" s="839"/>
      <c r="S699" s="839"/>
      <c r="T699" s="839"/>
      <c r="U699" s="839"/>
      <c r="V699" s="839"/>
      <c r="W699" s="839"/>
      <c r="X699" s="839"/>
      <c r="Y699" s="839"/>
      <c r="Z699" s="839"/>
      <c r="AA699" s="839"/>
      <c r="AB699" s="839"/>
    </row>
    <row r="700" spans="1:28" x14ac:dyDescent="0.35">
      <c r="A700" s="839"/>
      <c r="B700" s="839"/>
      <c r="C700" s="839"/>
      <c r="D700" s="839"/>
      <c r="E700" s="839"/>
      <c r="F700" s="839"/>
      <c r="G700" s="839"/>
      <c r="H700" s="839"/>
      <c r="I700" s="839"/>
      <c r="J700" s="839"/>
      <c r="K700" s="839"/>
      <c r="L700" s="839"/>
      <c r="M700" s="839"/>
      <c r="N700" s="839"/>
      <c r="O700" s="839"/>
      <c r="P700" s="839"/>
      <c r="Q700" s="839"/>
      <c r="R700" s="839"/>
      <c r="S700" s="839"/>
      <c r="T700" s="839"/>
      <c r="U700" s="839"/>
      <c r="V700" s="839"/>
      <c r="W700" s="839"/>
      <c r="X700" s="839"/>
      <c r="Y700" s="839"/>
      <c r="Z700" s="839"/>
      <c r="AA700" s="839"/>
      <c r="AB700" s="839"/>
    </row>
    <row r="701" spans="1:28" x14ac:dyDescent="0.35">
      <c r="A701" s="839"/>
      <c r="B701" s="839"/>
      <c r="C701" s="839"/>
      <c r="D701" s="839"/>
      <c r="E701" s="839"/>
      <c r="F701" s="839"/>
      <c r="G701" s="839"/>
      <c r="H701" s="839"/>
      <c r="I701" s="839"/>
      <c r="J701" s="839"/>
      <c r="K701" s="839"/>
      <c r="L701" s="839"/>
      <c r="M701" s="839"/>
      <c r="N701" s="839"/>
      <c r="O701" s="839"/>
      <c r="P701" s="839"/>
      <c r="Q701" s="839"/>
      <c r="R701" s="839"/>
      <c r="S701" s="839"/>
      <c r="T701" s="839"/>
      <c r="U701" s="839"/>
      <c r="V701" s="839"/>
      <c r="W701" s="839"/>
      <c r="X701" s="839"/>
      <c r="Y701" s="839"/>
      <c r="Z701" s="839"/>
      <c r="AA701" s="839"/>
      <c r="AB701" s="839"/>
    </row>
    <row r="702" spans="1:28" x14ac:dyDescent="0.35">
      <c r="A702" s="839"/>
      <c r="B702" s="839"/>
      <c r="C702" s="839"/>
      <c r="D702" s="839"/>
      <c r="E702" s="839"/>
      <c r="F702" s="839"/>
      <c r="G702" s="839"/>
      <c r="H702" s="839"/>
      <c r="I702" s="839"/>
      <c r="J702" s="839"/>
      <c r="K702" s="839"/>
      <c r="L702" s="839"/>
      <c r="M702" s="839"/>
      <c r="N702" s="839"/>
      <c r="O702" s="839"/>
      <c r="P702" s="839"/>
      <c r="Q702" s="839"/>
      <c r="R702" s="839"/>
      <c r="S702" s="839"/>
      <c r="T702" s="839"/>
      <c r="U702" s="839"/>
      <c r="V702" s="839"/>
      <c r="W702" s="839"/>
      <c r="X702" s="839"/>
      <c r="Y702" s="839"/>
      <c r="Z702" s="839"/>
      <c r="AA702" s="839"/>
      <c r="AB702" s="839"/>
    </row>
    <row r="703" spans="1:28" x14ac:dyDescent="0.35">
      <c r="A703" s="839"/>
      <c r="B703" s="839"/>
      <c r="C703" s="839"/>
      <c r="D703" s="839"/>
      <c r="E703" s="839"/>
      <c r="F703" s="839"/>
      <c r="G703" s="839"/>
      <c r="H703" s="839"/>
      <c r="I703" s="839"/>
      <c r="J703" s="839"/>
      <c r="K703" s="839"/>
      <c r="L703" s="839"/>
      <c r="M703" s="839"/>
      <c r="N703" s="839"/>
      <c r="O703" s="839"/>
      <c r="P703" s="839"/>
      <c r="Q703" s="839"/>
      <c r="R703" s="839"/>
      <c r="S703" s="839"/>
      <c r="T703" s="839"/>
      <c r="U703" s="839"/>
      <c r="V703" s="839"/>
      <c r="W703" s="839"/>
      <c r="X703" s="839"/>
      <c r="Y703" s="839"/>
      <c r="Z703" s="839"/>
      <c r="AA703" s="839"/>
      <c r="AB703" s="839"/>
    </row>
    <row r="704" spans="1:28" x14ac:dyDescent="0.35">
      <c r="A704" s="839"/>
      <c r="B704" s="839"/>
      <c r="C704" s="839"/>
      <c r="D704" s="839"/>
      <c r="E704" s="839"/>
      <c r="F704" s="839"/>
      <c r="G704" s="839"/>
      <c r="H704" s="839"/>
      <c r="I704" s="839"/>
      <c r="J704" s="839"/>
      <c r="K704" s="839"/>
      <c r="L704" s="839"/>
      <c r="M704" s="839"/>
      <c r="N704" s="839"/>
      <c r="O704" s="839"/>
      <c r="P704" s="839"/>
      <c r="Q704" s="839"/>
      <c r="R704" s="839"/>
      <c r="S704" s="839"/>
      <c r="T704" s="839"/>
      <c r="U704" s="839"/>
      <c r="V704" s="839"/>
      <c r="W704" s="839"/>
      <c r="X704" s="839"/>
      <c r="Y704" s="839"/>
      <c r="Z704" s="839"/>
      <c r="AA704" s="839"/>
      <c r="AB704" s="839"/>
    </row>
    <row r="705" spans="1:28" x14ac:dyDescent="0.35">
      <c r="A705" s="839"/>
      <c r="B705" s="839"/>
      <c r="C705" s="839"/>
      <c r="D705" s="839"/>
      <c r="E705" s="839"/>
      <c r="F705" s="839"/>
      <c r="G705" s="839"/>
      <c r="H705" s="839"/>
      <c r="I705" s="839"/>
      <c r="J705" s="839"/>
      <c r="K705" s="839"/>
      <c r="L705" s="839"/>
      <c r="M705" s="839"/>
      <c r="N705" s="839"/>
      <c r="O705" s="839"/>
      <c r="P705" s="839"/>
      <c r="Q705" s="839"/>
      <c r="R705" s="839"/>
      <c r="S705" s="839"/>
      <c r="T705" s="839"/>
      <c r="U705" s="839"/>
      <c r="V705" s="839"/>
      <c r="W705" s="839"/>
      <c r="X705" s="839"/>
      <c r="Y705" s="839"/>
      <c r="Z705" s="839"/>
      <c r="AA705" s="839"/>
      <c r="AB705" s="839"/>
    </row>
    <row r="706" spans="1:28" x14ac:dyDescent="0.35">
      <c r="A706" s="839"/>
      <c r="B706" s="839"/>
      <c r="C706" s="839"/>
      <c r="D706" s="839"/>
      <c r="E706" s="839"/>
      <c r="F706" s="839"/>
      <c r="G706" s="839"/>
      <c r="H706" s="839"/>
      <c r="I706" s="839"/>
      <c r="J706" s="839"/>
      <c r="K706" s="839"/>
      <c r="L706" s="839"/>
      <c r="M706" s="839"/>
      <c r="N706" s="839"/>
      <c r="O706" s="839"/>
      <c r="P706" s="839"/>
      <c r="Q706" s="839"/>
      <c r="R706" s="839"/>
      <c r="S706" s="839"/>
      <c r="T706" s="839"/>
      <c r="U706" s="839"/>
      <c r="V706" s="839"/>
      <c r="W706" s="839"/>
      <c r="X706" s="839"/>
      <c r="Y706" s="839"/>
      <c r="Z706" s="839"/>
      <c r="AA706" s="839"/>
      <c r="AB706" s="839"/>
    </row>
    <row r="707" spans="1:28" x14ac:dyDescent="0.35">
      <c r="A707" s="839"/>
      <c r="B707" s="839"/>
      <c r="C707" s="839"/>
      <c r="D707" s="839"/>
      <c r="E707" s="839"/>
      <c r="F707" s="839"/>
      <c r="G707" s="839"/>
      <c r="H707" s="839"/>
      <c r="I707" s="839"/>
      <c r="J707" s="839"/>
      <c r="K707" s="839"/>
      <c r="L707" s="839"/>
      <c r="M707" s="839"/>
      <c r="N707" s="839"/>
      <c r="O707" s="839"/>
      <c r="P707" s="839"/>
      <c r="Q707" s="839"/>
      <c r="R707" s="839"/>
      <c r="S707" s="839"/>
      <c r="T707" s="839"/>
      <c r="U707" s="839"/>
      <c r="V707" s="839"/>
      <c r="W707" s="839"/>
      <c r="X707" s="839"/>
      <c r="Y707" s="839"/>
      <c r="Z707" s="839"/>
      <c r="AA707" s="839"/>
      <c r="AB707" s="839"/>
    </row>
    <row r="708" spans="1:28" x14ac:dyDescent="0.35">
      <c r="A708" s="839"/>
      <c r="B708" s="839"/>
      <c r="C708" s="839"/>
      <c r="D708" s="839"/>
      <c r="E708" s="839"/>
      <c r="F708" s="839"/>
      <c r="G708" s="839"/>
      <c r="H708" s="839"/>
      <c r="I708" s="839"/>
      <c r="J708" s="839"/>
      <c r="K708" s="839"/>
      <c r="L708" s="839"/>
      <c r="M708" s="839"/>
      <c r="N708" s="839"/>
      <c r="O708" s="839"/>
      <c r="P708" s="839"/>
      <c r="Q708" s="839"/>
      <c r="R708" s="839"/>
      <c r="S708" s="839"/>
      <c r="T708" s="839"/>
      <c r="U708" s="839"/>
      <c r="V708" s="839"/>
      <c r="W708" s="839"/>
      <c r="X708" s="839"/>
      <c r="Y708" s="839"/>
      <c r="Z708" s="839"/>
      <c r="AA708" s="839"/>
      <c r="AB708" s="839"/>
    </row>
    <row r="709" spans="1:28" x14ac:dyDescent="0.35">
      <c r="A709" s="839"/>
      <c r="B709" s="839"/>
      <c r="C709" s="839"/>
      <c r="D709" s="839"/>
      <c r="E709" s="839"/>
      <c r="F709" s="839"/>
      <c r="G709" s="839"/>
      <c r="H709" s="839"/>
      <c r="I709" s="839"/>
      <c r="J709" s="839"/>
      <c r="K709" s="839"/>
      <c r="L709" s="839"/>
      <c r="M709" s="839"/>
      <c r="N709" s="839"/>
      <c r="O709" s="839"/>
      <c r="P709" s="839"/>
      <c r="Q709" s="839"/>
      <c r="R709" s="839"/>
      <c r="S709" s="839"/>
      <c r="T709" s="839"/>
      <c r="U709" s="839"/>
      <c r="V709" s="839"/>
      <c r="W709" s="839"/>
      <c r="X709" s="839"/>
      <c r="Y709" s="839"/>
      <c r="Z709" s="839"/>
      <c r="AA709" s="839"/>
      <c r="AB709" s="839"/>
    </row>
    <row r="710" spans="1:28" x14ac:dyDescent="0.35">
      <c r="A710" s="839"/>
      <c r="B710" s="839"/>
      <c r="C710" s="839"/>
      <c r="D710" s="839"/>
      <c r="E710" s="839"/>
      <c r="F710" s="839"/>
      <c r="G710" s="839"/>
      <c r="H710" s="839"/>
      <c r="I710" s="839"/>
      <c r="J710" s="839"/>
      <c r="K710" s="839"/>
      <c r="L710" s="839"/>
      <c r="M710" s="839"/>
      <c r="N710" s="839"/>
      <c r="O710" s="839"/>
      <c r="P710" s="839"/>
      <c r="Q710" s="839"/>
      <c r="R710" s="839"/>
      <c r="S710" s="839"/>
      <c r="T710" s="839"/>
      <c r="U710" s="839"/>
      <c r="V710" s="839"/>
      <c r="W710" s="839"/>
      <c r="X710" s="839"/>
      <c r="Y710" s="839"/>
      <c r="Z710" s="839"/>
      <c r="AA710" s="839"/>
      <c r="AB710" s="839"/>
    </row>
    <row r="711" spans="1:28" x14ac:dyDescent="0.35">
      <c r="A711" s="839"/>
      <c r="B711" s="839"/>
      <c r="C711" s="839"/>
      <c r="D711" s="839"/>
      <c r="E711" s="839"/>
      <c r="F711" s="839"/>
      <c r="G711" s="839"/>
      <c r="H711" s="839"/>
      <c r="I711" s="839"/>
      <c r="J711" s="839"/>
      <c r="K711" s="839"/>
      <c r="L711" s="839"/>
      <c r="M711" s="839"/>
      <c r="N711" s="839"/>
      <c r="O711" s="839"/>
      <c r="P711" s="839"/>
      <c r="Q711" s="839"/>
      <c r="R711" s="839"/>
      <c r="S711" s="839"/>
      <c r="T711" s="839"/>
      <c r="U711" s="839"/>
      <c r="V711" s="839"/>
      <c r="W711" s="839"/>
      <c r="X711" s="839"/>
      <c r="Y711" s="839"/>
      <c r="Z711" s="839"/>
      <c r="AA711" s="839"/>
      <c r="AB711" s="839"/>
    </row>
    <row r="712" spans="1:28" x14ac:dyDescent="0.35">
      <c r="A712" s="839"/>
      <c r="B712" s="839"/>
      <c r="C712" s="839"/>
      <c r="D712" s="839"/>
      <c r="E712" s="839"/>
      <c r="F712" s="839"/>
      <c r="G712" s="839"/>
      <c r="H712" s="839"/>
      <c r="I712" s="839"/>
      <c r="J712" s="839"/>
      <c r="K712" s="839"/>
      <c r="L712" s="839"/>
      <c r="M712" s="839"/>
      <c r="N712" s="839"/>
      <c r="O712" s="839"/>
      <c r="P712" s="839"/>
      <c r="Q712" s="839"/>
      <c r="R712" s="839"/>
      <c r="S712" s="839"/>
      <c r="T712" s="839"/>
      <c r="U712" s="839"/>
      <c r="V712" s="839"/>
      <c r="W712" s="839"/>
      <c r="X712" s="839"/>
      <c r="Y712" s="839"/>
      <c r="Z712" s="839"/>
      <c r="AA712" s="839"/>
      <c r="AB712" s="839"/>
    </row>
    <row r="713" spans="1:28" x14ac:dyDescent="0.35">
      <c r="A713" s="839"/>
      <c r="B713" s="839"/>
      <c r="C713" s="839"/>
      <c r="D713" s="839"/>
      <c r="E713" s="839"/>
      <c r="F713" s="839"/>
      <c r="G713" s="839"/>
      <c r="H713" s="839"/>
      <c r="I713" s="839"/>
      <c r="J713" s="839"/>
      <c r="K713" s="839"/>
      <c r="L713" s="839"/>
      <c r="M713" s="839"/>
      <c r="N713" s="839"/>
      <c r="O713" s="839"/>
      <c r="P713" s="839"/>
      <c r="Q713" s="839"/>
      <c r="R713" s="839"/>
      <c r="S713" s="839"/>
      <c r="T713" s="839"/>
      <c r="U713" s="839"/>
      <c r="V713" s="839"/>
      <c r="W713" s="839"/>
      <c r="X713" s="839"/>
      <c r="Y713" s="839"/>
      <c r="Z713" s="839"/>
      <c r="AA713" s="839"/>
      <c r="AB713" s="839"/>
    </row>
    <row r="714" spans="1:28" x14ac:dyDescent="0.35">
      <c r="A714" s="839"/>
      <c r="B714" s="839"/>
      <c r="C714" s="839"/>
      <c r="D714" s="839"/>
      <c r="E714" s="839"/>
      <c r="F714" s="839"/>
      <c r="G714" s="839"/>
      <c r="H714" s="839"/>
      <c r="I714" s="839"/>
      <c r="J714" s="839"/>
      <c r="K714" s="839"/>
      <c r="L714" s="839"/>
      <c r="M714" s="839"/>
      <c r="N714" s="839"/>
      <c r="O714" s="839"/>
      <c r="P714" s="839"/>
      <c r="Q714" s="839"/>
      <c r="R714" s="839"/>
      <c r="S714" s="839"/>
      <c r="T714" s="839"/>
      <c r="U714" s="839"/>
      <c r="V714" s="839"/>
      <c r="W714" s="839"/>
      <c r="X714" s="839"/>
      <c r="Y714" s="839"/>
      <c r="Z714" s="839"/>
      <c r="AA714" s="839"/>
      <c r="AB714" s="839"/>
    </row>
    <row r="715" spans="1:28" x14ac:dyDescent="0.35">
      <c r="A715" s="839"/>
      <c r="B715" s="839"/>
      <c r="C715" s="839"/>
      <c r="D715" s="839"/>
      <c r="E715" s="839"/>
      <c r="F715" s="839"/>
      <c r="G715" s="839"/>
      <c r="H715" s="839"/>
      <c r="I715" s="839"/>
      <c r="J715" s="839"/>
      <c r="K715" s="839"/>
      <c r="L715" s="839"/>
      <c r="M715" s="839"/>
      <c r="N715" s="839"/>
      <c r="O715" s="839"/>
      <c r="P715" s="839"/>
      <c r="Q715" s="839"/>
      <c r="R715" s="839"/>
      <c r="S715" s="839"/>
      <c r="T715" s="839"/>
      <c r="U715" s="839"/>
      <c r="V715" s="839"/>
      <c r="W715" s="839"/>
      <c r="X715" s="839"/>
      <c r="Y715" s="839"/>
      <c r="Z715" s="839"/>
      <c r="AA715" s="839"/>
      <c r="AB715" s="839"/>
    </row>
    <row r="716" spans="1:28" x14ac:dyDescent="0.35">
      <c r="A716" s="839"/>
      <c r="B716" s="839"/>
      <c r="C716" s="839"/>
      <c r="D716" s="839"/>
      <c r="E716" s="839"/>
      <c r="F716" s="839"/>
      <c r="G716" s="839"/>
      <c r="H716" s="839"/>
      <c r="I716" s="839"/>
      <c r="J716" s="839"/>
      <c r="K716" s="839"/>
      <c r="L716" s="839"/>
      <c r="M716" s="839"/>
      <c r="N716" s="839"/>
      <c r="O716" s="839"/>
      <c r="P716" s="839"/>
      <c r="Q716" s="839"/>
      <c r="R716" s="839"/>
      <c r="S716" s="839"/>
      <c r="T716" s="839"/>
      <c r="U716" s="839"/>
      <c r="V716" s="839"/>
      <c r="W716" s="839"/>
      <c r="X716" s="839"/>
      <c r="Y716" s="839"/>
      <c r="Z716" s="839"/>
      <c r="AA716" s="839"/>
      <c r="AB716" s="839"/>
    </row>
    <row r="717" spans="1:28" x14ac:dyDescent="0.35">
      <c r="A717" s="839"/>
      <c r="B717" s="839"/>
      <c r="C717" s="839"/>
      <c r="D717" s="839"/>
      <c r="E717" s="839"/>
      <c r="F717" s="839"/>
      <c r="G717" s="839"/>
      <c r="H717" s="839"/>
      <c r="I717" s="839"/>
      <c r="J717" s="839"/>
      <c r="K717" s="839"/>
      <c r="L717" s="839"/>
      <c r="M717" s="839"/>
      <c r="N717" s="839"/>
      <c r="O717" s="839"/>
      <c r="P717" s="839"/>
      <c r="Q717" s="839"/>
      <c r="R717" s="839"/>
      <c r="S717" s="839"/>
      <c r="T717" s="839"/>
      <c r="U717" s="839"/>
      <c r="V717" s="839"/>
      <c r="W717" s="839"/>
      <c r="X717" s="839"/>
      <c r="Y717" s="839"/>
      <c r="Z717" s="839"/>
      <c r="AA717" s="839"/>
      <c r="AB717" s="839"/>
    </row>
    <row r="718" spans="1:28" x14ac:dyDescent="0.35">
      <c r="A718" s="839"/>
      <c r="B718" s="839"/>
      <c r="C718" s="839"/>
      <c r="D718" s="839"/>
      <c r="E718" s="839"/>
      <c r="F718" s="839"/>
      <c r="G718" s="839"/>
      <c r="H718" s="839"/>
      <c r="I718" s="839"/>
      <c r="J718" s="839"/>
      <c r="K718" s="839"/>
      <c r="L718" s="839"/>
      <c r="M718" s="839"/>
      <c r="N718" s="839"/>
      <c r="O718" s="839"/>
      <c r="P718" s="839"/>
      <c r="Q718" s="839"/>
      <c r="R718" s="839"/>
      <c r="S718" s="839"/>
      <c r="T718" s="839"/>
      <c r="U718" s="839"/>
      <c r="V718" s="839"/>
      <c r="W718" s="839"/>
      <c r="X718" s="839"/>
      <c r="Y718" s="839"/>
      <c r="Z718" s="839"/>
      <c r="AA718" s="839"/>
      <c r="AB718" s="839"/>
    </row>
    <row r="719" spans="1:28" x14ac:dyDescent="0.35">
      <c r="A719" s="839"/>
      <c r="B719" s="839"/>
      <c r="C719" s="839"/>
      <c r="D719" s="839"/>
      <c r="E719" s="839"/>
      <c r="F719" s="839"/>
      <c r="G719" s="839"/>
      <c r="H719" s="839"/>
      <c r="I719" s="839"/>
      <c r="J719" s="839"/>
      <c r="K719" s="839"/>
      <c r="L719" s="839"/>
      <c r="M719" s="839"/>
      <c r="N719" s="839"/>
      <c r="O719" s="839"/>
      <c r="P719" s="839"/>
      <c r="Q719" s="839"/>
      <c r="R719" s="839"/>
      <c r="S719" s="839"/>
      <c r="T719" s="839"/>
      <c r="U719" s="839"/>
      <c r="V719" s="839"/>
      <c r="W719" s="839"/>
      <c r="X719" s="839"/>
      <c r="Y719" s="839"/>
      <c r="Z719" s="839"/>
      <c r="AA719" s="839"/>
      <c r="AB719" s="839"/>
    </row>
    <row r="720" spans="1:28" x14ac:dyDescent="0.35">
      <c r="A720" s="839"/>
      <c r="B720" s="839"/>
      <c r="C720" s="839"/>
      <c r="D720" s="839"/>
      <c r="E720" s="839"/>
      <c r="F720" s="839"/>
      <c r="G720" s="839"/>
      <c r="H720" s="839"/>
      <c r="I720" s="839"/>
      <c r="J720" s="839"/>
      <c r="K720" s="839"/>
      <c r="L720" s="839"/>
      <c r="M720" s="839"/>
      <c r="N720" s="839"/>
      <c r="O720" s="839"/>
      <c r="P720" s="839"/>
      <c r="Q720" s="839"/>
      <c r="R720" s="839"/>
      <c r="S720" s="839"/>
      <c r="T720" s="839"/>
      <c r="U720" s="839"/>
      <c r="V720" s="839"/>
      <c r="W720" s="839"/>
      <c r="X720" s="839"/>
      <c r="Y720" s="839"/>
      <c r="Z720" s="839"/>
      <c r="AA720" s="839"/>
      <c r="AB720" s="839"/>
    </row>
    <row r="721" spans="1:28" x14ac:dyDescent="0.35">
      <c r="A721" s="839"/>
      <c r="B721" s="839"/>
      <c r="C721" s="839"/>
      <c r="D721" s="839"/>
      <c r="E721" s="839"/>
      <c r="F721" s="839"/>
      <c r="G721" s="839"/>
      <c r="H721" s="839"/>
      <c r="I721" s="839"/>
      <c r="J721" s="839"/>
      <c r="K721" s="839"/>
      <c r="L721" s="839"/>
      <c r="M721" s="839"/>
      <c r="N721" s="839"/>
      <c r="O721" s="839"/>
      <c r="P721" s="839"/>
      <c r="Q721" s="839"/>
      <c r="R721" s="839"/>
      <c r="S721" s="839"/>
      <c r="T721" s="839"/>
      <c r="U721" s="839"/>
      <c r="V721" s="839"/>
      <c r="W721" s="839"/>
      <c r="X721" s="839"/>
      <c r="Y721" s="839"/>
      <c r="Z721" s="839"/>
      <c r="AA721" s="839"/>
      <c r="AB721" s="839"/>
    </row>
    <row r="722" spans="1:28" x14ac:dyDescent="0.35">
      <c r="A722" s="839"/>
      <c r="B722" s="839"/>
      <c r="C722" s="839"/>
      <c r="D722" s="839"/>
      <c r="E722" s="839"/>
      <c r="F722" s="839"/>
      <c r="G722" s="839"/>
      <c r="H722" s="839"/>
      <c r="I722" s="839"/>
      <c r="J722" s="839"/>
      <c r="K722" s="839"/>
      <c r="L722" s="839"/>
      <c r="M722" s="839"/>
      <c r="N722" s="839"/>
      <c r="O722" s="839"/>
      <c r="P722" s="839"/>
      <c r="Q722" s="839"/>
      <c r="R722" s="839"/>
      <c r="S722" s="839"/>
      <c r="T722" s="839"/>
      <c r="U722" s="839"/>
      <c r="V722" s="839"/>
      <c r="W722" s="839"/>
      <c r="X722" s="839"/>
      <c r="Y722" s="839"/>
      <c r="Z722" s="839"/>
      <c r="AA722" s="839"/>
      <c r="AB722" s="839"/>
    </row>
    <row r="723" spans="1:28" x14ac:dyDescent="0.35">
      <c r="A723" s="839"/>
      <c r="B723" s="839"/>
      <c r="C723" s="839"/>
      <c r="D723" s="839"/>
      <c r="E723" s="839"/>
      <c r="F723" s="839"/>
      <c r="G723" s="839"/>
      <c r="H723" s="839"/>
      <c r="I723" s="839"/>
      <c r="J723" s="839"/>
      <c r="K723" s="839"/>
      <c r="L723" s="839"/>
      <c r="M723" s="839"/>
      <c r="N723" s="839"/>
      <c r="O723" s="839"/>
      <c r="P723" s="839"/>
      <c r="Q723" s="839"/>
      <c r="R723" s="839"/>
      <c r="S723" s="839"/>
      <c r="T723" s="839"/>
      <c r="U723" s="839"/>
      <c r="V723" s="839"/>
      <c r="W723" s="839"/>
      <c r="X723" s="839"/>
      <c r="Y723" s="839"/>
      <c r="Z723" s="839"/>
      <c r="AA723" s="839"/>
      <c r="AB723" s="839"/>
    </row>
    <row r="724" spans="1:28" x14ac:dyDescent="0.35">
      <c r="A724" s="839"/>
      <c r="B724" s="839"/>
      <c r="C724" s="839"/>
      <c r="D724" s="839"/>
      <c r="E724" s="839"/>
      <c r="F724" s="839"/>
      <c r="G724" s="839"/>
      <c r="H724" s="839"/>
      <c r="I724" s="839"/>
      <c r="J724" s="839"/>
      <c r="K724" s="839"/>
      <c r="L724" s="839"/>
      <c r="M724" s="839"/>
      <c r="N724" s="839"/>
      <c r="O724" s="839"/>
      <c r="P724" s="839"/>
      <c r="Q724" s="839"/>
      <c r="R724" s="839"/>
      <c r="S724" s="839"/>
      <c r="T724" s="839"/>
      <c r="U724" s="839"/>
      <c r="V724" s="839"/>
      <c r="W724" s="839"/>
      <c r="X724" s="839"/>
      <c r="Y724" s="839"/>
      <c r="Z724" s="839"/>
      <c r="AA724" s="839"/>
      <c r="AB724" s="839"/>
    </row>
    <row r="725" spans="1:28" x14ac:dyDescent="0.35">
      <c r="A725" s="839"/>
      <c r="B725" s="839"/>
      <c r="C725" s="839"/>
      <c r="D725" s="839"/>
      <c r="E725" s="839"/>
      <c r="F725" s="839"/>
      <c r="G725" s="839"/>
      <c r="H725" s="839"/>
      <c r="I725" s="839"/>
      <c r="J725" s="839"/>
      <c r="K725" s="839"/>
      <c r="L725" s="839"/>
      <c r="M725" s="839"/>
      <c r="N725" s="839"/>
      <c r="O725" s="839"/>
      <c r="P725" s="839"/>
      <c r="Q725" s="839"/>
      <c r="R725" s="839"/>
      <c r="S725" s="839"/>
      <c r="T725" s="839"/>
      <c r="U725" s="839"/>
      <c r="V725" s="839"/>
      <c r="W725" s="839"/>
      <c r="X725" s="839"/>
      <c r="Y725" s="839"/>
      <c r="Z725" s="839"/>
      <c r="AA725" s="839"/>
      <c r="AB725" s="839"/>
    </row>
    <row r="726" spans="1:28" x14ac:dyDescent="0.35">
      <c r="A726" s="839"/>
      <c r="B726" s="839"/>
      <c r="C726" s="839"/>
      <c r="D726" s="839"/>
      <c r="E726" s="839"/>
      <c r="F726" s="839"/>
      <c r="G726" s="839"/>
      <c r="H726" s="839"/>
      <c r="I726" s="839"/>
      <c r="J726" s="839"/>
      <c r="K726" s="839"/>
      <c r="L726" s="839"/>
      <c r="M726" s="839"/>
      <c r="N726" s="839"/>
      <c r="O726" s="839"/>
      <c r="P726" s="839"/>
      <c r="Q726" s="839"/>
      <c r="R726" s="839"/>
      <c r="S726" s="839"/>
      <c r="T726" s="839"/>
      <c r="U726" s="839"/>
      <c r="V726" s="839"/>
      <c r="W726" s="839"/>
      <c r="X726" s="839"/>
      <c r="Y726" s="839"/>
      <c r="Z726" s="839"/>
      <c r="AA726" s="839"/>
      <c r="AB726" s="839"/>
    </row>
    <row r="727" spans="1:28" x14ac:dyDescent="0.35">
      <c r="A727" s="839"/>
      <c r="B727" s="839"/>
      <c r="C727" s="839"/>
      <c r="D727" s="839"/>
      <c r="E727" s="839"/>
      <c r="F727" s="839"/>
      <c r="G727" s="839"/>
      <c r="H727" s="839"/>
      <c r="I727" s="839"/>
      <c r="J727" s="839"/>
      <c r="K727" s="839"/>
      <c r="L727" s="839"/>
      <c r="M727" s="839"/>
      <c r="N727" s="839"/>
      <c r="O727" s="839"/>
      <c r="P727" s="839"/>
      <c r="Q727" s="839"/>
      <c r="R727" s="839"/>
      <c r="S727" s="839"/>
      <c r="T727" s="839"/>
      <c r="U727" s="839"/>
      <c r="V727" s="839"/>
      <c r="W727" s="839"/>
      <c r="X727" s="839"/>
      <c r="Y727" s="839"/>
      <c r="Z727" s="839"/>
      <c r="AA727" s="839"/>
      <c r="AB727" s="839"/>
    </row>
    <row r="728" spans="1:28" x14ac:dyDescent="0.35">
      <c r="A728" s="839"/>
      <c r="B728" s="839"/>
      <c r="C728" s="839"/>
      <c r="D728" s="839"/>
      <c r="E728" s="839"/>
      <c r="F728" s="839"/>
      <c r="G728" s="839"/>
      <c r="H728" s="839"/>
      <c r="I728" s="839"/>
      <c r="J728" s="839"/>
      <c r="K728" s="839"/>
      <c r="L728" s="839"/>
      <c r="M728" s="839"/>
      <c r="N728" s="839"/>
      <c r="O728" s="839"/>
      <c r="P728" s="839"/>
      <c r="Q728" s="839"/>
      <c r="R728" s="839"/>
      <c r="S728" s="839"/>
      <c r="T728" s="839"/>
      <c r="U728" s="839"/>
      <c r="V728" s="839"/>
      <c r="W728" s="839"/>
      <c r="X728" s="839"/>
      <c r="Y728" s="839"/>
      <c r="Z728" s="839"/>
      <c r="AA728" s="839"/>
      <c r="AB728" s="839"/>
    </row>
    <row r="729" spans="1:28" x14ac:dyDescent="0.35">
      <c r="A729" s="839"/>
      <c r="B729" s="839"/>
      <c r="C729" s="839"/>
      <c r="D729" s="839"/>
      <c r="E729" s="839"/>
      <c r="F729" s="839"/>
      <c r="G729" s="839"/>
      <c r="H729" s="839"/>
      <c r="I729" s="839"/>
      <c r="J729" s="839"/>
      <c r="K729" s="839"/>
      <c r="L729" s="839"/>
      <c r="M729" s="839"/>
      <c r="N729" s="839"/>
      <c r="O729" s="839"/>
      <c r="P729" s="839"/>
      <c r="Q729" s="839"/>
      <c r="R729" s="839"/>
      <c r="S729" s="839"/>
      <c r="T729" s="839"/>
      <c r="U729" s="839"/>
      <c r="V729" s="839"/>
      <c r="W729" s="839"/>
      <c r="X729" s="839"/>
      <c r="Y729" s="839"/>
      <c r="Z729" s="839"/>
      <c r="AA729" s="839"/>
      <c r="AB729" s="839"/>
    </row>
    <row r="730" spans="1:28" x14ac:dyDescent="0.35">
      <c r="A730" s="839"/>
      <c r="B730" s="839"/>
      <c r="C730" s="839"/>
      <c r="D730" s="839"/>
      <c r="E730" s="839"/>
      <c r="F730" s="839"/>
      <c r="G730" s="839"/>
      <c r="H730" s="839"/>
      <c r="I730" s="839"/>
      <c r="J730" s="839"/>
      <c r="K730" s="839"/>
      <c r="L730" s="839"/>
      <c r="M730" s="839"/>
      <c r="N730" s="839"/>
      <c r="O730" s="839"/>
      <c r="P730" s="839"/>
      <c r="Q730" s="839"/>
      <c r="R730" s="839"/>
      <c r="S730" s="839"/>
      <c r="T730" s="839"/>
      <c r="U730" s="839"/>
      <c r="V730" s="839"/>
      <c r="W730" s="839"/>
      <c r="X730" s="839"/>
      <c r="Y730" s="839"/>
      <c r="Z730" s="839"/>
      <c r="AA730" s="839"/>
      <c r="AB730" s="839"/>
    </row>
    <row r="731" spans="1:28" x14ac:dyDescent="0.35">
      <c r="A731" s="839"/>
      <c r="B731" s="839"/>
      <c r="C731" s="839"/>
      <c r="D731" s="839"/>
      <c r="E731" s="839"/>
      <c r="F731" s="839"/>
      <c r="G731" s="839"/>
      <c r="H731" s="839"/>
      <c r="I731" s="839"/>
      <c r="J731" s="839"/>
      <c r="K731" s="839"/>
      <c r="L731" s="839"/>
      <c r="M731" s="839"/>
      <c r="N731" s="839"/>
      <c r="O731" s="839"/>
      <c r="P731" s="839"/>
      <c r="Q731" s="839"/>
      <c r="R731" s="839"/>
      <c r="S731" s="839"/>
      <c r="T731" s="839"/>
      <c r="U731" s="839"/>
      <c r="V731" s="839"/>
      <c r="W731" s="839"/>
      <c r="X731" s="839"/>
      <c r="Y731" s="839"/>
      <c r="Z731" s="839"/>
      <c r="AA731" s="839"/>
      <c r="AB731" s="839"/>
    </row>
    <row r="732" spans="1:28" x14ac:dyDescent="0.35">
      <c r="A732" s="839"/>
      <c r="B732" s="839"/>
      <c r="C732" s="839"/>
      <c r="D732" s="839"/>
      <c r="E732" s="839"/>
      <c r="F732" s="839"/>
      <c r="G732" s="839"/>
      <c r="H732" s="839"/>
      <c r="I732" s="839"/>
      <c r="J732" s="839"/>
      <c r="K732" s="839"/>
      <c r="L732" s="839"/>
      <c r="M732" s="839"/>
      <c r="N732" s="839"/>
      <c r="O732" s="839"/>
      <c r="P732" s="839"/>
      <c r="Q732" s="839"/>
      <c r="R732" s="839"/>
      <c r="S732" s="839"/>
      <c r="T732" s="839"/>
      <c r="U732" s="839"/>
      <c r="V732" s="839"/>
      <c r="W732" s="839"/>
      <c r="X732" s="839"/>
      <c r="Y732" s="839"/>
      <c r="Z732" s="839"/>
      <c r="AA732" s="839"/>
      <c r="AB732" s="839"/>
    </row>
    <row r="733" spans="1:28" x14ac:dyDescent="0.35">
      <c r="A733" s="839"/>
      <c r="B733" s="839"/>
      <c r="C733" s="839"/>
      <c r="D733" s="839"/>
      <c r="E733" s="839"/>
      <c r="F733" s="839"/>
      <c r="G733" s="839"/>
      <c r="H733" s="839"/>
      <c r="I733" s="839"/>
      <c r="J733" s="839"/>
      <c r="K733" s="839"/>
      <c r="L733" s="839"/>
      <c r="M733" s="839"/>
      <c r="N733" s="839"/>
      <c r="O733" s="839"/>
      <c r="P733" s="839"/>
      <c r="Q733" s="839"/>
      <c r="R733" s="839"/>
      <c r="S733" s="839"/>
      <c r="T733" s="839"/>
      <c r="U733" s="839"/>
      <c r="V733" s="839"/>
      <c r="W733" s="839"/>
      <c r="X733" s="839"/>
      <c r="Y733" s="839"/>
      <c r="Z733" s="839"/>
      <c r="AA733" s="839"/>
      <c r="AB733" s="839"/>
    </row>
    <row r="734" spans="1:28" x14ac:dyDescent="0.35">
      <c r="A734" s="839"/>
      <c r="B734" s="839"/>
      <c r="C734" s="839"/>
      <c r="D734" s="839"/>
      <c r="E734" s="839"/>
      <c r="F734" s="839"/>
      <c r="G734" s="839"/>
      <c r="H734" s="839"/>
      <c r="I734" s="839"/>
      <c r="J734" s="839"/>
      <c r="K734" s="839"/>
      <c r="L734" s="839"/>
      <c r="M734" s="839"/>
      <c r="N734" s="839"/>
      <c r="O734" s="839"/>
      <c r="P734" s="839"/>
      <c r="Q734" s="839"/>
      <c r="R734" s="839"/>
      <c r="S734" s="839"/>
      <c r="T734" s="839"/>
      <c r="U734" s="839"/>
      <c r="V734" s="839"/>
      <c r="W734" s="839"/>
      <c r="X734" s="839"/>
      <c r="Y734" s="839"/>
      <c r="Z734" s="839"/>
      <c r="AA734" s="839"/>
      <c r="AB734" s="839"/>
    </row>
    <row r="735" spans="1:28" x14ac:dyDescent="0.35">
      <c r="A735" s="839"/>
      <c r="B735" s="839"/>
      <c r="C735" s="839"/>
      <c r="D735" s="839"/>
      <c r="E735" s="839"/>
      <c r="F735" s="839"/>
      <c r="G735" s="839"/>
      <c r="H735" s="839"/>
      <c r="I735" s="839"/>
      <c r="J735" s="839"/>
      <c r="K735" s="839"/>
      <c r="L735" s="839"/>
      <c r="M735" s="839"/>
      <c r="N735" s="839"/>
      <c r="O735" s="839"/>
      <c r="P735" s="839"/>
      <c r="Q735" s="839"/>
      <c r="R735" s="839"/>
      <c r="S735" s="839"/>
      <c r="T735" s="839"/>
      <c r="U735" s="839"/>
      <c r="V735" s="839"/>
      <c r="W735" s="839"/>
      <c r="X735" s="839"/>
      <c r="Y735" s="839"/>
      <c r="Z735" s="839"/>
      <c r="AA735" s="839"/>
      <c r="AB735" s="839"/>
    </row>
    <row r="736" spans="1:28" x14ac:dyDescent="0.35">
      <c r="A736" s="839"/>
      <c r="B736" s="839"/>
      <c r="C736" s="839"/>
      <c r="D736" s="839"/>
      <c r="E736" s="839"/>
      <c r="F736" s="839"/>
      <c r="G736" s="839"/>
      <c r="H736" s="839"/>
      <c r="I736" s="839"/>
      <c r="J736" s="839"/>
      <c r="K736" s="839"/>
      <c r="L736" s="839"/>
      <c r="M736" s="839"/>
      <c r="N736" s="839"/>
      <c r="O736" s="839"/>
      <c r="P736" s="839"/>
      <c r="Q736" s="839"/>
      <c r="R736" s="839"/>
      <c r="S736" s="839"/>
      <c r="T736" s="839"/>
      <c r="U736" s="839"/>
      <c r="V736" s="839"/>
      <c r="W736" s="839"/>
      <c r="X736" s="839"/>
      <c r="Y736" s="839"/>
      <c r="Z736" s="839"/>
      <c r="AA736" s="839"/>
      <c r="AB736" s="839"/>
    </row>
    <row r="737" spans="1:28" x14ac:dyDescent="0.35">
      <c r="A737" s="839"/>
      <c r="B737" s="839"/>
      <c r="C737" s="839"/>
      <c r="D737" s="839"/>
      <c r="E737" s="839"/>
      <c r="F737" s="839"/>
      <c r="G737" s="839"/>
      <c r="H737" s="839"/>
      <c r="I737" s="839"/>
      <c r="J737" s="839"/>
      <c r="K737" s="839"/>
      <c r="L737" s="839"/>
      <c r="M737" s="839"/>
      <c r="N737" s="839"/>
      <c r="O737" s="839"/>
      <c r="P737" s="839"/>
      <c r="Q737" s="839"/>
      <c r="R737" s="839"/>
      <c r="S737" s="839"/>
      <c r="T737" s="839"/>
      <c r="U737" s="839"/>
      <c r="V737" s="839"/>
      <c r="W737" s="839"/>
      <c r="X737" s="839"/>
      <c r="Y737" s="839"/>
      <c r="Z737" s="839"/>
      <c r="AA737" s="839"/>
      <c r="AB737" s="839"/>
    </row>
    <row r="738" spans="1:28" x14ac:dyDescent="0.35">
      <c r="A738" s="839"/>
      <c r="B738" s="839"/>
      <c r="C738" s="839"/>
      <c r="D738" s="839"/>
      <c r="E738" s="839"/>
      <c r="F738" s="839"/>
      <c r="G738" s="839"/>
      <c r="H738" s="839"/>
      <c r="I738" s="839"/>
      <c r="J738" s="839"/>
      <c r="K738" s="839"/>
      <c r="L738" s="839"/>
      <c r="M738" s="839"/>
      <c r="N738" s="839"/>
      <c r="O738" s="839"/>
      <c r="P738" s="839"/>
      <c r="Q738" s="839"/>
      <c r="R738" s="839"/>
      <c r="S738" s="839"/>
      <c r="T738" s="839"/>
      <c r="U738" s="839"/>
      <c r="V738" s="839"/>
      <c r="W738" s="839"/>
      <c r="X738" s="839"/>
      <c r="Y738" s="839"/>
      <c r="Z738" s="839"/>
      <c r="AA738" s="839"/>
      <c r="AB738" s="839"/>
    </row>
    <row r="739" spans="1:28" x14ac:dyDescent="0.35">
      <c r="A739" s="839"/>
      <c r="B739" s="839"/>
      <c r="C739" s="839"/>
      <c r="D739" s="839"/>
      <c r="E739" s="839"/>
      <c r="F739" s="839"/>
      <c r="G739" s="839"/>
      <c r="H739" s="839"/>
      <c r="I739" s="839"/>
      <c r="J739" s="839"/>
      <c r="K739" s="839"/>
      <c r="L739" s="839"/>
      <c r="M739" s="839"/>
      <c r="N739" s="839"/>
      <c r="O739" s="839"/>
      <c r="P739" s="839"/>
      <c r="Q739" s="839"/>
      <c r="R739" s="839"/>
      <c r="S739" s="839"/>
      <c r="T739" s="839"/>
      <c r="U739" s="839"/>
      <c r="V739" s="839"/>
      <c r="W739" s="839"/>
      <c r="X739" s="839"/>
      <c r="Y739" s="839"/>
      <c r="Z739" s="839"/>
      <c r="AA739" s="839"/>
      <c r="AB739" s="839"/>
    </row>
    <row r="740" spans="1:28" x14ac:dyDescent="0.35">
      <c r="A740" s="839"/>
      <c r="B740" s="839"/>
      <c r="C740" s="839"/>
      <c r="D740" s="839"/>
      <c r="E740" s="839"/>
      <c r="F740" s="839"/>
      <c r="G740" s="839"/>
      <c r="H740" s="839"/>
      <c r="I740" s="839"/>
      <c r="J740" s="839"/>
      <c r="K740" s="839"/>
      <c r="L740" s="839"/>
      <c r="M740" s="839"/>
      <c r="N740" s="839"/>
      <c r="O740" s="839"/>
      <c r="P740" s="839"/>
      <c r="Q740" s="839"/>
      <c r="R740" s="839"/>
      <c r="S740" s="839"/>
      <c r="T740" s="839"/>
      <c r="U740" s="839"/>
      <c r="V740" s="839"/>
      <c r="W740" s="839"/>
      <c r="X740" s="839"/>
      <c r="Y740" s="839"/>
      <c r="Z740" s="839"/>
      <c r="AA740" s="839"/>
      <c r="AB740" s="839"/>
    </row>
    <row r="741" spans="1:28" x14ac:dyDescent="0.35">
      <c r="A741" s="839"/>
      <c r="B741" s="839"/>
      <c r="C741" s="839"/>
      <c r="D741" s="839"/>
      <c r="E741" s="839"/>
      <c r="F741" s="839"/>
      <c r="G741" s="839"/>
      <c r="H741" s="839"/>
      <c r="I741" s="839"/>
      <c r="J741" s="839"/>
      <c r="K741" s="839"/>
      <c r="L741" s="839"/>
      <c r="M741" s="839"/>
      <c r="N741" s="839"/>
      <c r="O741" s="839"/>
      <c r="P741" s="839"/>
      <c r="Q741" s="839"/>
      <c r="R741" s="839"/>
      <c r="S741" s="839"/>
      <c r="T741" s="839"/>
      <c r="U741" s="839"/>
      <c r="V741" s="839"/>
      <c r="W741" s="839"/>
      <c r="X741" s="839"/>
      <c r="Y741" s="839"/>
      <c r="Z741" s="839"/>
      <c r="AA741" s="839"/>
      <c r="AB741" s="839"/>
    </row>
    <row r="742" spans="1:28" x14ac:dyDescent="0.35">
      <c r="A742" s="839"/>
      <c r="B742" s="839"/>
      <c r="C742" s="839"/>
      <c r="D742" s="839"/>
      <c r="E742" s="839"/>
      <c r="F742" s="839"/>
      <c r="G742" s="839"/>
      <c r="H742" s="839"/>
      <c r="I742" s="839"/>
      <c r="J742" s="839"/>
      <c r="K742" s="839"/>
      <c r="L742" s="839"/>
      <c r="M742" s="839"/>
      <c r="N742" s="839"/>
      <c r="O742" s="839"/>
      <c r="P742" s="839"/>
      <c r="Q742" s="839"/>
      <c r="R742" s="839"/>
      <c r="S742" s="839"/>
      <c r="T742" s="839"/>
      <c r="U742" s="839"/>
      <c r="V742" s="839"/>
      <c r="W742" s="839"/>
      <c r="X742" s="839"/>
      <c r="Y742" s="839"/>
      <c r="Z742" s="839"/>
      <c r="AA742" s="839"/>
      <c r="AB742" s="839"/>
    </row>
    <row r="743" spans="1:28" x14ac:dyDescent="0.35">
      <c r="A743" s="839"/>
      <c r="B743" s="839"/>
      <c r="C743" s="839"/>
      <c r="D743" s="839"/>
      <c r="E743" s="839"/>
      <c r="F743" s="839"/>
      <c r="G743" s="839"/>
      <c r="H743" s="839"/>
      <c r="I743" s="839"/>
      <c r="J743" s="839"/>
      <c r="K743" s="839"/>
      <c r="L743" s="839"/>
      <c r="M743" s="839"/>
      <c r="N743" s="839"/>
      <c r="O743" s="839"/>
      <c r="P743" s="839"/>
      <c r="Q743" s="839"/>
      <c r="R743" s="839"/>
      <c r="S743" s="839"/>
      <c r="T743" s="839"/>
      <c r="U743" s="839"/>
      <c r="V743" s="839"/>
      <c r="W743" s="839"/>
      <c r="X743" s="839"/>
      <c r="Y743" s="839"/>
      <c r="Z743" s="839"/>
      <c r="AA743" s="839"/>
      <c r="AB743" s="839"/>
    </row>
    <row r="744" spans="1:28" x14ac:dyDescent="0.35">
      <c r="A744" s="839"/>
      <c r="B744" s="839"/>
      <c r="C744" s="839"/>
      <c r="D744" s="839"/>
      <c r="E744" s="839"/>
      <c r="F744" s="839"/>
      <c r="G744" s="839"/>
      <c r="H744" s="839"/>
      <c r="I744" s="839"/>
      <c r="J744" s="839"/>
      <c r="K744" s="839"/>
      <c r="L744" s="839"/>
      <c r="M744" s="839"/>
      <c r="N744" s="839"/>
      <c r="O744" s="839"/>
      <c r="P744" s="839"/>
      <c r="Q744" s="839"/>
      <c r="R744" s="839"/>
      <c r="S744" s="839"/>
      <c r="T744" s="839"/>
      <c r="U744" s="839"/>
      <c r="V744" s="839"/>
      <c r="W744" s="839"/>
      <c r="X744" s="839"/>
      <c r="Y744" s="839"/>
      <c r="Z744" s="839"/>
      <c r="AA744" s="839"/>
      <c r="AB744" s="839"/>
    </row>
    <row r="745" spans="1:28" x14ac:dyDescent="0.35">
      <c r="A745" s="839"/>
      <c r="B745" s="839"/>
      <c r="C745" s="839"/>
      <c r="D745" s="839"/>
      <c r="E745" s="839"/>
      <c r="F745" s="839"/>
      <c r="G745" s="839"/>
      <c r="H745" s="839"/>
      <c r="I745" s="839"/>
      <c r="J745" s="839"/>
      <c r="K745" s="839"/>
      <c r="L745" s="839"/>
      <c r="M745" s="839"/>
      <c r="N745" s="839"/>
      <c r="O745" s="839"/>
      <c r="P745" s="839"/>
      <c r="Q745" s="839"/>
      <c r="R745" s="839"/>
      <c r="S745" s="839"/>
      <c r="T745" s="839"/>
      <c r="U745" s="839"/>
      <c r="V745" s="839"/>
      <c r="W745" s="839"/>
      <c r="X745" s="839"/>
      <c r="Y745" s="839"/>
      <c r="Z745" s="839"/>
      <c r="AA745" s="839"/>
      <c r="AB745" s="839"/>
    </row>
    <row r="746" spans="1:28" x14ac:dyDescent="0.35">
      <c r="A746" s="839"/>
      <c r="B746" s="839"/>
      <c r="C746" s="839"/>
      <c r="D746" s="839"/>
      <c r="E746" s="839"/>
      <c r="F746" s="839"/>
      <c r="G746" s="839"/>
      <c r="H746" s="839"/>
      <c r="I746" s="839"/>
      <c r="J746" s="839"/>
      <c r="K746" s="839"/>
      <c r="L746" s="839"/>
      <c r="M746" s="839"/>
      <c r="N746" s="839"/>
      <c r="O746" s="839"/>
      <c r="P746" s="839"/>
      <c r="Q746" s="839"/>
      <c r="R746" s="839"/>
      <c r="S746" s="839"/>
      <c r="T746" s="839"/>
      <c r="U746" s="839"/>
      <c r="V746" s="839"/>
      <c r="W746" s="839"/>
      <c r="X746" s="839"/>
      <c r="Y746" s="839"/>
      <c r="Z746" s="839"/>
      <c r="AA746" s="839"/>
      <c r="AB746" s="839"/>
    </row>
    <row r="747" spans="1:28" x14ac:dyDescent="0.35">
      <c r="A747" s="839"/>
      <c r="B747" s="839"/>
      <c r="C747" s="839"/>
      <c r="D747" s="839"/>
      <c r="E747" s="839"/>
      <c r="F747" s="839"/>
      <c r="G747" s="839"/>
      <c r="H747" s="839"/>
      <c r="I747" s="839"/>
      <c r="J747" s="839"/>
      <c r="K747" s="839"/>
      <c r="L747" s="839"/>
      <c r="M747" s="839"/>
      <c r="N747" s="839"/>
      <c r="O747" s="839"/>
      <c r="P747" s="839"/>
      <c r="Q747" s="839"/>
      <c r="R747" s="839"/>
      <c r="S747" s="839"/>
      <c r="T747" s="839"/>
      <c r="U747" s="839"/>
      <c r="V747" s="839"/>
      <c r="W747" s="839"/>
      <c r="X747" s="839"/>
      <c r="Y747" s="839"/>
      <c r="Z747" s="839"/>
      <c r="AA747" s="839"/>
      <c r="AB747" s="839"/>
    </row>
    <row r="748" spans="1:28" x14ac:dyDescent="0.35">
      <c r="A748" s="839"/>
      <c r="B748" s="839"/>
      <c r="C748" s="839"/>
      <c r="D748" s="839"/>
      <c r="E748" s="839"/>
      <c r="F748" s="839"/>
      <c r="G748" s="839"/>
      <c r="H748" s="839"/>
      <c r="I748" s="839"/>
      <c r="J748" s="839"/>
      <c r="K748" s="839"/>
      <c r="L748" s="839"/>
      <c r="M748" s="839"/>
      <c r="N748" s="839"/>
      <c r="O748" s="839"/>
      <c r="P748" s="839"/>
      <c r="Q748" s="839"/>
      <c r="R748" s="839"/>
      <c r="S748" s="839"/>
      <c r="T748" s="839"/>
      <c r="U748" s="839"/>
      <c r="V748" s="839"/>
      <c r="W748" s="839"/>
      <c r="X748" s="839"/>
      <c r="Y748" s="839"/>
      <c r="Z748" s="839"/>
      <c r="AA748" s="839"/>
      <c r="AB748" s="839"/>
    </row>
    <row r="749" spans="1:28" x14ac:dyDescent="0.35">
      <c r="A749" s="839"/>
      <c r="B749" s="839"/>
      <c r="C749" s="839"/>
      <c r="D749" s="839"/>
      <c r="E749" s="839"/>
      <c r="F749" s="839"/>
      <c r="G749" s="839"/>
      <c r="H749" s="839"/>
      <c r="I749" s="839"/>
      <c r="J749" s="839"/>
      <c r="K749" s="839"/>
      <c r="L749" s="839"/>
      <c r="M749" s="839"/>
      <c r="N749" s="839"/>
      <c r="O749" s="839"/>
      <c r="P749" s="839"/>
      <c r="Q749" s="839"/>
      <c r="R749" s="839"/>
      <c r="S749" s="839"/>
      <c r="T749" s="839"/>
      <c r="U749" s="839"/>
      <c r="V749" s="839"/>
      <c r="W749" s="839"/>
      <c r="X749" s="839"/>
      <c r="Y749" s="839"/>
      <c r="Z749" s="839"/>
      <c r="AA749" s="839"/>
      <c r="AB749" s="839"/>
    </row>
    <row r="750" spans="1:28" x14ac:dyDescent="0.35">
      <c r="A750" s="839"/>
      <c r="B750" s="839"/>
      <c r="C750" s="839"/>
      <c r="D750" s="839"/>
      <c r="E750" s="839"/>
      <c r="F750" s="839"/>
      <c r="G750" s="839"/>
      <c r="H750" s="839"/>
      <c r="I750" s="839"/>
      <c r="J750" s="839"/>
      <c r="K750" s="839"/>
      <c r="L750" s="839"/>
      <c r="M750" s="839"/>
      <c r="N750" s="839"/>
      <c r="O750" s="839"/>
      <c r="P750" s="839"/>
      <c r="Q750" s="839"/>
      <c r="R750" s="839"/>
      <c r="S750" s="839"/>
      <c r="T750" s="839"/>
      <c r="U750" s="839"/>
      <c r="V750" s="839"/>
      <c r="W750" s="839"/>
      <c r="X750" s="839"/>
      <c r="Y750" s="839"/>
      <c r="Z750" s="839"/>
      <c r="AA750" s="839"/>
      <c r="AB750" s="839"/>
    </row>
    <row r="751" spans="1:28" x14ac:dyDescent="0.35">
      <c r="A751" s="839"/>
      <c r="B751" s="839"/>
      <c r="C751" s="839"/>
      <c r="D751" s="839"/>
      <c r="E751" s="839"/>
      <c r="F751" s="839"/>
      <c r="G751" s="839"/>
      <c r="H751" s="839"/>
      <c r="I751" s="839"/>
      <c r="J751" s="839"/>
      <c r="K751" s="839"/>
      <c r="L751" s="839"/>
      <c r="M751" s="839"/>
      <c r="N751" s="839"/>
      <c r="O751" s="839"/>
      <c r="P751" s="839"/>
      <c r="Q751" s="839"/>
      <c r="R751" s="839"/>
      <c r="S751" s="839"/>
      <c r="T751" s="839"/>
      <c r="U751" s="839"/>
      <c r="V751" s="839"/>
      <c r="W751" s="839"/>
      <c r="X751" s="839"/>
      <c r="Y751" s="839"/>
      <c r="Z751" s="839"/>
      <c r="AA751" s="839"/>
      <c r="AB751" s="839"/>
    </row>
    <row r="752" spans="1:28" x14ac:dyDescent="0.35">
      <c r="A752" s="839"/>
      <c r="B752" s="839"/>
      <c r="C752" s="839"/>
      <c r="D752" s="839"/>
      <c r="E752" s="839"/>
      <c r="F752" s="839"/>
      <c r="G752" s="839"/>
      <c r="H752" s="839"/>
      <c r="I752" s="839"/>
      <c r="J752" s="839"/>
      <c r="K752" s="839"/>
      <c r="L752" s="839"/>
      <c r="M752" s="839"/>
      <c r="N752" s="839"/>
      <c r="O752" s="839"/>
      <c r="P752" s="839"/>
      <c r="Q752" s="839"/>
      <c r="R752" s="839"/>
      <c r="S752" s="839"/>
      <c r="T752" s="839"/>
      <c r="U752" s="839"/>
      <c r="V752" s="839"/>
      <c r="W752" s="839"/>
      <c r="X752" s="839"/>
      <c r="Y752" s="839"/>
      <c r="Z752" s="839"/>
      <c r="AA752" s="839"/>
      <c r="AB752" s="839"/>
    </row>
    <row r="753" spans="1:28" x14ac:dyDescent="0.35">
      <c r="A753" s="839"/>
      <c r="B753" s="839"/>
      <c r="C753" s="839"/>
      <c r="D753" s="839"/>
      <c r="E753" s="839"/>
      <c r="F753" s="839"/>
      <c r="G753" s="839"/>
      <c r="H753" s="839"/>
      <c r="I753" s="839"/>
      <c r="J753" s="839"/>
      <c r="K753" s="839"/>
      <c r="L753" s="839"/>
      <c r="M753" s="839"/>
      <c r="N753" s="839"/>
      <c r="O753" s="839"/>
      <c r="P753" s="839"/>
      <c r="Q753" s="839"/>
      <c r="R753" s="839"/>
      <c r="S753" s="839"/>
      <c r="T753" s="839"/>
      <c r="U753" s="839"/>
      <c r="V753" s="839"/>
      <c r="W753" s="839"/>
      <c r="X753" s="839"/>
      <c r="Y753" s="839"/>
      <c r="Z753" s="839"/>
      <c r="AA753" s="839"/>
      <c r="AB753" s="839"/>
    </row>
    <row r="754" spans="1:28" x14ac:dyDescent="0.35">
      <c r="A754" s="839"/>
      <c r="B754" s="839"/>
      <c r="C754" s="839"/>
      <c r="D754" s="839"/>
      <c r="E754" s="839"/>
      <c r="F754" s="839"/>
      <c r="G754" s="839"/>
      <c r="H754" s="839"/>
      <c r="I754" s="839"/>
      <c r="J754" s="839"/>
      <c r="K754" s="839"/>
      <c r="L754" s="839"/>
      <c r="M754" s="839"/>
      <c r="N754" s="839"/>
      <c r="O754" s="839"/>
      <c r="P754" s="839"/>
      <c r="Q754" s="839"/>
      <c r="R754" s="839"/>
      <c r="S754" s="839"/>
      <c r="T754" s="839"/>
      <c r="U754" s="839"/>
      <c r="V754" s="839"/>
      <c r="W754" s="839"/>
      <c r="X754" s="839"/>
      <c r="Y754" s="839"/>
      <c r="Z754" s="839"/>
      <c r="AA754" s="839"/>
      <c r="AB754" s="839"/>
    </row>
    <row r="755" spans="1:28" x14ac:dyDescent="0.35">
      <c r="A755" s="839"/>
      <c r="B755" s="839"/>
      <c r="C755" s="839"/>
      <c r="D755" s="839"/>
      <c r="E755" s="839"/>
      <c r="F755" s="839"/>
      <c r="G755" s="839"/>
      <c r="H755" s="839"/>
      <c r="I755" s="839"/>
      <c r="J755" s="839"/>
      <c r="K755" s="839"/>
      <c r="L755" s="839"/>
      <c r="M755" s="839"/>
      <c r="N755" s="839"/>
      <c r="O755" s="839"/>
      <c r="P755" s="839"/>
      <c r="Q755" s="839"/>
      <c r="R755" s="839"/>
      <c r="S755" s="839"/>
      <c r="T755" s="839"/>
      <c r="U755" s="839"/>
      <c r="V755" s="839"/>
      <c r="W755" s="839"/>
      <c r="X755" s="839"/>
      <c r="Y755" s="839"/>
      <c r="Z755" s="839"/>
      <c r="AA755" s="839"/>
      <c r="AB755" s="839"/>
    </row>
    <row r="756" spans="1:28" x14ac:dyDescent="0.35">
      <c r="A756" s="839"/>
      <c r="B756" s="839"/>
      <c r="C756" s="839"/>
      <c r="D756" s="839"/>
      <c r="E756" s="839"/>
      <c r="F756" s="839"/>
      <c r="G756" s="839"/>
      <c r="H756" s="839"/>
      <c r="I756" s="839"/>
      <c r="J756" s="839"/>
      <c r="K756" s="839"/>
      <c r="L756" s="839"/>
      <c r="M756" s="839"/>
      <c r="N756" s="839"/>
      <c r="O756" s="839"/>
      <c r="P756" s="839"/>
      <c r="Q756" s="839"/>
      <c r="R756" s="839"/>
      <c r="S756" s="839"/>
      <c r="T756" s="839"/>
      <c r="U756" s="839"/>
      <c r="V756" s="839"/>
      <c r="W756" s="839"/>
      <c r="X756" s="839"/>
      <c r="Y756" s="839"/>
      <c r="Z756" s="839"/>
      <c r="AA756" s="839"/>
      <c r="AB756" s="839"/>
    </row>
    <row r="757" spans="1:28" x14ac:dyDescent="0.35">
      <c r="A757" s="839"/>
      <c r="B757" s="839"/>
      <c r="C757" s="839"/>
      <c r="D757" s="839"/>
      <c r="E757" s="839"/>
      <c r="F757" s="839"/>
      <c r="G757" s="839"/>
      <c r="H757" s="839"/>
      <c r="I757" s="839"/>
      <c r="J757" s="839"/>
      <c r="K757" s="839"/>
      <c r="L757" s="839"/>
      <c r="M757" s="839"/>
      <c r="N757" s="839"/>
      <c r="O757" s="839"/>
      <c r="P757" s="839"/>
      <c r="Q757" s="839"/>
      <c r="R757" s="839"/>
      <c r="S757" s="839"/>
      <c r="T757" s="839"/>
      <c r="U757" s="839"/>
      <c r="V757" s="839"/>
      <c r="W757" s="839"/>
      <c r="X757" s="839"/>
      <c r="Y757" s="839"/>
      <c r="Z757" s="839"/>
      <c r="AA757" s="839"/>
      <c r="AB757" s="839"/>
    </row>
    <row r="758" spans="1:28" x14ac:dyDescent="0.35">
      <c r="A758" s="839"/>
      <c r="B758" s="839"/>
      <c r="C758" s="839"/>
      <c r="D758" s="839"/>
      <c r="E758" s="839"/>
      <c r="F758" s="839"/>
      <c r="G758" s="839"/>
      <c r="H758" s="839"/>
      <c r="I758" s="839"/>
      <c r="J758" s="839"/>
      <c r="K758" s="839"/>
      <c r="L758" s="839"/>
      <c r="M758" s="839"/>
      <c r="N758" s="839"/>
      <c r="O758" s="839"/>
      <c r="P758" s="839"/>
      <c r="Q758" s="839"/>
      <c r="R758" s="839"/>
      <c r="S758" s="839"/>
      <c r="T758" s="839"/>
      <c r="U758" s="839"/>
      <c r="V758" s="839"/>
      <c r="W758" s="839"/>
      <c r="X758" s="839"/>
      <c r="Y758" s="839"/>
      <c r="Z758" s="839"/>
      <c r="AA758" s="839"/>
      <c r="AB758" s="839"/>
    </row>
    <row r="759" spans="1:28" x14ac:dyDescent="0.35">
      <c r="A759" s="839"/>
      <c r="B759" s="839"/>
      <c r="C759" s="839"/>
      <c r="D759" s="839"/>
      <c r="E759" s="839"/>
      <c r="F759" s="839"/>
      <c r="G759" s="839"/>
      <c r="H759" s="839"/>
      <c r="I759" s="839"/>
      <c r="J759" s="839"/>
      <c r="K759" s="839"/>
      <c r="L759" s="839"/>
      <c r="M759" s="839"/>
      <c r="N759" s="839"/>
      <c r="O759" s="839"/>
      <c r="P759" s="839"/>
      <c r="Q759" s="839"/>
      <c r="R759" s="839"/>
      <c r="S759" s="839"/>
      <c r="T759" s="839"/>
      <c r="U759" s="839"/>
      <c r="V759" s="839"/>
      <c r="W759" s="839"/>
      <c r="X759" s="839"/>
      <c r="Y759" s="839"/>
      <c r="Z759" s="839"/>
      <c r="AA759" s="839"/>
      <c r="AB759" s="839"/>
    </row>
    <row r="760" spans="1:28" x14ac:dyDescent="0.35">
      <c r="A760" s="839"/>
      <c r="B760" s="839"/>
      <c r="C760" s="839"/>
      <c r="D760" s="839"/>
      <c r="E760" s="839"/>
      <c r="F760" s="839"/>
      <c r="G760" s="839"/>
      <c r="H760" s="839"/>
      <c r="I760" s="839"/>
      <c r="J760" s="839"/>
      <c r="K760" s="839"/>
      <c r="L760" s="839"/>
      <c r="M760" s="839"/>
      <c r="N760" s="839"/>
      <c r="O760" s="839"/>
      <c r="P760" s="839"/>
      <c r="Q760" s="839"/>
      <c r="R760" s="839"/>
      <c r="S760" s="839"/>
      <c r="T760" s="839"/>
      <c r="U760" s="839"/>
      <c r="V760" s="839"/>
      <c r="W760" s="839"/>
      <c r="X760" s="839"/>
      <c r="Y760" s="839"/>
      <c r="Z760" s="839"/>
      <c r="AA760" s="839"/>
      <c r="AB760" s="839"/>
    </row>
    <row r="761" spans="1:28" x14ac:dyDescent="0.35">
      <c r="A761" s="839"/>
      <c r="B761" s="839"/>
      <c r="C761" s="839"/>
      <c r="D761" s="839"/>
      <c r="E761" s="839"/>
      <c r="F761" s="839"/>
      <c r="G761" s="839"/>
      <c r="H761" s="839"/>
      <c r="I761" s="839"/>
      <c r="J761" s="839"/>
      <c r="K761" s="839"/>
      <c r="L761" s="839"/>
      <c r="M761" s="839"/>
      <c r="N761" s="839"/>
      <c r="O761" s="839"/>
      <c r="P761" s="839"/>
      <c r="Q761" s="839"/>
      <c r="R761" s="839"/>
      <c r="S761" s="839"/>
      <c r="T761" s="839"/>
      <c r="U761" s="839"/>
      <c r="V761" s="839"/>
      <c r="W761" s="839"/>
      <c r="X761" s="839"/>
      <c r="Y761" s="839"/>
      <c r="Z761" s="839"/>
      <c r="AA761" s="839"/>
      <c r="AB761" s="839"/>
    </row>
    <row r="762" spans="1:28" x14ac:dyDescent="0.35">
      <c r="A762" s="839"/>
      <c r="B762" s="839"/>
      <c r="C762" s="839"/>
      <c r="D762" s="839"/>
      <c r="E762" s="839"/>
      <c r="F762" s="839"/>
      <c r="G762" s="839"/>
      <c r="H762" s="839"/>
      <c r="I762" s="839"/>
      <c r="J762" s="839"/>
      <c r="K762" s="839"/>
      <c r="L762" s="839"/>
      <c r="M762" s="839"/>
      <c r="N762" s="839"/>
      <c r="O762" s="839"/>
      <c r="P762" s="839"/>
      <c r="Q762" s="839"/>
      <c r="R762" s="839"/>
      <c r="S762" s="839"/>
      <c r="T762" s="839"/>
      <c r="U762" s="839"/>
      <c r="V762" s="839"/>
      <c r="W762" s="839"/>
      <c r="X762" s="839"/>
      <c r="Y762" s="839"/>
      <c r="Z762" s="839"/>
      <c r="AA762" s="839"/>
      <c r="AB762" s="839"/>
    </row>
    <row r="763" spans="1:28" x14ac:dyDescent="0.35">
      <c r="A763" s="839"/>
      <c r="B763" s="839"/>
      <c r="C763" s="839"/>
      <c r="D763" s="839"/>
      <c r="E763" s="839"/>
      <c r="F763" s="839"/>
      <c r="G763" s="839"/>
      <c r="H763" s="839"/>
      <c r="I763" s="839"/>
      <c r="J763" s="839"/>
      <c r="K763" s="839"/>
      <c r="L763" s="839"/>
      <c r="M763" s="839"/>
      <c r="N763" s="839"/>
      <c r="O763" s="839"/>
      <c r="P763" s="839"/>
      <c r="Q763" s="839"/>
      <c r="R763" s="839"/>
      <c r="S763" s="839"/>
      <c r="T763" s="839"/>
      <c r="U763" s="839"/>
      <c r="V763" s="839"/>
      <c r="W763" s="839"/>
      <c r="X763" s="839"/>
      <c r="Y763" s="839"/>
      <c r="Z763" s="839"/>
      <c r="AA763" s="839"/>
      <c r="AB763" s="839"/>
    </row>
    <row r="764" spans="1:28" x14ac:dyDescent="0.35">
      <c r="A764" s="839"/>
      <c r="B764" s="839"/>
      <c r="C764" s="839"/>
      <c r="D764" s="839"/>
      <c r="E764" s="839"/>
      <c r="F764" s="839"/>
      <c r="G764" s="839"/>
      <c r="H764" s="839"/>
      <c r="I764" s="839"/>
      <c r="J764" s="839"/>
      <c r="K764" s="839"/>
      <c r="L764" s="839"/>
      <c r="M764" s="839"/>
      <c r="N764" s="839"/>
      <c r="O764" s="839"/>
      <c r="P764" s="839"/>
      <c r="Q764" s="839"/>
      <c r="R764" s="839"/>
      <c r="S764" s="839"/>
      <c r="T764" s="839"/>
      <c r="U764" s="839"/>
      <c r="V764" s="839"/>
      <c r="W764" s="839"/>
      <c r="X764" s="839"/>
      <c r="Y764" s="839"/>
      <c r="Z764" s="839"/>
      <c r="AA764" s="839"/>
      <c r="AB764" s="839"/>
    </row>
    <row r="765" spans="1:28" x14ac:dyDescent="0.35">
      <c r="A765" s="839"/>
      <c r="B765" s="839"/>
      <c r="C765" s="839"/>
      <c r="D765" s="839"/>
      <c r="E765" s="839"/>
      <c r="F765" s="839"/>
      <c r="G765" s="839"/>
      <c r="H765" s="839"/>
      <c r="I765" s="839"/>
      <c r="J765" s="839"/>
      <c r="K765" s="839"/>
      <c r="L765" s="839"/>
      <c r="M765" s="839"/>
      <c r="N765" s="839"/>
      <c r="O765" s="839"/>
      <c r="P765" s="839"/>
      <c r="Q765" s="839"/>
      <c r="R765" s="839"/>
      <c r="S765" s="839"/>
      <c r="T765" s="839"/>
      <c r="U765" s="839"/>
      <c r="V765" s="839"/>
      <c r="W765" s="839"/>
      <c r="X765" s="839"/>
      <c r="Y765" s="839"/>
      <c r="Z765" s="839"/>
      <c r="AA765" s="839"/>
      <c r="AB765" s="839"/>
    </row>
    <row r="766" spans="1:28" x14ac:dyDescent="0.35">
      <c r="A766" s="839"/>
      <c r="B766" s="839"/>
      <c r="C766" s="839"/>
      <c r="D766" s="839"/>
      <c r="E766" s="839"/>
      <c r="F766" s="839"/>
      <c r="G766" s="839"/>
      <c r="H766" s="839"/>
      <c r="I766" s="839"/>
      <c r="J766" s="839"/>
      <c r="K766" s="839"/>
      <c r="L766" s="839"/>
      <c r="M766" s="839"/>
      <c r="N766" s="839"/>
      <c r="O766" s="839"/>
      <c r="P766" s="839"/>
      <c r="Q766" s="839"/>
      <c r="R766" s="839"/>
      <c r="S766" s="839"/>
      <c r="T766" s="839"/>
      <c r="U766" s="839"/>
      <c r="V766" s="839"/>
      <c r="W766" s="839"/>
      <c r="X766" s="839"/>
      <c r="Y766" s="839"/>
      <c r="Z766" s="839"/>
      <c r="AA766" s="839"/>
      <c r="AB766" s="839"/>
    </row>
    <row r="767" spans="1:28" x14ac:dyDescent="0.35">
      <c r="A767" s="839"/>
      <c r="B767" s="839"/>
      <c r="C767" s="839"/>
      <c r="D767" s="839"/>
      <c r="E767" s="839"/>
      <c r="F767" s="839"/>
      <c r="G767" s="839"/>
      <c r="H767" s="839"/>
      <c r="I767" s="839"/>
      <c r="J767" s="839"/>
      <c r="K767" s="839"/>
      <c r="L767" s="839"/>
      <c r="M767" s="839"/>
      <c r="N767" s="839"/>
      <c r="O767" s="839"/>
      <c r="P767" s="839"/>
      <c r="Q767" s="839"/>
      <c r="R767" s="839"/>
      <c r="S767" s="839"/>
      <c r="T767" s="839"/>
      <c r="U767" s="839"/>
      <c r="V767" s="839"/>
      <c r="W767" s="839"/>
      <c r="X767" s="839"/>
      <c r="Y767" s="839"/>
      <c r="Z767" s="839"/>
      <c r="AA767" s="839"/>
      <c r="AB767" s="839"/>
    </row>
    <row r="768" spans="1:28" x14ac:dyDescent="0.35">
      <c r="A768" s="839"/>
      <c r="B768" s="839"/>
      <c r="C768" s="839"/>
      <c r="D768" s="839"/>
      <c r="E768" s="839"/>
      <c r="F768" s="839"/>
      <c r="G768" s="839"/>
      <c r="H768" s="839"/>
      <c r="I768" s="839"/>
      <c r="J768" s="839"/>
      <c r="K768" s="839"/>
      <c r="L768" s="839"/>
      <c r="M768" s="839"/>
      <c r="N768" s="839"/>
      <c r="O768" s="839"/>
      <c r="P768" s="839"/>
      <c r="Q768" s="839"/>
      <c r="R768" s="839"/>
      <c r="S768" s="839"/>
      <c r="T768" s="839"/>
      <c r="U768" s="839"/>
      <c r="V768" s="839"/>
      <c r="W768" s="839"/>
      <c r="X768" s="839"/>
      <c r="Y768" s="839"/>
      <c r="Z768" s="839"/>
      <c r="AA768" s="839"/>
      <c r="AB768" s="839"/>
    </row>
    <row r="769" spans="1:28" x14ac:dyDescent="0.35">
      <c r="A769" s="839"/>
      <c r="B769" s="839"/>
      <c r="C769" s="839"/>
      <c r="D769" s="839"/>
      <c r="E769" s="839"/>
      <c r="F769" s="839"/>
      <c r="G769" s="839"/>
      <c r="H769" s="839"/>
      <c r="I769" s="839"/>
      <c r="J769" s="839"/>
      <c r="K769" s="839"/>
      <c r="L769" s="839"/>
      <c r="M769" s="839"/>
      <c r="N769" s="839"/>
      <c r="O769" s="839"/>
      <c r="P769" s="839"/>
      <c r="Q769" s="839"/>
      <c r="R769" s="839"/>
      <c r="S769" s="839"/>
      <c r="T769" s="839"/>
      <c r="U769" s="839"/>
      <c r="V769" s="839"/>
      <c r="W769" s="839"/>
      <c r="X769" s="839"/>
      <c r="Y769" s="839"/>
      <c r="Z769" s="839"/>
      <c r="AA769" s="839"/>
      <c r="AB769" s="839"/>
    </row>
    <row r="770" spans="1:28" x14ac:dyDescent="0.35">
      <c r="A770" s="839"/>
      <c r="B770" s="839"/>
      <c r="C770" s="839"/>
      <c r="D770" s="839"/>
      <c r="E770" s="839"/>
      <c r="F770" s="839"/>
      <c r="G770" s="839"/>
      <c r="H770" s="839"/>
      <c r="I770" s="839"/>
      <c r="J770" s="839"/>
      <c r="K770" s="839"/>
      <c r="L770" s="839"/>
      <c r="M770" s="839"/>
      <c r="N770" s="839"/>
      <c r="O770" s="839"/>
      <c r="P770" s="839"/>
      <c r="Q770" s="839"/>
      <c r="R770" s="839"/>
      <c r="S770" s="839"/>
      <c r="T770" s="839"/>
      <c r="U770" s="839"/>
      <c r="V770" s="839"/>
      <c r="W770" s="839"/>
      <c r="X770" s="839"/>
      <c r="Y770" s="839"/>
      <c r="Z770" s="839"/>
      <c r="AA770" s="839"/>
      <c r="AB770" s="839"/>
    </row>
    <row r="771" spans="1:28" x14ac:dyDescent="0.35">
      <c r="A771" s="839"/>
      <c r="B771" s="839"/>
      <c r="C771" s="839"/>
      <c r="D771" s="839"/>
      <c r="E771" s="839"/>
      <c r="F771" s="839"/>
      <c r="G771" s="839"/>
      <c r="H771" s="839"/>
      <c r="I771" s="839"/>
      <c r="J771" s="839"/>
      <c r="K771" s="839"/>
      <c r="L771" s="839"/>
      <c r="M771" s="839"/>
      <c r="N771" s="839"/>
      <c r="O771" s="839"/>
      <c r="P771" s="839"/>
      <c r="Q771" s="839"/>
      <c r="R771" s="839"/>
      <c r="S771" s="839"/>
      <c r="T771" s="839"/>
      <c r="U771" s="839"/>
      <c r="V771" s="839"/>
      <c r="W771" s="839"/>
      <c r="X771" s="839"/>
      <c r="Y771" s="839"/>
      <c r="Z771" s="839"/>
      <c r="AA771" s="839"/>
      <c r="AB771" s="839"/>
    </row>
    <row r="772" spans="1:28" x14ac:dyDescent="0.35">
      <c r="A772" s="839"/>
      <c r="B772" s="839"/>
      <c r="C772" s="839"/>
      <c r="D772" s="839"/>
      <c r="E772" s="839"/>
      <c r="F772" s="839"/>
      <c r="G772" s="839"/>
      <c r="H772" s="839"/>
      <c r="I772" s="839"/>
      <c r="J772" s="839"/>
      <c r="K772" s="839"/>
      <c r="L772" s="839"/>
      <c r="M772" s="839"/>
      <c r="N772" s="839"/>
      <c r="O772" s="839"/>
      <c r="P772" s="839"/>
      <c r="Q772" s="839"/>
      <c r="R772" s="839"/>
      <c r="S772" s="839"/>
      <c r="T772" s="839"/>
      <c r="U772" s="839"/>
      <c r="V772" s="839"/>
      <c r="W772" s="839"/>
      <c r="X772" s="839"/>
      <c r="Y772" s="839"/>
      <c r="Z772" s="839"/>
      <c r="AA772" s="839"/>
      <c r="AB772" s="839"/>
    </row>
    <row r="773" spans="1:28" x14ac:dyDescent="0.35">
      <c r="A773" s="839"/>
      <c r="B773" s="839"/>
      <c r="C773" s="839"/>
      <c r="D773" s="839"/>
      <c r="E773" s="839"/>
      <c r="F773" s="839"/>
      <c r="G773" s="839"/>
      <c r="H773" s="839"/>
      <c r="I773" s="839"/>
      <c r="J773" s="839"/>
      <c r="K773" s="839"/>
      <c r="L773" s="839"/>
      <c r="M773" s="839"/>
      <c r="N773" s="839"/>
      <c r="O773" s="839"/>
      <c r="P773" s="839"/>
      <c r="Q773" s="839"/>
      <c r="R773" s="839"/>
      <c r="S773" s="839"/>
      <c r="T773" s="839"/>
      <c r="U773" s="839"/>
      <c r="V773" s="839"/>
      <c r="W773" s="839"/>
      <c r="X773" s="839"/>
      <c r="Y773" s="839"/>
      <c r="Z773" s="839"/>
      <c r="AA773" s="839"/>
      <c r="AB773" s="839"/>
    </row>
    <row r="774" spans="1:28" x14ac:dyDescent="0.35">
      <c r="A774" s="839"/>
      <c r="B774" s="839"/>
      <c r="C774" s="839"/>
      <c r="D774" s="839"/>
      <c r="E774" s="839"/>
      <c r="F774" s="839"/>
      <c r="G774" s="839"/>
      <c r="H774" s="839"/>
      <c r="I774" s="839"/>
      <c r="J774" s="839"/>
      <c r="K774" s="839"/>
      <c r="L774" s="839"/>
      <c r="M774" s="839"/>
      <c r="N774" s="839"/>
      <c r="O774" s="839"/>
      <c r="P774" s="839"/>
      <c r="Q774" s="839"/>
      <c r="R774" s="839"/>
      <c r="S774" s="839"/>
      <c r="T774" s="839"/>
      <c r="U774" s="839"/>
      <c r="V774" s="839"/>
      <c r="W774" s="839"/>
      <c r="X774" s="839"/>
      <c r="Y774" s="839"/>
      <c r="Z774" s="839"/>
      <c r="AA774" s="839"/>
      <c r="AB774" s="839"/>
    </row>
    <row r="775" spans="1:28" x14ac:dyDescent="0.35">
      <c r="A775" s="839"/>
      <c r="B775" s="839"/>
      <c r="C775" s="839"/>
      <c r="D775" s="839"/>
      <c r="E775" s="839"/>
      <c r="F775" s="839"/>
      <c r="G775" s="839"/>
      <c r="H775" s="839"/>
      <c r="I775" s="839"/>
      <c r="J775" s="839"/>
      <c r="K775" s="839"/>
      <c r="L775" s="839"/>
      <c r="M775" s="839"/>
      <c r="N775" s="839"/>
      <c r="O775" s="839"/>
      <c r="P775" s="839"/>
      <c r="Q775" s="839"/>
      <c r="R775" s="839"/>
      <c r="S775" s="839"/>
      <c r="T775" s="839"/>
      <c r="U775" s="839"/>
      <c r="V775" s="839"/>
      <c r="W775" s="839"/>
      <c r="X775" s="839"/>
      <c r="Y775" s="839"/>
      <c r="Z775" s="839"/>
      <c r="AA775" s="839"/>
      <c r="AB775" s="839"/>
    </row>
    <row r="776" spans="1:28" x14ac:dyDescent="0.35">
      <c r="A776" s="839"/>
      <c r="B776" s="839"/>
      <c r="C776" s="839"/>
      <c r="D776" s="839"/>
      <c r="E776" s="839"/>
      <c r="F776" s="839"/>
      <c r="G776" s="839"/>
      <c r="H776" s="839"/>
      <c r="I776" s="839"/>
      <c r="J776" s="839"/>
      <c r="K776" s="839"/>
      <c r="L776" s="839"/>
      <c r="M776" s="839"/>
      <c r="N776" s="839"/>
      <c r="O776" s="839"/>
      <c r="P776" s="839"/>
      <c r="Q776" s="839"/>
      <c r="R776" s="839"/>
      <c r="S776" s="839"/>
      <c r="T776" s="839"/>
      <c r="U776" s="839"/>
      <c r="V776" s="839"/>
      <c r="W776" s="839"/>
      <c r="X776" s="839"/>
      <c r="Y776" s="839"/>
      <c r="Z776" s="839"/>
      <c r="AA776" s="839"/>
      <c r="AB776" s="839"/>
    </row>
    <row r="777" spans="1:28" x14ac:dyDescent="0.35">
      <c r="A777" s="839"/>
      <c r="B777" s="839"/>
      <c r="C777" s="839"/>
      <c r="D777" s="839"/>
      <c r="E777" s="839"/>
      <c r="F777" s="839"/>
      <c r="G777" s="839"/>
      <c r="H777" s="839"/>
      <c r="I777" s="839"/>
      <c r="J777" s="839"/>
      <c r="K777" s="839"/>
      <c r="L777" s="839"/>
      <c r="M777" s="839"/>
      <c r="N777" s="839"/>
      <c r="O777" s="839"/>
      <c r="P777" s="839"/>
      <c r="Q777" s="839"/>
      <c r="R777" s="839"/>
      <c r="S777" s="839"/>
      <c r="T777" s="839"/>
      <c r="U777" s="839"/>
      <c r="V777" s="839"/>
      <c r="W777" s="839"/>
      <c r="X777" s="839"/>
      <c r="Y777" s="839"/>
      <c r="Z777" s="839"/>
      <c r="AA777" s="839"/>
      <c r="AB777" s="839"/>
    </row>
    <row r="778" spans="1:28" x14ac:dyDescent="0.35">
      <c r="A778" s="839"/>
      <c r="B778" s="839"/>
      <c r="C778" s="839"/>
      <c r="D778" s="839"/>
      <c r="E778" s="839"/>
      <c r="F778" s="839"/>
      <c r="G778" s="839"/>
      <c r="H778" s="839"/>
      <c r="I778" s="839"/>
      <c r="J778" s="839"/>
      <c r="K778" s="839"/>
      <c r="L778" s="839"/>
      <c r="M778" s="839"/>
      <c r="N778" s="839"/>
      <c r="O778" s="839"/>
      <c r="P778" s="839"/>
      <c r="Q778" s="839"/>
      <c r="R778" s="839"/>
      <c r="S778" s="839"/>
      <c r="T778" s="839"/>
      <c r="U778" s="839"/>
      <c r="V778" s="839"/>
      <c r="W778" s="839"/>
      <c r="X778" s="839"/>
      <c r="Y778" s="839"/>
      <c r="Z778" s="839"/>
      <c r="AA778" s="839"/>
      <c r="AB778" s="839"/>
    </row>
    <row r="779" spans="1:28" x14ac:dyDescent="0.35">
      <c r="A779" s="839"/>
      <c r="B779" s="839"/>
      <c r="C779" s="839"/>
      <c r="D779" s="839"/>
      <c r="E779" s="839"/>
      <c r="F779" s="839"/>
      <c r="G779" s="839"/>
      <c r="H779" s="839"/>
      <c r="I779" s="839"/>
      <c r="J779" s="839"/>
      <c r="K779" s="839"/>
      <c r="L779" s="839"/>
      <c r="M779" s="839"/>
      <c r="N779" s="839"/>
      <c r="O779" s="839"/>
      <c r="P779" s="839"/>
      <c r="Q779" s="839"/>
      <c r="R779" s="839"/>
      <c r="S779" s="839"/>
      <c r="T779" s="839"/>
      <c r="U779" s="839"/>
      <c r="V779" s="839"/>
      <c r="W779" s="839"/>
      <c r="X779" s="839"/>
      <c r="Y779" s="839"/>
      <c r="Z779" s="839"/>
      <c r="AA779" s="839"/>
      <c r="AB779" s="839"/>
    </row>
    <row r="780" spans="1:28" x14ac:dyDescent="0.35">
      <c r="A780" s="839"/>
      <c r="B780" s="839"/>
      <c r="C780" s="839"/>
      <c r="D780" s="839"/>
      <c r="E780" s="839"/>
      <c r="F780" s="839"/>
      <c r="G780" s="839"/>
      <c r="H780" s="839"/>
      <c r="I780" s="839"/>
      <c r="J780" s="839"/>
      <c r="K780" s="839"/>
      <c r="L780" s="839"/>
      <c r="M780" s="839"/>
      <c r="N780" s="839"/>
      <c r="O780" s="839"/>
      <c r="P780" s="839"/>
      <c r="Q780" s="839"/>
      <c r="R780" s="839"/>
      <c r="S780" s="839"/>
      <c r="T780" s="839"/>
      <c r="U780" s="839"/>
      <c r="V780" s="839"/>
      <c r="W780" s="839"/>
      <c r="X780" s="839"/>
      <c r="Y780" s="839"/>
      <c r="Z780" s="839"/>
      <c r="AA780" s="839"/>
      <c r="AB780" s="839"/>
    </row>
    <row r="781" spans="1:28" x14ac:dyDescent="0.35">
      <c r="A781" s="839"/>
      <c r="B781" s="839"/>
      <c r="C781" s="839"/>
      <c r="D781" s="839"/>
      <c r="E781" s="839"/>
      <c r="F781" s="839"/>
      <c r="G781" s="839"/>
      <c r="H781" s="839"/>
      <c r="I781" s="839"/>
      <c r="J781" s="839"/>
      <c r="K781" s="839"/>
      <c r="L781" s="839"/>
      <c r="M781" s="839"/>
      <c r="N781" s="839"/>
      <c r="O781" s="839"/>
      <c r="P781" s="839"/>
      <c r="Q781" s="839"/>
      <c r="R781" s="839"/>
      <c r="S781" s="839"/>
      <c r="T781" s="839"/>
      <c r="U781" s="839"/>
      <c r="V781" s="839"/>
      <c r="W781" s="839"/>
      <c r="X781" s="839"/>
      <c r="Y781" s="839"/>
      <c r="Z781" s="839"/>
      <c r="AA781" s="839"/>
      <c r="AB781" s="839"/>
    </row>
    <row r="782" spans="1:28" x14ac:dyDescent="0.35">
      <c r="A782" s="839"/>
      <c r="B782" s="839"/>
      <c r="C782" s="839"/>
      <c r="D782" s="839"/>
      <c r="E782" s="839"/>
      <c r="F782" s="839"/>
      <c r="G782" s="839"/>
      <c r="H782" s="839"/>
      <c r="I782" s="839"/>
      <c r="J782" s="839"/>
      <c r="K782" s="839"/>
      <c r="L782" s="839"/>
      <c r="M782" s="839"/>
      <c r="N782" s="839"/>
      <c r="O782" s="839"/>
      <c r="P782" s="839"/>
      <c r="Q782" s="839"/>
      <c r="R782" s="839"/>
      <c r="S782" s="839"/>
      <c r="T782" s="839"/>
      <c r="U782" s="839"/>
      <c r="V782" s="839"/>
      <c r="W782" s="839"/>
      <c r="X782" s="839"/>
      <c r="Y782" s="839"/>
      <c r="Z782" s="839"/>
      <c r="AA782" s="839"/>
      <c r="AB782" s="839"/>
    </row>
    <row r="783" spans="1:28" x14ac:dyDescent="0.35">
      <c r="A783" s="839"/>
      <c r="B783" s="839"/>
      <c r="C783" s="839"/>
      <c r="D783" s="839"/>
      <c r="E783" s="839"/>
      <c r="F783" s="839"/>
      <c r="G783" s="839"/>
      <c r="H783" s="839"/>
      <c r="I783" s="839"/>
      <c r="J783" s="839"/>
      <c r="K783" s="839"/>
      <c r="L783" s="839"/>
      <c r="M783" s="839"/>
      <c r="N783" s="839"/>
      <c r="O783" s="839"/>
      <c r="P783" s="839"/>
      <c r="Q783" s="839"/>
      <c r="R783" s="839"/>
      <c r="S783" s="839"/>
      <c r="T783" s="839"/>
      <c r="U783" s="839"/>
      <c r="V783" s="839"/>
      <c r="W783" s="839"/>
      <c r="X783" s="839"/>
      <c r="Y783" s="839"/>
      <c r="Z783" s="839"/>
      <c r="AA783" s="839"/>
      <c r="AB783" s="839"/>
    </row>
    <row r="784" spans="1:28" x14ac:dyDescent="0.35">
      <c r="A784" s="839"/>
      <c r="B784" s="839"/>
      <c r="C784" s="839"/>
      <c r="D784" s="839"/>
      <c r="E784" s="839"/>
      <c r="F784" s="839"/>
      <c r="G784" s="839"/>
      <c r="H784" s="839"/>
      <c r="I784" s="839"/>
      <c r="J784" s="839"/>
      <c r="K784" s="839"/>
      <c r="L784" s="839"/>
      <c r="M784" s="839"/>
      <c r="N784" s="839"/>
      <c r="O784" s="839"/>
      <c r="P784" s="839"/>
      <c r="Q784" s="839"/>
      <c r="R784" s="839"/>
      <c r="S784" s="839"/>
      <c r="T784" s="839"/>
      <c r="U784" s="839"/>
      <c r="V784" s="839"/>
      <c r="W784" s="839"/>
      <c r="X784" s="839"/>
      <c r="Y784" s="839"/>
      <c r="Z784" s="839"/>
      <c r="AA784" s="839"/>
      <c r="AB784" s="839"/>
    </row>
    <row r="785" spans="1:28" x14ac:dyDescent="0.35">
      <c r="A785" s="839"/>
      <c r="B785" s="839"/>
      <c r="C785" s="839"/>
      <c r="D785" s="839"/>
      <c r="E785" s="839"/>
      <c r="F785" s="839"/>
      <c r="G785" s="839"/>
      <c r="H785" s="839"/>
      <c r="I785" s="839"/>
      <c r="J785" s="839"/>
      <c r="K785" s="839"/>
      <c r="L785" s="839"/>
      <c r="M785" s="839"/>
      <c r="N785" s="839"/>
      <c r="O785" s="839"/>
      <c r="P785" s="839"/>
      <c r="Q785" s="839"/>
      <c r="R785" s="839"/>
      <c r="S785" s="839"/>
      <c r="T785" s="839"/>
      <c r="U785" s="839"/>
      <c r="V785" s="839"/>
      <c r="W785" s="839"/>
      <c r="X785" s="839"/>
      <c r="Y785" s="839"/>
      <c r="Z785" s="839"/>
      <c r="AA785" s="839"/>
      <c r="AB785" s="839"/>
    </row>
    <row r="786" spans="1:28" x14ac:dyDescent="0.35">
      <c r="A786" s="839"/>
      <c r="B786" s="839"/>
      <c r="C786" s="839"/>
      <c r="D786" s="839"/>
      <c r="E786" s="839"/>
      <c r="F786" s="839"/>
      <c r="G786" s="839"/>
      <c r="H786" s="839"/>
      <c r="I786" s="839"/>
      <c r="J786" s="839"/>
      <c r="K786" s="839"/>
      <c r="L786" s="839"/>
      <c r="M786" s="839"/>
      <c r="N786" s="839"/>
      <c r="O786" s="839"/>
      <c r="P786" s="839"/>
      <c r="Q786" s="839"/>
      <c r="R786" s="839"/>
      <c r="S786" s="839"/>
      <c r="T786" s="839"/>
      <c r="U786" s="839"/>
      <c r="V786" s="839"/>
      <c r="W786" s="839"/>
      <c r="X786" s="839"/>
      <c r="Y786" s="839"/>
      <c r="Z786" s="839"/>
      <c r="AA786" s="839"/>
      <c r="AB786" s="839"/>
    </row>
    <row r="787" spans="1:28" x14ac:dyDescent="0.35">
      <c r="A787" s="839"/>
      <c r="B787" s="839"/>
      <c r="C787" s="839"/>
      <c r="D787" s="839"/>
      <c r="E787" s="839"/>
      <c r="F787" s="839"/>
      <c r="G787" s="839"/>
      <c r="H787" s="839"/>
      <c r="I787" s="839"/>
      <c r="J787" s="839"/>
      <c r="K787" s="839"/>
      <c r="L787" s="839"/>
      <c r="M787" s="839"/>
      <c r="N787" s="839"/>
      <c r="O787" s="839"/>
      <c r="P787" s="839"/>
      <c r="Q787" s="839"/>
      <c r="R787" s="839"/>
      <c r="S787" s="839"/>
      <c r="T787" s="839"/>
      <c r="U787" s="839"/>
      <c r="V787" s="839"/>
      <c r="W787" s="839"/>
      <c r="X787" s="839"/>
      <c r="Y787" s="839"/>
      <c r="Z787" s="839"/>
      <c r="AA787" s="839"/>
      <c r="AB787" s="839"/>
    </row>
    <row r="788" spans="1:28" x14ac:dyDescent="0.35">
      <c r="A788" s="839"/>
      <c r="B788" s="839"/>
      <c r="C788" s="839"/>
      <c r="D788" s="839"/>
      <c r="E788" s="839"/>
      <c r="F788" s="839"/>
      <c r="G788" s="839"/>
      <c r="H788" s="839"/>
      <c r="I788" s="839"/>
      <c r="J788" s="839"/>
      <c r="K788" s="839"/>
      <c r="L788" s="839"/>
      <c r="M788" s="839"/>
      <c r="N788" s="839"/>
      <c r="O788" s="839"/>
      <c r="P788" s="839"/>
      <c r="Q788" s="839"/>
      <c r="R788" s="839"/>
      <c r="S788" s="839"/>
      <c r="T788" s="839"/>
      <c r="U788" s="839"/>
      <c r="V788" s="839"/>
      <c r="W788" s="839"/>
      <c r="X788" s="839"/>
      <c r="Y788" s="839"/>
      <c r="Z788" s="839"/>
      <c r="AA788" s="839"/>
      <c r="AB788" s="839"/>
    </row>
    <row r="789" spans="1:28" x14ac:dyDescent="0.35">
      <c r="A789" s="839"/>
      <c r="B789" s="839"/>
      <c r="C789" s="839"/>
      <c r="D789" s="839"/>
      <c r="E789" s="839"/>
      <c r="F789" s="839"/>
      <c r="G789" s="839"/>
      <c r="H789" s="839"/>
      <c r="I789" s="839"/>
      <c r="J789" s="839"/>
      <c r="K789" s="839"/>
      <c r="L789" s="839"/>
      <c r="M789" s="839"/>
      <c r="N789" s="839"/>
      <c r="O789" s="839"/>
      <c r="P789" s="839"/>
      <c r="Q789" s="839"/>
      <c r="R789" s="839"/>
      <c r="S789" s="839"/>
      <c r="T789" s="839"/>
      <c r="U789" s="839"/>
      <c r="V789" s="839"/>
      <c r="W789" s="839"/>
      <c r="X789" s="839"/>
      <c r="Y789" s="839"/>
      <c r="Z789" s="839"/>
      <c r="AA789" s="839"/>
      <c r="AB789" s="839"/>
    </row>
    <row r="790" spans="1:28" x14ac:dyDescent="0.35">
      <c r="A790" s="839"/>
      <c r="B790" s="839"/>
      <c r="C790" s="839"/>
      <c r="D790" s="839"/>
      <c r="E790" s="839"/>
      <c r="F790" s="839"/>
      <c r="G790" s="839"/>
      <c r="H790" s="839"/>
      <c r="I790" s="839"/>
      <c r="J790" s="839"/>
      <c r="K790" s="839"/>
      <c r="L790" s="839"/>
      <c r="M790" s="839"/>
      <c r="N790" s="839"/>
      <c r="O790" s="839"/>
      <c r="P790" s="839"/>
      <c r="Q790" s="839"/>
      <c r="R790" s="839"/>
      <c r="S790" s="839"/>
      <c r="T790" s="839"/>
      <c r="U790" s="839"/>
      <c r="V790" s="839"/>
      <c r="W790" s="839"/>
      <c r="X790" s="839"/>
      <c r="Y790" s="839"/>
      <c r="Z790" s="839"/>
      <c r="AA790" s="839"/>
      <c r="AB790" s="839"/>
    </row>
    <row r="791" spans="1:28" x14ac:dyDescent="0.35">
      <c r="A791" s="839"/>
      <c r="B791" s="839"/>
      <c r="C791" s="839"/>
      <c r="D791" s="839"/>
      <c r="E791" s="839"/>
      <c r="F791" s="839"/>
      <c r="G791" s="839"/>
      <c r="H791" s="839"/>
      <c r="I791" s="839"/>
      <c r="J791" s="839"/>
      <c r="K791" s="839"/>
      <c r="L791" s="839"/>
      <c r="M791" s="839"/>
      <c r="N791" s="839"/>
      <c r="O791" s="839"/>
      <c r="P791" s="839"/>
      <c r="Q791" s="839"/>
      <c r="R791" s="839"/>
      <c r="S791" s="839"/>
      <c r="T791" s="839"/>
      <c r="U791" s="839"/>
      <c r="V791" s="839"/>
      <c r="W791" s="839"/>
      <c r="X791" s="839"/>
      <c r="Y791" s="839"/>
      <c r="Z791" s="839"/>
      <c r="AA791" s="839"/>
      <c r="AB791" s="839"/>
    </row>
    <row r="792" spans="1:28" x14ac:dyDescent="0.35">
      <c r="A792" s="839"/>
      <c r="B792" s="839"/>
      <c r="C792" s="839"/>
      <c r="D792" s="839"/>
      <c r="E792" s="839"/>
      <c r="F792" s="839"/>
      <c r="G792" s="839"/>
      <c r="H792" s="839"/>
      <c r="I792" s="839"/>
      <c r="J792" s="839"/>
      <c r="K792" s="839"/>
      <c r="L792" s="839"/>
      <c r="M792" s="839"/>
      <c r="N792" s="839"/>
      <c r="O792" s="839"/>
      <c r="P792" s="839"/>
      <c r="Q792" s="839"/>
      <c r="R792" s="839"/>
      <c r="S792" s="839"/>
      <c r="T792" s="839"/>
      <c r="U792" s="839"/>
      <c r="V792" s="839"/>
      <c r="W792" s="839"/>
      <c r="X792" s="839"/>
      <c r="Y792" s="839"/>
      <c r="Z792" s="839"/>
      <c r="AA792" s="839"/>
      <c r="AB792" s="839"/>
    </row>
    <row r="793" spans="1:28" x14ac:dyDescent="0.35">
      <c r="A793" s="839"/>
      <c r="B793" s="839"/>
      <c r="C793" s="839"/>
      <c r="D793" s="839"/>
      <c r="E793" s="839"/>
      <c r="F793" s="839"/>
      <c r="G793" s="839"/>
      <c r="H793" s="839"/>
      <c r="I793" s="839"/>
      <c r="J793" s="839"/>
      <c r="K793" s="839"/>
      <c r="L793" s="839"/>
      <c r="M793" s="839"/>
      <c r="N793" s="839"/>
      <c r="O793" s="839"/>
      <c r="P793" s="839"/>
      <c r="Q793" s="839"/>
      <c r="R793" s="839"/>
      <c r="S793" s="839"/>
      <c r="T793" s="839"/>
      <c r="U793" s="839"/>
      <c r="V793" s="839"/>
      <c r="W793" s="839"/>
      <c r="X793" s="839"/>
      <c r="Y793" s="839"/>
      <c r="Z793" s="839"/>
      <c r="AA793" s="839"/>
      <c r="AB793" s="839"/>
    </row>
    <row r="794" spans="1:28" x14ac:dyDescent="0.35">
      <c r="A794" s="839"/>
      <c r="B794" s="839"/>
      <c r="C794" s="839"/>
      <c r="D794" s="839"/>
      <c r="E794" s="839"/>
      <c r="F794" s="839"/>
      <c r="G794" s="839"/>
      <c r="H794" s="839"/>
      <c r="I794" s="839"/>
      <c r="J794" s="839"/>
      <c r="K794" s="839"/>
      <c r="L794" s="839"/>
      <c r="M794" s="839"/>
      <c r="N794" s="839"/>
      <c r="O794" s="839"/>
      <c r="P794" s="839"/>
      <c r="Q794" s="839"/>
      <c r="R794" s="839"/>
      <c r="S794" s="839"/>
      <c r="T794" s="839"/>
      <c r="U794" s="839"/>
      <c r="V794" s="839"/>
      <c r="W794" s="839"/>
      <c r="X794" s="839"/>
      <c r="Y794" s="839"/>
      <c r="Z794" s="839"/>
      <c r="AA794" s="839"/>
      <c r="AB794" s="839"/>
    </row>
    <row r="795" spans="1:28" x14ac:dyDescent="0.35">
      <c r="A795" s="839"/>
      <c r="B795" s="839"/>
      <c r="C795" s="839"/>
      <c r="D795" s="839"/>
      <c r="E795" s="839"/>
      <c r="F795" s="839"/>
      <c r="G795" s="839"/>
      <c r="H795" s="839"/>
      <c r="I795" s="839"/>
      <c r="J795" s="839"/>
      <c r="K795" s="839"/>
      <c r="L795" s="839"/>
      <c r="M795" s="839"/>
      <c r="N795" s="839"/>
      <c r="O795" s="839"/>
      <c r="P795" s="839"/>
      <c r="Q795" s="839"/>
      <c r="R795" s="839"/>
      <c r="S795" s="839"/>
      <c r="T795" s="839"/>
      <c r="U795" s="839"/>
      <c r="V795" s="839"/>
      <c r="W795" s="839"/>
      <c r="X795" s="839"/>
      <c r="Y795" s="839"/>
      <c r="Z795" s="839"/>
      <c r="AA795" s="839"/>
      <c r="AB795" s="839"/>
    </row>
    <row r="796" spans="1:28" x14ac:dyDescent="0.35">
      <c r="A796" s="839"/>
      <c r="B796" s="839"/>
      <c r="C796" s="839"/>
      <c r="D796" s="839"/>
      <c r="E796" s="839"/>
      <c r="F796" s="839"/>
      <c r="G796" s="839"/>
      <c r="H796" s="839"/>
      <c r="I796" s="839"/>
      <c r="J796" s="839"/>
      <c r="K796" s="839"/>
      <c r="L796" s="839"/>
      <c r="M796" s="839"/>
      <c r="N796" s="839"/>
      <c r="O796" s="839"/>
      <c r="P796" s="839"/>
      <c r="Q796" s="839"/>
      <c r="R796" s="839"/>
      <c r="S796" s="839"/>
      <c r="T796" s="839"/>
      <c r="U796" s="839"/>
      <c r="V796" s="839"/>
      <c r="W796" s="839"/>
      <c r="X796" s="839"/>
      <c r="Y796" s="839"/>
      <c r="Z796" s="839"/>
      <c r="AA796" s="839"/>
      <c r="AB796" s="839"/>
    </row>
    <row r="797" spans="1:28" x14ac:dyDescent="0.35">
      <c r="A797" s="839"/>
      <c r="B797" s="839"/>
      <c r="C797" s="839"/>
      <c r="D797" s="839"/>
      <c r="E797" s="839"/>
      <c r="F797" s="839"/>
      <c r="G797" s="839"/>
      <c r="H797" s="839"/>
      <c r="I797" s="839"/>
      <c r="J797" s="839"/>
      <c r="K797" s="839"/>
      <c r="L797" s="839"/>
      <c r="M797" s="839"/>
      <c r="N797" s="839"/>
      <c r="O797" s="839"/>
      <c r="P797" s="839"/>
      <c r="Q797" s="839"/>
      <c r="R797" s="839"/>
      <c r="S797" s="839"/>
      <c r="T797" s="839"/>
      <c r="U797" s="839"/>
      <c r="V797" s="839"/>
      <c r="W797" s="839"/>
      <c r="X797" s="839"/>
      <c r="Y797" s="839"/>
      <c r="Z797" s="839"/>
      <c r="AA797" s="839"/>
      <c r="AB797" s="839"/>
    </row>
    <row r="798" spans="1:28" x14ac:dyDescent="0.35">
      <c r="A798" s="839"/>
      <c r="B798" s="839"/>
      <c r="C798" s="839"/>
      <c r="D798" s="839"/>
      <c r="E798" s="839"/>
      <c r="F798" s="839"/>
      <c r="G798" s="839"/>
      <c r="H798" s="839"/>
      <c r="I798" s="839"/>
      <c r="J798" s="839"/>
      <c r="K798" s="839"/>
      <c r="L798" s="839"/>
      <c r="M798" s="839"/>
      <c r="N798" s="839"/>
      <c r="O798" s="839"/>
      <c r="P798" s="839"/>
      <c r="Q798" s="839"/>
      <c r="R798" s="839"/>
      <c r="S798" s="839"/>
      <c r="T798" s="839"/>
      <c r="U798" s="839"/>
      <c r="V798" s="839"/>
      <c r="W798" s="839"/>
      <c r="X798" s="839"/>
      <c r="Y798" s="839"/>
      <c r="Z798" s="839"/>
      <c r="AA798" s="839"/>
      <c r="AB798" s="839"/>
    </row>
    <row r="799" spans="1:28" x14ac:dyDescent="0.35">
      <c r="A799" s="839"/>
      <c r="B799" s="839"/>
      <c r="C799" s="839"/>
      <c r="D799" s="839"/>
      <c r="E799" s="839"/>
      <c r="F799" s="839"/>
      <c r="G799" s="839"/>
      <c r="H799" s="839"/>
      <c r="I799" s="839"/>
      <c r="J799" s="839"/>
      <c r="K799" s="839"/>
      <c r="L799" s="839"/>
      <c r="M799" s="839"/>
      <c r="N799" s="839"/>
      <c r="O799" s="839"/>
      <c r="P799" s="839"/>
      <c r="Q799" s="839"/>
      <c r="R799" s="839"/>
      <c r="S799" s="839"/>
      <c r="T799" s="839"/>
      <c r="U799" s="839"/>
      <c r="V799" s="839"/>
      <c r="W799" s="839"/>
      <c r="X799" s="839"/>
      <c r="Y799" s="839"/>
      <c r="Z799" s="839"/>
      <c r="AA799" s="839"/>
      <c r="AB799" s="839"/>
    </row>
    <row r="800" spans="1:28" x14ac:dyDescent="0.35">
      <c r="A800" s="839"/>
      <c r="B800" s="839"/>
      <c r="C800" s="839"/>
      <c r="D800" s="839"/>
      <c r="E800" s="839"/>
      <c r="F800" s="839"/>
      <c r="G800" s="839"/>
      <c r="H800" s="839"/>
      <c r="I800" s="839"/>
      <c r="J800" s="839"/>
      <c r="K800" s="839"/>
      <c r="L800" s="839"/>
      <c r="M800" s="839"/>
      <c r="N800" s="839"/>
      <c r="O800" s="839"/>
      <c r="P800" s="839"/>
      <c r="Q800" s="839"/>
      <c r="R800" s="839"/>
      <c r="S800" s="839"/>
      <c r="T800" s="839"/>
      <c r="U800" s="839"/>
      <c r="V800" s="839"/>
      <c r="W800" s="839"/>
      <c r="X800" s="839"/>
      <c r="Y800" s="839"/>
      <c r="Z800" s="839"/>
      <c r="AA800" s="839"/>
      <c r="AB800" s="839"/>
    </row>
    <row r="801" spans="1:28" x14ac:dyDescent="0.35">
      <c r="A801" s="839"/>
      <c r="B801" s="839"/>
      <c r="C801" s="839"/>
      <c r="D801" s="839"/>
      <c r="E801" s="839"/>
      <c r="F801" s="839"/>
      <c r="G801" s="839"/>
      <c r="H801" s="839"/>
      <c r="I801" s="839"/>
      <c r="J801" s="839"/>
      <c r="K801" s="839"/>
      <c r="L801" s="839"/>
      <c r="M801" s="839"/>
      <c r="N801" s="839"/>
      <c r="O801" s="839"/>
      <c r="P801" s="839"/>
      <c r="Q801" s="839"/>
      <c r="R801" s="839"/>
      <c r="S801" s="839"/>
      <c r="T801" s="839"/>
      <c r="U801" s="839"/>
      <c r="V801" s="839"/>
      <c r="W801" s="839"/>
      <c r="X801" s="839"/>
      <c r="Y801" s="839"/>
      <c r="Z801" s="839"/>
      <c r="AA801" s="839"/>
      <c r="AB801" s="839"/>
    </row>
    <row r="802" spans="1:28" x14ac:dyDescent="0.35">
      <c r="A802" s="839"/>
      <c r="B802" s="839"/>
      <c r="C802" s="839"/>
      <c r="D802" s="839"/>
      <c r="E802" s="839"/>
      <c r="F802" s="839"/>
      <c r="G802" s="839"/>
      <c r="H802" s="839"/>
      <c r="I802" s="839"/>
      <c r="J802" s="839"/>
      <c r="K802" s="839"/>
      <c r="L802" s="839"/>
      <c r="M802" s="839"/>
      <c r="N802" s="839"/>
      <c r="O802" s="839"/>
      <c r="P802" s="839"/>
      <c r="Q802" s="839"/>
      <c r="R802" s="839"/>
      <c r="S802" s="839"/>
      <c r="T802" s="839"/>
      <c r="U802" s="839"/>
      <c r="V802" s="839"/>
      <c r="W802" s="839"/>
      <c r="X802" s="839"/>
      <c r="Y802" s="839"/>
      <c r="Z802" s="839"/>
      <c r="AA802" s="839"/>
      <c r="AB802" s="839"/>
    </row>
    <row r="803" spans="1:28" x14ac:dyDescent="0.35">
      <c r="A803" s="839"/>
      <c r="B803" s="839"/>
      <c r="C803" s="839"/>
      <c r="D803" s="839"/>
      <c r="E803" s="839"/>
      <c r="F803" s="839"/>
      <c r="G803" s="839"/>
      <c r="H803" s="839"/>
      <c r="I803" s="839"/>
      <c r="J803" s="839"/>
      <c r="K803" s="839"/>
      <c r="L803" s="839"/>
      <c r="M803" s="839"/>
      <c r="N803" s="839"/>
      <c r="O803" s="839"/>
      <c r="P803" s="839"/>
      <c r="Q803" s="839"/>
      <c r="R803" s="839"/>
      <c r="S803" s="839"/>
      <c r="T803" s="839"/>
      <c r="U803" s="839"/>
      <c r="V803" s="839"/>
      <c r="W803" s="839"/>
      <c r="X803" s="839"/>
      <c r="Y803" s="839"/>
      <c r="Z803" s="839"/>
      <c r="AA803" s="839"/>
      <c r="AB803" s="839"/>
    </row>
    <row r="804" spans="1:28" x14ac:dyDescent="0.35">
      <c r="A804" s="839"/>
      <c r="B804" s="839"/>
      <c r="C804" s="839"/>
      <c r="D804" s="839"/>
      <c r="E804" s="839"/>
      <c r="F804" s="839"/>
      <c r="G804" s="839"/>
      <c r="H804" s="839"/>
      <c r="I804" s="839"/>
      <c r="J804" s="839"/>
      <c r="K804" s="839"/>
      <c r="L804" s="839"/>
      <c r="M804" s="839"/>
      <c r="N804" s="839"/>
      <c r="O804" s="839"/>
      <c r="P804" s="839"/>
      <c r="Q804" s="839"/>
      <c r="R804" s="839"/>
      <c r="S804" s="839"/>
      <c r="T804" s="839"/>
      <c r="U804" s="839"/>
      <c r="V804" s="839"/>
      <c r="W804" s="839"/>
      <c r="X804" s="839"/>
      <c r="Y804" s="839"/>
      <c r="Z804" s="839"/>
      <c r="AA804" s="839"/>
      <c r="AB804" s="839"/>
    </row>
    <row r="805" spans="1:28" x14ac:dyDescent="0.35">
      <c r="A805" s="839"/>
      <c r="B805" s="839"/>
      <c r="C805" s="839"/>
      <c r="D805" s="839"/>
      <c r="E805" s="839"/>
      <c r="F805" s="839"/>
      <c r="G805" s="839"/>
      <c r="H805" s="839"/>
      <c r="I805" s="839"/>
      <c r="J805" s="839"/>
      <c r="K805" s="839"/>
      <c r="L805" s="839"/>
      <c r="M805" s="839"/>
      <c r="N805" s="839"/>
      <c r="O805" s="839"/>
      <c r="P805" s="839"/>
      <c r="Q805" s="839"/>
      <c r="R805" s="839"/>
      <c r="S805" s="839"/>
      <c r="T805" s="839"/>
      <c r="U805" s="839"/>
      <c r="V805" s="839"/>
      <c r="W805" s="839"/>
      <c r="X805" s="839"/>
      <c r="Y805" s="839"/>
      <c r="Z805" s="839"/>
      <c r="AA805" s="839"/>
      <c r="AB805" s="839"/>
    </row>
    <row r="806" spans="1:28" x14ac:dyDescent="0.35">
      <c r="A806" s="839"/>
      <c r="B806" s="839"/>
      <c r="C806" s="839"/>
      <c r="D806" s="839"/>
      <c r="E806" s="839"/>
      <c r="F806" s="839"/>
      <c r="G806" s="839"/>
      <c r="H806" s="839"/>
      <c r="I806" s="839"/>
      <c r="J806" s="839"/>
      <c r="K806" s="839"/>
      <c r="L806" s="839"/>
      <c r="M806" s="839"/>
      <c r="N806" s="839"/>
      <c r="O806" s="839"/>
      <c r="P806" s="839"/>
      <c r="Q806" s="839"/>
      <c r="R806" s="839"/>
      <c r="S806" s="839"/>
      <c r="T806" s="839"/>
      <c r="U806" s="839"/>
      <c r="V806" s="839"/>
      <c r="W806" s="839"/>
      <c r="X806" s="839"/>
      <c r="Y806" s="839"/>
      <c r="Z806" s="839"/>
      <c r="AA806" s="839"/>
      <c r="AB806" s="839"/>
    </row>
    <row r="807" spans="1:28" x14ac:dyDescent="0.35">
      <c r="A807" s="839"/>
      <c r="B807" s="839"/>
      <c r="C807" s="839"/>
      <c r="D807" s="839"/>
      <c r="E807" s="839"/>
      <c r="F807" s="839"/>
      <c r="G807" s="839"/>
      <c r="H807" s="839"/>
      <c r="I807" s="839"/>
      <c r="J807" s="839"/>
      <c r="K807" s="839"/>
      <c r="L807" s="839"/>
      <c r="M807" s="839"/>
      <c r="N807" s="839"/>
      <c r="O807" s="839"/>
      <c r="P807" s="839"/>
      <c r="Q807" s="839"/>
      <c r="R807" s="839"/>
      <c r="S807" s="839"/>
      <c r="T807" s="839"/>
      <c r="U807" s="839"/>
      <c r="V807" s="839"/>
      <c r="W807" s="839"/>
      <c r="X807" s="839"/>
      <c r="Y807" s="839"/>
      <c r="Z807" s="839"/>
      <c r="AA807" s="839"/>
      <c r="AB807" s="839"/>
    </row>
    <row r="808" spans="1:28" x14ac:dyDescent="0.35">
      <c r="A808" s="839"/>
      <c r="B808" s="839"/>
      <c r="C808" s="839"/>
      <c r="D808" s="839"/>
      <c r="E808" s="839"/>
      <c r="F808" s="839"/>
      <c r="G808" s="839"/>
      <c r="H808" s="839"/>
      <c r="I808" s="839"/>
      <c r="J808" s="839"/>
      <c r="K808" s="839"/>
      <c r="L808" s="839"/>
      <c r="M808" s="839"/>
      <c r="N808" s="839"/>
      <c r="O808" s="839"/>
      <c r="P808" s="839"/>
      <c r="Q808" s="839"/>
      <c r="R808" s="839"/>
      <c r="S808" s="839"/>
      <c r="T808" s="839"/>
      <c r="U808" s="839"/>
      <c r="V808" s="839"/>
      <c r="W808" s="839"/>
      <c r="X808" s="839"/>
      <c r="Y808" s="839"/>
      <c r="Z808" s="839"/>
      <c r="AA808" s="839"/>
      <c r="AB808" s="839"/>
    </row>
    <row r="809" spans="1:28" x14ac:dyDescent="0.35">
      <c r="A809" s="839"/>
      <c r="B809" s="839"/>
      <c r="C809" s="839"/>
      <c r="D809" s="839"/>
      <c r="E809" s="839"/>
      <c r="F809" s="839"/>
      <c r="G809" s="839"/>
      <c r="H809" s="839"/>
      <c r="I809" s="839"/>
      <c r="J809" s="839"/>
      <c r="K809" s="839"/>
      <c r="L809" s="839"/>
      <c r="M809" s="839"/>
      <c r="N809" s="839"/>
      <c r="O809" s="839"/>
      <c r="P809" s="839"/>
      <c r="Q809" s="839"/>
      <c r="R809" s="839"/>
      <c r="S809" s="839"/>
      <c r="T809" s="839"/>
      <c r="U809" s="839"/>
      <c r="V809" s="839"/>
      <c r="W809" s="839"/>
      <c r="X809" s="839"/>
      <c r="Y809" s="839"/>
      <c r="Z809" s="839"/>
      <c r="AA809" s="839"/>
      <c r="AB809" s="839"/>
    </row>
    <row r="810" spans="1:28" x14ac:dyDescent="0.35">
      <c r="A810" s="839"/>
      <c r="B810" s="839"/>
      <c r="C810" s="839"/>
      <c r="D810" s="839"/>
      <c r="E810" s="839"/>
      <c r="F810" s="839"/>
      <c r="G810" s="839"/>
      <c r="H810" s="839"/>
      <c r="I810" s="839"/>
      <c r="J810" s="839"/>
      <c r="K810" s="839"/>
      <c r="L810" s="839"/>
      <c r="M810" s="839"/>
      <c r="N810" s="839"/>
      <c r="O810" s="839"/>
      <c r="P810" s="839"/>
      <c r="Q810" s="839"/>
      <c r="R810" s="839"/>
      <c r="S810" s="839"/>
      <c r="T810" s="839"/>
      <c r="U810" s="839"/>
      <c r="V810" s="839"/>
      <c r="W810" s="839"/>
      <c r="X810" s="839"/>
      <c r="Y810" s="839"/>
      <c r="Z810" s="839"/>
      <c r="AA810" s="839"/>
      <c r="AB810" s="839"/>
    </row>
    <row r="811" spans="1:28" x14ac:dyDescent="0.35">
      <c r="A811" s="839"/>
      <c r="B811" s="839"/>
      <c r="C811" s="839"/>
      <c r="D811" s="839"/>
      <c r="E811" s="839"/>
      <c r="F811" s="839"/>
      <c r="G811" s="839"/>
      <c r="H811" s="839"/>
      <c r="I811" s="839"/>
      <c r="J811" s="839"/>
      <c r="K811" s="839"/>
      <c r="L811" s="839"/>
      <c r="M811" s="839"/>
      <c r="N811" s="839"/>
      <c r="O811" s="839"/>
      <c r="P811" s="839"/>
      <c r="Q811" s="839"/>
      <c r="R811" s="839"/>
      <c r="S811" s="839"/>
      <c r="T811" s="839"/>
      <c r="U811" s="839"/>
      <c r="V811" s="839"/>
      <c r="W811" s="839"/>
      <c r="X811" s="839"/>
      <c r="Y811" s="839"/>
      <c r="Z811" s="839"/>
      <c r="AA811" s="839"/>
      <c r="AB811" s="839"/>
    </row>
    <row r="812" spans="1:28" x14ac:dyDescent="0.35">
      <c r="A812" s="839"/>
      <c r="B812" s="839"/>
      <c r="C812" s="839"/>
      <c r="D812" s="839"/>
      <c r="E812" s="839"/>
      <c r="F812" s="839"/>
      <c r="G812" s="839"/>
      <c r="H812" s="839"/>
      <c r="I812" s="839"/>
      <c r="J812" s="839"/>
      <c r="K812" s="839"/>
      <c r="L812" s="839"/>
      <c r="M812" s="839"/>
      <c r="N812" s="839"/>
      <c r="O812" s="839"/>
      <c r="P812" s="839"/>
      <c r="Q812" s="839"/>
      <c r="R812" s="839"/>
      <c r="S812" s="839"/>
      <c r="T812" s="839"/>
      <c r="U812" s="839"/>
      <c r="V812" s="839"/>
      <c r="W812" s="839"/>
      <c r="X812" s="839"/>
      <c r="Y812" s="839"/>
      <c r="Z812" s="839"/>
      <c r="AA812" s="839"/>
      <c r="AB812" s="839"/>
    </row>
    <row r="813" spans="1:28" x14ac:dyDescent="0.35">
      <c r="A813" s="839"/>
      <c r="B813" s="839"/>
      <c r="C813" s="839"/>
      <c r="D813" s="839"/>
      <c r="E813" s="839"/>
      <c r="F813" s="839"/>
      <c r="G813" s="839"/>
      <c r="H813" s="839"/>
      <c r="I813" s="839"/>
      <c r="J813" s="839"/>
      <c r="K813" s="839"/>
      <c r="L813" s="839"/>
      <c r="M813" s="839"/>
      <c r="N813" s="839"/>
      <c r="O813" s="839"/>
      <c r="P813" s="839"/>
      <c r="Q813" s="839"/>
      <c r="R813" s="839"/>
      <c r="S813" s="839"/>
      <c r="T813" s="839"/>
      <c r="U813" s="839"/>
      <c r="V813" s="839"/>
      <c r="W813" s="839"/>
      <c r="X813" s="839"/>
      <c r="Y813" s="839"/>
      <c r="Z813" s="839"/>
      <c r="AA813" s="839"/>
      <c r="AB813" s="839"/>
    </row>
    <row r="814" spans="1:28" x14ac:dyDescent="0.35">
      <c r="A814" s="839"/>
      <c r="B814" s="839"/>
      <c r="C814" s="839"/>
      <c r="D814" s="839"/>
      <c r="E814" s="839"/>
      <c r="F814" s="839"/>
      <c r="G814" s="839"/>
      <c r="H814" s="839"/>
      <c r="I814" s="839"/>
      <c r="J814" s="839"/>
      <c r="K814" s="839"/>
      <c r="L814" s="839"/>
      <c r="M814" s="839"/>
      <c r="N814" s="839"/>
      <c r="O814" s="839"/>
      <c r="P814" s="839"/>
      <c r="Q814" s="839"/>
      <c r="R814" s="839"/>
      <c r="S814" s="839"/>
      <c r="T814" s="839"/>
      <c r="U814" s="839"/>
      <c r="V814" s="839"/>
      <c r="W814" s="839"/>
      <c r="X814" s="839"/>
      <c r="Y814" s="839"/>
      <c r="Z814" s="839"/>
      <c r="AA814" s="839"/>
      <c r="AB814" s="839"/>
    </row>
    <row r="815" spans="1:28" x14ac:dyDescent="0.35">
      <c r="A815" s="839"/>
      <c r="B815" s="839"/>
      <c r="C815" s="839"/>
      <c r="D815" s="839"/>
      <c r="E815" s="839"/>
      <c r="F815" s="839"/>
      <c r="G815" s="839"/>
      <c r="H815" s="839"/>
      <c r="I815" s="839"/>
      <c r="J815" s="839"/>
      <c r="K815" s="839"/>
      <c r="L815" s="839"/>
      <c r="M815" s="839"/>
      <c r="N815" s="839"/>
      <c r="O815" s="839"/>
      <c r="P815" s="839"/>
      <c r="Q815" s="839"/>
      <c r="R815" s="839"/>
      <c r="S815" s="839"/>
      <c r="T815" s="839"/>
      <c r="U815" s="839"/>
      <c r="V815" s="839"/>
      <c r="W815" s="839"/>
      <c r="X815" s="839"/>
      <c r="Y815" s="839"/>
      <c r="Z815" s="839"/>
      <c r="AA815" s="839"/>
      <c r="AB815" s="839"/>
    </row>
    <row r="816" spans="1:28" x14ac:dyDescent="0.35">
      <c r="A816" s="839"/>
      <c r="B816" s="839"/>
      <c r="C816" s="839"/>
      <c r="D816" s="839"/>
      <c r="E816" s="839"/>
      <c r="F816" s="839"/>
      <c r="G816" s="839"/>
      <c r="H816" s="839"/>
      <c r="I816" s="839"/>
      <c r="J816" s="839"/>
      <c r="K816" s="839"/>
      <c r="L816" s="839"/>
      <c r="M816" s="839"/>
      <c r="N816" s="839"/>
      <c r="O816" s="839"/>
      <c r="P816" s="839"/>
      <c r="Q816" s="839"/>
      <c r="R816" s="839"/>
      <c r="S816" s="839"/>
      <c r="T816" s="839"/>
      <c r="U816" s="839"/>
      <c r="V816" s="839"/>
      <c r="W816" s="839"/>
      <c r="X816" s="839"/>
      <c r="Y816" s="839"/>
      <c r="Z816" s="839"/>
      <c r="AA816" s="839"/>
      <c r="AB816" s="839"/>
    </row>
    <row r="817" spans="1:28" x14ac:dyDescent="0.35">
      <c r="A817" s="839"/>
      <c r="B817" s="839"/>
      <c r="C817" s="839"/>
      <c r="D817" s="839"/>
      <c r="E817" s="839"/>
      <c r="F817" s="839"/>
      <c r="G817" s="839"/>
      <c r="H817" s="839"/>
      <c r="I817" s="839"/>
      <c r="J817" s="839"/>
      <c r="K817" s="839"/>
      <c r="L817" s="839"/>
      <c r="M817" s="839"/>
      <c r="N817" s="839"/>
      <c r="O817" s="839"/>
      <c r="P817" s="839"/>
      <c r="Q817" s="839"/>
      <c r="R817" s="839"/>
      <c r="S817" s="839"/>
      <c r="T817" s="839"/>
      <c r="U817" s="839"/>
      <c r="V817" s="839"/>
      <c r="W817" s="839"/>
      <c r="X817" s="839"/>
      <c r="Y817" s="839"/>
      <c r="Z817" s="839"/>
      <c r="AA817" s="839"/>
      <c r="AB817" s="839"/>
    </row>
    <row r="818" spans="1:28" x14ac:dyDescent="0.35">
      <c r="A818" s="839"/>
      <c r="B818" s="839"/>
      <c r="C818" s="839"/>
      <c r="D818" s="839"/>
      <c r="E818" s="839"/>
      <c r="F818" s="839"/>
      <c r="G818" s="839"/>
      <c r="H818" s="839"/>
      <c r="I818" s="839"/>
      <c r="J818" s="839"/>
      <c r="K818" s="839"/>
      <c r="L818" s="839"/>
      <c r="M818" s="839"/>
      <c r="N818" s="839"/>
      <c r="O818" s="839"/>
      <c r="P818" s="839"/>
      <c r="Q818" s="839"/>
      <c r="R818" s="839"/>
      <c r="S818" s="839"/>
      <c r="T818" s="839"/>
      <c r="U818" s="839"/>
      <c r="V818" s="839"/>
      <c r="W818" s="839"/>
      <c r="X818" s="839"/>
      <c r="Y818" s="839"/>
      <c r="Z818" s="839"/>
      <c r="AA818" s="839"/>
      <c r="AB818" s="839"/>
    </row>
    <row r="819" spans="1:28" x14ac:dyDescent="0.35">
      <c r="A819" s="839"/>
      <c r="B819" s="839"/>
      <c r="C819" s="839"/>
      <c r="D819" s="839"/>
      <c r="E819" s="839"/>
      <c r="F819" s="839"/>
      <c r="G819" s="839"/>
      <c r="H819" s="839"/>
      <c r="I819" s="839"/>
      <c r="J819" s="839"/>
      <c r="K819" s="839"/>
      <c r="L819" s="839"/>
      <c r="M819" s="839"/>
      <c r="N819" s="839"/>
      <c r="O819" s="839"/>
      <c r="P819" s="839"/>
      <c r="Q819" s="839"/>
      <c r="R819" s="839"/>
      <c r="S819" s="839"/>
      <c r="T819" s="839"/>
      <c r="U819" s="839"/>
      <c r="V819" s="839"/>
      <c r="W819" s="839"/>
      <c r="X819" s="839"/>
      <c r="Y819" s="839"/>
      <c r="Z819" s="839"/>
      <c r="AA819" s="839"/>
      <c r="AB819" s="839"/>
    </row>
    <row r="820" spans="1:28" x14ac:dyDescent="0.35">
      <c r="A820" s="839"/>
      <c r="B820" s="839"/>
      <c r="C820" s="839"/>
      <c r="D820" s="839"/>
      <c r="E820" s="839"/>
      <c r="F820" s="839"/>
      <c r="G820" s="839"/>
      <c r="H820" s="839"/>
      <c r="I820" s="839"/>
      <c r="J820" s="839"/>
      <c r="K820" s="839"/>
      <c r="L820" s="839"/>
      <c r="M820" s="839"/>
      <c r="N820" s="839"/>
      <c r="O820" s="839"/>
      <c r="P820" s="839"/>
      <c r="Q820" s="839"/>
      <c r="R820" s="839"/>
      <c r="S820" s="839"/>
      <c r="T820" s="839"/>
      <c r="U820" s="839"/>
      <c r="V820" s="839"/>
      <c r="W820" s="839"/>
      <c r="X820" s="839"/>
      <c r="Y820" s="839"/>
      <c r="Z820" s="839"/>
      <c r="AA820" s="839"/>
      <c r="AB820" s="839"/>
    </row>
    <row r="821" spans="1:28" x14ac:dyDescent="0.35">
      <c r="A821" s="839"/>
      <c r="B821" s="839"/>
      <c r="C821" s="839"/>
      <c r="D821" s="839"/>
      <c r="E821" s="839"/>
      <c r="F821" s="839"/>
      <c r="G821" s="839"/>
      <c r="H821" s="839"/>
      <c r="I821" s="839"/>
      <c r="J821" s="839"/>
      <c r="K821" s="839"/>
      <c r="L821" s="839"/>
      <c r="M821" s="839"/>
      <c r="N821" s="839"/>
      <c r="O821" s="839"/>
      <c r="P821" s="839"/>
      <c r="Q821" s="839"/>
      <c r="R821" s="839"/>
      <c r="S821" s="839"/>
      <c r="T821" s="839"/>
      <c r="U821" s="839"/>
      <c r="V821" s="839"/>
      <c r="W821" s="839"/>
      <c r="X821" s="839"/>
      <c r="Y821" s="839"/>
      <c r="Z821" s="839"/>
      <c r="AA821" s="839"/>
      <c r="AB821" s="839"/>
    </row>
    <row r="822" spans="1:28" x14ac:dyDescent="0.35">
      <c r="A822" s="839"/>
      <c r="B822" s="839"/>
      <c r="C822" s="839"/>
      <c r="D822" s="839"/>
      <c r="E822" s="839"/>
      <c r="F822" s="839"/>
      <c r="G822" s="839"/>
      <c r="H822" s="839"/>
      <c r="I822" s="839"/>
      <c r="J822" s="839"/>
      <c r="K822" s="839"/>
      <c r="L822" s="839"/>
      <c r="M822" s="839"/>
      <c r="N822" s="839"/>
      <c r="O822" s="839"/>
      <c r="P822" s="839"/>
      <c r="Q822" s="839"/>
      <c r="R822" s="839"/>
      <c r="S822" s="839"/>
      <c r="T822" s="839"/>
      <c r="U822" s="839"/>
      <c r="V822" s="839"/>
      <c r="W822" s="839"/>
      <c r="X822" s="839"/>
      <c r="Y822" s="839"/>
      <c r="Z822" s="839"/>
      <c r="AA822" s="839"/>
      <c r="AB822" s="839"/>
    </row>
    <row r="823" spans="1:28" x14ac:dyDescent="0.35">
      <c r="A823" s="839"/>
      <c r="B823" s="839"/>
      <c r="C823" s="839"/>
      <c r="D823" s="839"/>
      <c r="E823" s="839"/>
      <c r="F823" s="839"/>
      <c r="G823" s="839"/>
      <c r="H823" s="839"/>
      <c r="I823" s="839"/>
      <c r="J823" s="839"/>
      <c r="K823" s="839"/>
      <c r="L823" s="839"/>
      <c r="M823" s="839"/>
      <c r="N823" s="839"/>
      <c r="O823" s="839"/>
      <c r="P823" s="839"/>
      <c r="Q823" s="839"/>
      <c r="R823" s="839"/>
      <c r="S823" s="839"/>
      <c r="T823" s="839"/>
      <c r="U823" s="839"/>
      <c r="V823" s="839"/>
      <c r="W823" s="839"/>
      <c r="X823" s="839"/>
      <c r="Y823" s="839"/>
      <c r="Z823" s="839"/>
      <c r="AA823" s="839"/>
      <c r="AB823" s="839"/>
    </row>
    <row r="824" spans="1:28" x14ac:dyDescent="0.35">
      <c r="A824" s="839"/>
      <c r="B824" s="839"/>
      <c r="C824" s="839"/>
      <c r="D824" s="839"/>
      <c r="E824" s="839"/>
      <c r="F824" s="839"/>
      <c r="G824" s="839"/>
      <c r="H824" s="839"/>
      <c r="I824" s="839"/>
      <c r="J824" s="839"/>
      <c r="K824" s="839"/>
      <c r="L824" s="839"/>
      <c r="M824" s="839"/>
      <c r="N824" s="839"/>
      <c r="O824" s="839"/>
      <c r="P824" s="839"/>
      <c r="Q824" s="839"/>
      <c r="R824" s="839"/>
      <c r="S824" s="839"/>
      <c r="T824" s="839"/>
      <c r="U824" s="839"/>
      <c r="V824" s="839"/>
      <c r="W824" s="839"/>
      <c r="X824" s="839"/>
      <c r="Y824" s="839"/>
      <c r="Z824" s="839"/>
      <c r="AA824" s="839"/>
      <c r="AB824" s="839"/>
    </row>
    <row r="825" spans="1:28" x14ac:dyDescent="0.35">
      <c r="A825" s="839"/>
      <c r="B825" s="839"/>
      <c r="C825" s="839"/>
      <c r="D825" s="839"/>
      <c r="E825" s="839"/>
      <c r="F825" s="839"/>
      <c r="G825" s="839"/>
      <c r="H825" s="839"/>
      <c r="I825" s="839"/>
      <c r="J825" s="839"/>
      <c r="K825" s="839"/>
      <c r="L825" s="839"/>
      <c r="M825" s="839"/>
      <c r="N825" s="839"/>
      <c r="O825" s="839"/>
      <c r="P825" s="839"/>
      <c r="Q825" s="839"/>
      <c r="R825" s="839"/>
      <c r="S825" s="839"/>
      <c r="T825" s="839"/>
      <c r="U825" s="839"/>
      <c r="V825" s="839"/>
      <c r="W825" s="839"/>
      <c r="X825" s="839"/>
      <c r="Y825" s="839"/>
      <c r="Z825" s="839"/>
      <c r="AA825" s="839"/>
      <c r="AB825" s="839"/>
    </row>
    <row r="826" spans="1:28" x14ac:dyDescent="0.35">
      <c r="A826" s="839"/>
      <c r="B826" s="839"/>
      <c r="C826" s="839"/>
      <c r="D826" s="839"/>
      <c r="E826" s="839"/>
      <c r="F826" s="839"/>
      <c r="G826" s="839"/>
      <c r="H826" s="839"/>
      <c r="I826" s="839"/>
      <c r="J826" s="839"/>
      <c r="K826" s="839"/>
      <c r="L826" s="839"/>
      <c r="M826" s="839"/>
      <c r="N826" s="839"/>
      <c r="O826" s="839"/>
      <c r="P826" s="839"/>
      <c r="Q826" s="839"/>
      <c r="R826" s="839"/>
      <c r="S826" s="839"/>
      <c r="T826" s="839"/>
      <c r="U826" s="839"/>
      <c r="V826" s="839"/>
      <c r="W826" s="839"/>
      <c r="X826" s="839"/>
      <c r="Y826" s="839"/>
      <c r="Z826" s="839"/>
      <c r="AA826" s="839"/>
      <c r="AB826" s="839"/>
    </row>
    <row r="827" spans="1:28" x14ac:dyDescent="0.35">
      <c r="A827" s="839"/>
      <c r="B827" s="839"/>
      <c r="C827" s="839"/>
      <c r="D827" s="839"/>
      <c r="E827" s="839"/>
      <c r="F827" s="839"/>
      <c r="G827" s="839"/>
      <c r="H827" s="839"/>
      <c r="I827" s="839"/>
      <c r="J827" s="839"/>
      <c r="K827" s="839"/>
      <c r="L827" s="839"/>
      <c r="M827" s="839"/>
      <c r="N827" s="839"/>
      <c r="O827" s="839"/>
      <c r="P827" s="839"/>
      <c r="Q827" s="839"/>
      <c r="R827" s="839"/>
      <c r="S827" s="839"/>
      <c r="T827" s="839"/>
      <c r="U827" s="839"/>
      <c r="V827" s="839"/>
      <c r="W827" s="839"/>
      <c r="X827" s="839"/>
      <c r="Y827" s="839"/>
      <c r="Z827" s="839"/>
      <c r="AA827" s="839"/>
      <c r="AB827" s="839"/>
    </row>
    <row r="828" spans="1:28" x14ac:dyDescent="0.35">
      <c r="A828" s="839"/>
      <c r="B828" s="839"/>
      <c r="C828" s="839"/>
      <c r="D828" s="839"/>
      <c r="E828" s="839"/>
      <c r="F828" s="839"/>
      <c r="G828" s="839"/>
      <c r="H828" s="839"/>
      <c r="I828" s="839"/>
      <c r="J828" s="839"/>
      <c r="K828" s="839"/>
      <c r="L828" s="839"/>
      <c r="M828" s="839"/>
      <c r="N828" s="839"/>
      <c r="O828" s="839"/>
      <c r="P828" s="839"/>
      <c r="Q828" s="839"/>
      <c r="R828" s="839"/>
      <c r="S828" s="839"/>
      <c r="T828" s="839"/>
      <c r="U828" s="839"/>
      <c r="V828" s="839"/>
      <c r="W828" s="839"/>
      <c r="X828" s="839"/>
      <c r="Y828" s="839"/>
      <c r="Z828" s="839"/>
      <c r="AA828" s="839"/>
      <c r="AB828" s="839"/>
    </row>
    <row r="829" spans="1:28" x14ac:dyDescent="0.35">
      <c r="A829" s="839"/>
      <c r="B829" s="839"/>
      <c r="C829" s="839"/>
      <c r="D829" s="839"/>
      <c r="E829" s="839"/>
      <c r="F829" s="839"/>
      <c r="G829" s="839"/>
      <c r="H829" s="839"/>
      <c r="I829" s="839"/>
      <c r="J829" s="839"/>
      <c r="K829" s="839"/>
      <c r="L829" s="839"/>
      <c r="M829" s="839"/>
      <c r="N829" s="839"/>
      <c r="O829" s="839"/>
      <c r="P829" s="839"/>
      <c r="Q829" s="839"/>
      <c r="R829" s="839"/>
      <c r="S829" s="839"/>
      <c r="T829" s="839"/>
      <c r="U829" s="839"/>
      <c r="V829" s="839"/>
      <c r="W829" s="839"/>
      <c r="X829" s="839"/>
      <c r="Y829" s="839"/>
      <c r="Z829" s="839"/>
      <c r="AA829" s="839"/>
      <c r="AB829" s="839"/>
    </row>
    <row r="830" spans="1:28" x14ac:dyDescent="0.35">
      <c r="A830" s="839"/>
      <c r="B830" s="839"/>
      <c r="C830" s="839"/>
      <c r="D830" s="839"/>
      <c r="E830" s="839"/>
      <c r="F830" s="839"/>
      <c r="G830" s="839"/>
      <c r="H830" s="839"/>
      <c r="I830" s="839"/>
      <c r="J830" s="839"/>
      <c r="K830" s="839"/>
      <c r="L830" s="839"/>
      <c r="M830" s="839"/>
      <c r="N830" s="839"/>
      <c r="O830" s="839"/>
      <c r="P830" s="839"/>
      <c r="Q830" s="839"/>
      <c r="R830" s="839"/>
      <c r="S830" s="839"/>
      <c r="T830" s="839"/>
      <c r="U830" s="839"/>
      <c r="V830" s="839"/>
      <c r="W830" s="839"/>
      <c r="X830" s="839"/>
      <c r="Y830" s="839"/>
      <c r="Z830" s="839"/>
      <c r="AA830" s="839"/>
      <c r="AB830" s="839"/>
    </row>
    <row r="831" spans="1:28" x14ac:dyDescent="0.35">
      <c r="A831" s="839"/>
      <c r="B831" s="839"/>
      <c r="C831" s="839"/>
      <c r="D831" s="839"/>
      <c r="E831" s="839"/>
      <c r="F831" s="839"/>
      <c r="G831" s="839"/>
      <c r="H831" s="839"/>
      <c r="I831" s="839"/>
      <c r="J831" s="839"/>
      <c r="K831" s="839"/>
      <c r="L831" s="839"/>
      <c r="M831" s="839"/>
      <c r="N831" s="839"/>
      <c r="O831" s="839"/>
      <c r="P831" s="839"/>
      <c r="Q831" s="839"/>
      <c r="R831" s="839"/>
      <c r="S831" s="839"/>
      <c r="T831" s="839"/>
      <c r="U831" s="839"/>
      <c r="V831" s="839"/>
      <c r="W831" s="839"/>
      <c r="X831" s="839"/>
      <c r="Y831" s="839"/>
      <c r="Z831" s="839"/>
      <c r="AA831" s="839"/>
      <c r="AB831" s="839"/>
    </row>
    <row r="832" spans="1:28" x14ac:dyDescent="0.35">
      <c r="A832" s="839"/>
      <c r="B832" s="839"/>
      <c r="C832" s="839"/>
      <c r="D832" s="839"/>
      <c r="E832" s="839"/>
      <c r="F832" s="839"/>
      <c r="G832" s="839"/>
      <c r="H832" s="839"/>
      <c r="I832" s="839"/>
      <c r="J832" s="839"/>
      <c r="K832" s="839"/>
      <c r="L832" s="839"/>
      <c r="M832" s="839"/>
      <c r="N832" s="839"/>
      <c r="O832" s="839"/>
      <c r="P832" s="839"/>
      <c r="Q832" s="839"/>
      <c r="R832" s="839"/>
      <c r="S832" s="839"/>
      <c r="T832" s="839"/>
      <c r="U832" s="839"/>
      <c r="V832" s="839"/>
      <c r="W832" s="839"/>
      <c r="X832" s="839"/>
      <c r="Y832" s="839"/>
      <c r="Z832" s="839"/>
      <c r="AA832" s="839"/>
      <c r="AB832" s="839"/>
    </row>
    <row r="833" spans="1:28" x14ac:dyDescent="0.35">
      <c r="A833" s="839"/>
      <c r="B833" s="839"/>
      <c r="C833" s="839"/>
      <c r="D833" s="839"/>
      <c r="E833" s="839"/>
      <c r="F833" s="839"/>
      <c r="G833" s="839"/>
      <c r="H833" s="839"/>
      <c r="I833" s="839"/>
      <c r="J833" s="839"/>
      <c r="K833" s="839"/>
      <c r="L833" s="839"/>
      <c r="M833" s="839"/>
      <c r="N833" s="839"/>
      <c r="O833" s="839"/>
      <c r="P833" s="839"/>
      <c r="Q833" s="839"/>
      <c r="R833" s="839"/>
      <c r="S833" s="839"/>
      <c r="T833" s="839"/>
      <c r="U833" s="839"/>
      <c r="V833" s="839"/>
      <c r="W833" s="839"/>
      <c r="X833" s="839"/>
      <c r="Y833" s="839"/>
      <c r="Z833" s="839"/>
      <c r="AA833" s="839"/>
      <c r="AB833" s="839"/>
    </row>
    <row r="834" spans="1:28" x14ac:dyDescent="0.35">
      <c r="A834" s="839"/>
      <c r="B834" s="839"/>
      <c r="C834" s="839"/>
      <c r="D834" s="839"/>
      <c r="E834" s="839"/>
      <c r="F834" s="839"/>
      <c r="G834" s="839"/>
      <c r="H834" s="839"/>
      <c r="I834" s="839"/>
      <c r="J834" s="839"/>
      <c r="K834" s="839"/>
      <c r="L834" s="839"/>
      <c r="M834" s="839"/>
      <c r="N834" s="839"/>
      <c r="O834" s="839"/>
      <c r="P834" s="839"/>
      <c r="Q834" s="839"/>
      <c r="R834" s="839"/>
      <c r="S834" s="839"/>
      <c r="T834" s="839"/>
      <c r="U834" s="839"/>
      <c r="V834" s="839"/>
      <c r="W834" s="839"/>
      <c r="X834" s="839"/>
      <c r="Y834" s="839"/>
      <c r="Z834" s="839"/>
      <c r="AA834" s="839"/>
      <c r="AB834" s="839"/>
    </row>
    <row r="835" spans="1:28" x14ac:dyDescent="0.35">
      <c r="A835" s="839"/>
      <c r="B835" s="839"/>
      <c r="C835" s="839"/>
      <c r="D835" s="839"/>
      <c r="E835" s="839"/>
      <c r="F835" s="839"/>
      <c r="G835" s="839"/>
      <c r="H835" s="839"/>
      <c r="I835" s="839"/>
      <c r="J835" s="839"/>
      <c r="K835" s="839"/>
      <c r="L835" s="839"/>
      <c r="M835" s="839"/>
      <c r="N835" s="839"/>
      <c r="O835" s="839"/>
      <c r="P835" s="839"/>
      <c r="Q835" s="839"/>
      <c r="R835" s="839"/>
      <c r="S835" s="839"/>
      <c r="T835" s="839"/>
      <c r="U835" s="839"/>
      <c r="V835" s="839"/>
      <c r="W835" s="839"/>
      <c r="X835" s="839"/>
      <c r="Y835" s="839"/>
      <c r="Z835" s="839"/>
      <c r="AA835" s="839"/>
      <c r="AB835" s="839"/>
    </row>
    <row r="836" spans="1:28" x14ac:dyDescent="0.35">
      <c r="A836" s="839"/>
      <c r="B836" s="839"/>
      <c r="C836" s="839"/>
      <c r="D836" s="839"/>
      <c r="E836" s="839"/>
      <c r="F836" s="839"/>
      <c r="G836" s="839"/>
      <c r="H836" s="839"/>
      <c r="I836" s="839"/>
      <c r="J836" s="839"/>
      <c r="K836" s="839"/>
      <c r="L836" s="839"/>
      <c r="M836" s="839"/>
      <c r="N836" s="839"/>
      <c r="O836" s="839"/>
      <c r="P836" s="839"/>
      <c r="Q836" s="839"/>
      <c r="R836" s="839"/>
      <c r="S836" s="839"/>
      <c r="T836" s="839"/>
      <c r="U836" s="839"/>
      <c r="V836" s="839"/>
      <c r="W836" s="839"/>
      <c r="X836" s="839"/>
      <c r="Y836" s="839"/>
      <c r="Z836" s="839"/>
      <c r="AA836" s="839"/>
      <c r="AB836" s="839"/>
    </row>
    <row r="837" spans="1:28" x14ac:dyDescent="0.35">
      <c r="A837" s="839"/>
      <c r="B837" s="839"/>
      <c r="C837" s="839"/>
      <c r="D837" s="839"/>
      <c r="E837" s="839"/>
      <c r="F837" s="839"/>
      <c r="G837" s="839"/>
      <c r="H837" s="839"/>
      <c r="I837" s="839"/>
      <c r="J837" s="839"/>
      <c r="K837" s="839"/>
      <c r="L837" s="839"/>
      <c r="M837" s="839"/>
      <c r="N837" s="839"/>
      <c r="O837" s="839"/>
      <c r="P837" s="839"/>
      <c r="Q837" s="839"/>
      <c r="R837" s="839"/>
      <c r="S837" s="839"/>
      <c r="T837" s="839"/>
      <c r="U837" s="839"/>
      <c r="V837" s="839"/>
      <c r="W837" s="839"/>
      <c r="X837" s="839"/>
      <c r="Y837" s="839"/>
      <c r="Z837" s="839"/>
      <c r="AA837" s="839"/>
      <c r="AB837" s="839"/>
    </row>
    <row r="838" spans="1:28" x14ac:dyDescent="0.35">
      <c r="A838" s="839"/>
      <c r="B838" s="839"/>
      <c r="C838" s="839"/>
      <c r="D838" s="839"/>
      <c r="E838" s="839"/>
      <c r="F838" s="839"/>
      <c r="G838" s="839"/>
      <c r="H838" s="839"/>
      <c r="I838" s="839"/>
      <c r="J838" s="839"/>
      <c r="K838" s="839"/>
      <c r="L838" s="839"/>
      <c r="M838" s="839"/>
      <c r="N838" s="839"/>
      <c r="O838" s="839"/>
      <c r="P838" s="839"/>
      <c r="Q838" s="839"/>
      <c r="R838" s="839"/>
      <c r="S838" s="839"/>
      <c r="T838" s="839"/>
      <c r="U838" s="839"/>
      <c r="V838" s="839"/>
      <c r="W838" s="839"/>
      <c r="X838" s="839"/>
      <c r="Y838" s="839"/>
      <c r="Z838" s="839"/>
      <c r="AA838" s="839"/>
      <c r="AB838" s="839"/>
    </row>
    <row r="839" spans="1:28" x14ac:dyDescent="0.35">
      <c r="A839" s="839"/>
      <c r="B839" s="839"/>
      <c r="C839" s="839"/>
      <c r="D839" s="839"/>
      <c r="E839" s="839"/>
      <c r="F839" s="839"/>
      <c r="G839" s="839"/>
      <c r="H839" s="839"/>
      <c r="I839" s="839"/>
      <c r="J839" s="839"/>
      <c r="K839" s="839"/>
      <c r="L839" s="839"/>
      <c r="M839" s="839"/>
      <c r="N839" s="839"/>
      <c r="O839" s="839"/>
      <c r="P839" s="839"/>
      <c r="Q839" s="839"/>
      <c r="R839" s="839"/>
      <c r="S839" s="839"/>
      <c r="T839" s="839"/>
      <c r="U839" s="839"/>
      <c r="V839" s="839"/>
      <c r="W839" s="839"/>
      <c r="X839" s="839"/>
      <c r="Y839" s="839"/>
      <c r="Z839" s="839"/>
      <c r="AA839" s="839"/>
      <c r="AB839" s="839"/>
    </row>
    <row r="840" spans="1:28" x14ac:dyDescent="0.35">
      <c r="A840" s="839"/>
      <c r="B840" s="839"/>
      <c r="C840" s="839"/>
      <c r="D840" s="839"/>
      <c r="E840" s="839"/>
      <c r="F840" s="839"/>
      <c r="G840" s="839"/>
      <c r="H840" s="839"/>
      <c r="I840" s="839"/>
      <c r="J840" s="839"/>
      <c r="K840" s="839"/>
      <c r="L840" s="839"/>
      <c r="M840" s="839"/>
      <c r="N840" s="839"/>
      <c r="O840" s="839"/>
      <c r="P840" s="839"/>
      <c r="Q840" s="839"/>
      <c r="R840" s="839"/>
      <c r="S840" s="839"/>
      <c r="T840" s="839"/>
      <c r="U840" s="839"/>
      <c r="V840" s="839"/>
      <c r="W840" s="839"/>
      <c r="X840" s="839"/>
      <c r="Y840" s="839"/>
      <c r="Z840" s="839"/>
      <c r="AA840" s="839"/>
      <c r="AB840" s="839"/>
    </row>
    <row r="841" spans="1:28" x14ac:dyDescent="0.35">
      <c r="A841" s="839"/>
      <c r="B841" s="839"/>
      <c r="C841" s="839"/>
      <c r="D841" s="839"/>
      <c r="E841" s="839"/>
      <c r="F841" s="839"/>
      <c r="G841" s="839"/>
      <c r="H841" s="839"/>
      <c r="I841" s="839"/>
      <c r="J841" s="839"/>
      <c r="K841" s="839"/>
      <c r="L841" s="839"/>
      <c r="M841" s="839"/>
      <c r="N841" s="839"/>
      <c r="O841" s="839"/>
      <c r="P841" s="839"/>
      <c r="Q841" s="839"/>
      <c r="R841" s="839"/>
      <c r="S841" s="839"/>
      <c r="T841" s="839"/>
      <c r="U841" s="839"/>
      <c r="V841" s="839"/>
      <c r="W841" s="839"/>
      <c r="X841" s="839"/>
      <c r="Y841" s="839"/>
      <c r="Z841" s="839"/>
      <c r="AA841" s="839"/>
      <c r="AB841" s="839"/>
    </row>
    <row r="842" spans="1:28" x14ac:dyDescent="0.35">
      <c r="A842" s="839"/>
      <c r="B842" s="839"/>
      <c r="C842" s="839"/>
      <c r="D842" s="839"/>
      <c r="E842" s="839"/>
      <c r="F842" s="839"/>
      <c r="G842" s="839"/>
      <c r="H842" s="839"/>
      <c r="I842" s="839"/>
      <c r="J842" s="839"/>
      <c r="K842" s="839"/>
      <c r="L842" s="839"/>
      <c r="M842" s="839"/>
      <c r="N842" s="839"/>
      <c r="O842" s="839"/>
      <c r="P842" s="839"/>
      <c r="Q842" s="839"/>
      <c r="R842" s="839"/>
      <c r="S842" s="839"/>
      <c r="T842" s="839"/>
      <c r="U842" s="839"/>
      <c r="V842" s="839"/>
      <c r="W842" s="839"/>
      <c r="X842" s="839"/>
      <c r="Y842" s="839"/>
      <c r="Z842" s="839"/>
      <c r="AA842" s="839"/>
      <c r="AB842" s="839"/>
    </row>
    <row r="843" spans="1:28" x14ac:dyDescent="0.35">
      <c r="A843" s="839"/>
      <c r="B843" s="839"/>
      <c r="C843" s="839"/>
      <c r="D843" s="839"/>
      <c r="E843" s="839"/>
      <c r="F843" s="839"/>
      <c r="G843" s="839"/>
      <c r="H843" s="839"/>
      <c r="I843" s="839"/>
      <c r="J843" s="839"/>
      <c r="K843" s="839"/>
      <c r="L843" s="839"/>
      <c r="M843" s="839"/>
      <c r="N843" s="839"/>
      <c r="O843" s="839"/>
      <c r="P843" s="839"/>
      <c r="Q843" s="839"/>
      <c r="R843" s="839"/>
      <c r="S843" s="839"/>
      <c r="T843" s="839"/>
      <c r="U843" s="839"/>
      <c r="V843" s="839"/>
      <c r="W843" s="839"/>
      <c r="X843" s="839"/>
      <c r="Y843" s="839"/>
      <c r="Z843" s="839"/>
      <c r="AA843" s="839"/>
      <c r="AB843" s="839"/>
    </row>
    <row r="844" spans="1:28" x14ac:dyDescent="0.35">
      <c r="A844" s="839"/>
      <c r="B844" s="839"/>
      <c r="C844" s="839"/>
      <c r="D844" s="839"/>
      <c r="E844" s="839"/>
      <c r="F844" s="839"/>
      <c r="G844" s="839"/>
      <c r="H844" s="839"/>
      <c r="I844" s="839"/>
      <c r="J844" s="839"/>
      <c r="K844" s="839"/>
      <c r="L844" s="839"/>
      <c r="M844" s="839"/>
      <c r="N844" s="839"/>
      <c r="O844" s="839"/>
      <c r="P844" s="839"/>
      <c r="Q844" s="839"/>
      <c r="R844" s="839"/>
      <c r="S844" s="839"/>
      <c r="T844" s="839"/>
      <c r="U844" s="839"/>
      <c r="V844" s="839"/>
      <c r="W844" s="839"/>
      <c r="X844" s="839"/>
      <c r="Y844" s="839"/>
      <c r="Z844" s="839"/>
      <c r="AA844" s="839"/>
      <c r="AB844" s="839"/>
    </row>
    <row r="845" spans="1:28" x14ac:dyDescent="0.35">
      <c r="A845" s="839"/>
      <c r="B845" s="839"/>
      <c r="C845" s="839"/>
      <c r="D845" s="839"/>
      <c r="E845" s="839"/>
      <c r="F845" s="839"/>
      <c r="G845" s="839"/>
      <c r="H845" s="839"/>
      <c r="I845" s="839"/>
      <c r="J845" s="839"/>
      <c r="K845" s="839"/>
      <c r="L845" s="839"/>
      <c r="M845" s="839"/>
      <c r="N845" s="839"/>
      <c r="O845" s="839"/>
      <c r="P845" s="839"/>
      <c r="Q845" s="839"/>
      <c r="R845" s="839"/>
      <c r="S845" s="839"/>
      <c r="T845" s="839"/>
      <c r="U845" s="839"/>
      <c r="V845" s="839"/>
      <c r="W845" s="839"/>
      <c r="X845" s="839"/>
      <c r="Y845" s="839"/>
      <c r="Z845" s="839"/>
      <c r="AA845" s="839"/>
      <c r="AB845" s="839"/>
    </row>
    <row r="846" spans="1:28" x14ac:dyDescent="0.35">
      <c r="A846" s="839"/>
      <c r="B846" s="839"/>
      <c r="C846" s="839"/>
      <c r="D846" s="839"/>
      <c r="E846" s="839"/>
      <c r="F846" s="839"/>
      <c r="G846" s="839"/>
      <c r="H846" s="839"/>
      <c r="I846" s="839"/>
      <c r="J846" s="839"/>
      <c r="K846" s="839"/>
      <c r="L846" s="839"/>
      <c r="M846" s="839"/>
      <c r="N846" s="839"/>
      <c r="O846" s="839"/>
      <c r="P846" s="839"/>
      <c r="Q846" s="839"/>
      <c r="R846" s="839"/>
      <c r="S846" s="839"/>
      <c r="T846" s="839"/>
      <c r="U846" s="839"/>
      <c r="V846" s="839"/>
      <c r="W846" s="839"/>
      <c r="X846" s="839"/>
      <c r="Y846" s="839"/>
      <c r="Z846" s="839"/>
      <c r="AA846" s="839"/>
      <c r="AB846" s="839"/>
    </row>
    <row r="847" spans="1:28" x14ac:dyDescent="0.35">
      <c r="A847" s="839"/>
      <c r="B847" s="839"/>
      <c r="C847" s="839"/>
      <c r="D847" s="839"/>
      <c r="E847" s="839"/>
      <c r="F847" s="839"/>
      <c r="G847" s="839"/>
      <c r="H847" s="839"/>
      <c r="I847" s="839"/>
      <c r="J847" s="839"/>
      <c r="K847" s="839"/>
      <c r="L847" s="839"/>
      <c r="M847" s="839"/>
      <c r="N847" s="839"/>
      <c r="O847" s="839"/>
      <c r="P847" s="839"/>
      <c r="Q847" s="839"/>
      <c r="R847" s="839"/>
      <c r="S847" s="839"/>
      <c r="T847" s="839"/>
      <c r="U847" s="839"/>
      <c r="V847" s="839"/>
      <c r="W847" s="839"/>
      <c r="X847" s="839"/>
      <c r="Y847" s="839"/>
      <c r="Z847" s="839"/>
      <c r="AA847" s="839"/>
      <c r="AB847" s="839"/>
    </row>
    <row r="848" spans="1:28" x14ac:dyDescent="0.35">
      <c r="A848" s="839"/>
      <c r="B848" s="839"/>
      <c r="C848" s="839"/>
      <c r="D848" s="839"/>
      <c r="E848" s="839"/>
      <c r="F848" s="839"/>
      <c r="G848" s="839"/>
      <c r="H848" s="839"/>
      <c r="I848" s="839"/>
      <c r="J848" s="839"/>
      <c r="K848" s="839"/>
      <c r="L848" s="839"/>
      <c r="M848" s="839"/>
      <c r="N848" s="839"/>
      <c r="O848" s="839"/>
      <c r="P848" s="839"/>
      <c r="Q848" s="839"/>
      <c r="R848" s="839"/>
      <c r="S848" s="839"/>
      <c r="T848" s="839"/>
      <c r="U848" s="839"/>
      <c r="V848" s="839"/>
      <c r="W848" s="839"/>
      <c r="X848" s="839"/>
      <c r="Y848" s="839"/>
      <c r="Z848" s="839"/>
      <c r="AA848" s="839"/>
      <c r="AB848" s="839"/>
    </row>
    <row r="849" spans="1:28" x14ac:dyDescent="0.35">
      <c r="A849" s="839"/>
      <c r="B849" s="839"/>
      <c r="C849" s="839"/>
      <c r="D849" s="839"/>
      <c r="E849" s="839"/>
      <c r="F849" s="839"/>
      <c r="G849" s="839"/>
      <c r="H849" s="839"/>
      <c r="I849" s="839"/>
      <c r="J849" s="839"/>
      <c r="K849" s="839"/>
      <c r="L849" s="839"/>
      <c r="M849" s="839"/>
      <c r="N849" s="839"/>
      <c r="O849" s="839"/>
      <c r="P849" s="839"/>
      <c r="Q849" s="839"/>
      <c r="R849" s="839"/>
      <c r="S849" s="839"/>
      <c r="T849" s="839"/>
      <c r="U849" s="839"/>
      <c r="V849" s="839"/>
      <c r="W849" s="839"/>
      <c r="X849" s="839"/>
      <c r="Y849" s="839"/>
      <c r="Z849" s="839"/>
      <c r="AA849" s="839"/>
      <c r="AB849" s="839"/>
    </row>
    <row r="850" spans="1:28" x14ac:dyDescent="0.35">
      <c r="A850" s="839"/>
      <c r="B850" s="839"/>
      <c r="C850" s="839"/>
      <c r="D850" s="839"/>
      <c r="E850" s="839"/>
      <c r="F850" s="839"/>
      <c r="G850" s="839"/>
      <c r="H850" s="839"/>
      <c r="I850" s="839"/>
      <c r="J850" s="839"/>
      <c r="K850" s="839"/>
      <c r="L850" s="839"/>
      <c r="M850" s="839"/>
      <c r="N850" s="839"/>
      <c r="O850" s="839"/>
      <c r="P850" s="839"/>
      <c r="Q850" s="839"/>
      <c r="R850" s="839"/>
      <c r="S850" s="839"/>
      <c r="T850" s="839"/>
      <c r="U850" s="839"/>
      <c r="V850" s="839"/>
      <c r="W850" s="839"/>
      <c r="X850" s="839"/>
      <c r="Y850" s="839"/>
      <c r="Z850" s="839"/>
      <c r="AA850" s="839"/>
      <c r="AB850" s="839"/>
    </row>
    <row r="851" spans="1:28" x14ac:dyDescent="0.35">
      <c r="A851" s="839"/>
      <c r="B851" s="839"/>
      <c r="C851" s="839"/>
      <c r="D851" s="839"/>
      <c r="E851" s="839"/>
      <c r="F851" s="839"/>
      <c r="G851" s="839"/>
      <c r="H851" s="839"/>
      <c r="I851" s="839"/>
      <c r="J851" s="839"/>
      <c r="K851" s="839"/>
      <c r="L851" s="839"/>
      <c r="M851" s="839"/>
      <c r="N851" s="839"/>
      <c r="O851" s="839"/>
      <c r="P851" s="839"/>
      <c r="Q851" s="839"/>
      <c r="R851" s="839"/>
      <c r="S851" s="839"/>
      <c r="T851" s="839"/>
      <c r="U851" s="839"/>
      <c r="V851" s="839"/>
      <c r="W851" s="839"/>
      <c r="X851" s="839"/>
      <c r="Y851" s="839"/>
      <c r="Z851" s="839"/>
      <c r="AA851" s="839"/>
      <c r="AB851" s="839"/>
    </row>
    <row r="852" spans="1:28" x14ac:dyDescent="0.35">
      <c r="A852" s="839"/>
      <c r="B852" s="839"/>
      <c r="C852" s="839"/>
      <c r="D852" s="839"/>
      <c r="E852" s="839"/>
      <c r="F852" s="839"/>
      <c r="G852" s="839"/>
      <c r="H852" s="839"/>
      <c r="I852" s="839"/>
      <c r="J852" s="839"/>
      <c r="K852" s="839"/>
      <c r="L852" s="839"/>
      <c r="M852" s="839"/>
      <c r="N852" s="839"/>
      <c r="O852" s="839"/>
      <c r="P852" s="839"/>
      <c r="Q852" s="839"/>
      <c r="R852" s="839"/>
      <c r="S852" s="839"/>
      <c r="T852" s="839"/>
      <c r="U852" s="839"/>
      <c r="V852" s="839"/>
      <c r="W852" s="839"/>
      <c r="X852" s="839"/>
      <c r="Y852" s="839"/>
      <c r="Z852" s="839"/>
      <c r="AA852" s="839"/>
      <c r="AB852" s="839"/>
    </row>
    <row r="853" spans="1:28" x14ac:dyDescent="0.35">
      <c r="A853" s="839"/>
      <c r="B853" s="839"/>
      <c r="C853" s="839"/>
      <c r="D853" s="839"/>
      <c r="E853" s="839"/>
      <c r="F853" s="839"/>
      <c r="G853" s="839"/>
      <c r="H853" s="839"/>
      <c r="I853" s="839"/>
      <c r="J853" s="839"/>
      <c r="K853" s="839"/>
      <c r="L853" s="839"/>
      <c r="M853" s="839"/>
      <c r="N853" s="839"/>
      <c r="O853" s="839"/>
      <c r="P853" s="839"/>
      <c r="Q853" s="839"/>
      <c r="R853" s="839"/>
      <c r="S853" s="839"/>
      <c r="T853" s="839"/>
      <c r="U853" s="839"/>
      <c r="V853" s="839"/>
      <c r="W853" s="839"/>
      <c r="X853" s="839"/>
      <c r="Y853" s="839"/>
      <c r="Z853" s="839"/>
      <c r="AA853" s="839"/>
      <c r="AB853" s="839"/>
    </row>
    <row r="854" spans="1:28" x14ac:dyDescent="0.35">
      <c r="A854" s="839"/>
      <c r="B854" s="839"/>
      <c r="C854" s="839"/>
      <c r="D854" s="839"/>
      <c r="E854" s="839"/>
      <c r="F854" s="839"/>
      <c r="G854" s="839"/>
      <c r="H854" s="839"/>
      <c r="I854" s="839"/>
      <c r="J854" s="839"/>
      <c r="K854" s="839"/>
      <c r="L854" s="839"/>
      <c r="M854" s="839"/>
      <c r="N854" s="839"/>
      <c r="O854" s="839"/>
      <c r="P854" s="839"/>
      <c r="Q854" s="839"/>
      <c r="R854" s="839"/>
      <c r="S854" s="839"/>
      <c r="T854" s="839"/>
      <c r="U854" s="839"/>
      <c r="V854" s="839"/>
      <c r="W854" s="839"/>
      <c r="X854" s="839"/>
      <c r="Y854" s="839"/>
      <c r="Z854" s="839"/>
      <c r="AA854" s="839"/>
      <c r="AB854" s="839"/>
    </row>
    <row r="855" spans="1:28" x14ac:dyDescent="0.35">
      <c r="A855" s="839"/>
      <c r="B855" s="839"/>
      <c r="C855" s="839"/>
      <c r="D855" s="839"/>
      <c r="E855" s="839"/>
      <c r="F855" s="839"/>
      <c r="G855" s="839"/>
      <c r="H855" s="839"/>
      <c r="I855" s="839"/>
      <c r="J855" s="839"/>
      <c r="K855" s="839"/>
      <c r="L855" s="839"/>
      <c r="M855" s="839"/>
      <c r="N855" s="839"/>
      <c r="O855" s="839"/>
      <c r="P855" s="839"/>
      <c r="Q855" s="839"/>
      <c r="R855" s="839"/>
      <c r="S855" s="839"/>
      <c r="T855" s="839"/>
      <c r="U855" s="839"/>
      <c r="V855" s="839"/>
      <c r="W855" s="839"/>
      <c r="X855" s="839"/>
      <c r="Y855" s="839"/>
      <c r="Z855" s="839"/>
      <c r="AA855" s="839"/>
      <c r="AB855" s="839"/>
    </row>
    <row r="856" spans="1:28" x14ac:dyDescent="0.35">
      <c r="A856" s="839"/>
      <c r="B856" s="839"/>
      <c r="C856" s="839"/>
      <c r="D856" s="839"/>
      <c r="E856" s="839"/>
      <c r="F856" s="839"/>
      <c r="G856" s="839"/>
      <c r="H856" s="839"/>
      <c r="I856" s="839"/>
      <c r="J856" s="839"/>
      <c r="K856" s="839"/>
      <c r="L856" s="839"/>
      <c r="M856" s="839"/>
      <c r="N856" s="839"/>
      <c r="O856" s="839"/>
      <c r="P856" s="839"/>
      <c r="Q856" s="839"/>
      <c r="R856" s="839"/>
      <c r="S856" s="839"/>
      <c r="T856" s="839"/>
      <c r="U856" s="839"/>
      <c r="V856" s="839"/>
      <c r="W856" s="839"/>
      <c r="X856" s="839"/>
      <c r="Y856" s="839"/>
      <c r="Z856" s="839"/>
      <c r="AA856" s="839"/>
      <c r="AB856" s="839"/>
    </row>
    <row r="857" spans="1:28" x14ac:dyDescent="0.35">
      <c r="A857" s="839"/>
      <c r="B857" s="839"/>
      <c r="C857" s="839"/>
      <c r="D857" s="839"/>
      <c r="E857" s="839"/>
      <c r="F857" s="839"/>
      <c r="G857" s="839"/>
      <c r="H857" s="839"/>
      <c r="I857" s="839"/>
      <c r="J857" s="839"/>
      <c r="K857" s="839"/>
      <c r="L857" s="839"/>
      <c r="M857" s="839"/>
      <c r="N857" s="839"/>
      <c r="O857" s="839"/>
      <c r="P857" s="839"/>
      <c r="Q857" s="839"/>
      <c r="R857" s="839"/>
      <c r="S857" s="839"/>
      <c r="T857" s="839"/>
      <c r="U857" s="839"/>
      <c r="V857" s="839"/>
      <c r="W857" s="839"/>
      <c r="X857" s="839"/>
      <c r="Y857" s="839"/>
      <c r="Z857" s="839"/>
      <c r="AA857" s="839"/>
      <c r="AB857" s="839"/>
    </row>
    <row r="858" spans="1:28" x14ac:dyDescent="0.35">
      <c r="A858" s="839"/>
      <c r="B858" s="839"/>
      <c r="C858" s="839"/>
      <c r="D858" s="839"/>
      <c r="E858" s="839"/>
      <c r="F858" s="839"/>
      <c r="G858" s="839"/>
      <c r="H858" s="839"/>
      <c r="I858" s="839"/>
      <c r="J858" s="839"/>
      <c r="K858" s="839"/>
      <c r="L858" s="839"/>
      <c r="M858" s="839"/>
      <c r="N858" s="839"/>
      <c r="O858" s="839"/>
      <c r="P858" s="839"/>
      <c r="Q858" s="839"/>
      <c r="R858" s="839"/>
      <c r="S858" s="839"/>
      <c r="T858" s="839"/>
      <c r="U858" s="839"/>
      <c r="V858" s="839"/>
      <c r="W858" s="839"/>
      <c r="X858" s="839"/>
      <c r="Y858" s="839"/>
      <c r="Z858" s="839"/>
      <c r="AA858" s="839"/>
      <c r="AB858" s="839"/>
    </row>
    <row r="859" spans="1:28" x14ac:dyDescent="0.35">
      <c r="A859" s="839"/>
      <c r="B859" s="839"/>
      <c r="C859" s="839"/>
      <c r="D859" s="839"/>
      <c r="E859" s="839"/>
      <c r="F859" s="839"/>
      <c r="G859" s="839"/>
      <c r="H859" s="839"/>
      <c r="I859" s="839"/>
      <c r="J859" s="839"/>
      <c r="K859" s="839"/>
      <c r="L859" s="839"/>
      <c r="M859" s="839"/>
      <c r="N859" s="839"/>
      <c r="O859" s="839"/>
      <c r="P859" s="839"/>
      <c r="Q859" s="839"/>
      <c r="R859" s="839"/>
      <c r="S859" s="839"/>
      <c r="T859" s="839"/>
      <c r="U859" s="839"/>
      <c r="V859" s="839"/>
      <c r="W859" s="839"/>
      <c r="X859" s="839"/>
      <c r="Y859" s="839"/>
      <c r="Z859" s="839"/>
      <c r="AA859" s="839"/>
      <c r="AB859" s="839"/>
    </row>
    <row r="860" spans="1:28" x14ac:dyDescent="0.35">
      <c r="A860" s="839"/>
      <c r="B860" s="839"/>
      <c r="C860" s="839"/>
      <c r="D860" s="839"/>
      <c r="E860" s="839"/>
      <c r="F860" s="839"/>
      <c r="G860" s="839"/>
      <c r="H860" s="839"/>
      <c r="I860" s="839"/>
      <c r="J860" s="839"/>
      <c r="K860" s="839"/>
      <c r="L860" s="839"/>
      <c r="M860" s="839"/>
      <c r="N860" s="839"/>
      <c r="O860" s="839"/>
      <c r="P860" s="839"/>
      <c r="Q860" s="839"/>
      <c r="R860" s="839"/>
      <c r="S860" s="839"/>
      <c r="T860" s="839"/>
      <c r="U860" s="839"/>
      <c r="V860" s="839"/>
      <c r="W860" s="839"/>
      <c r="X860" s="839"/>
      <c r="Y860" s="839"/>
      <c r="Z860" s="839"/>
      <c r="AA860" s="839"/>
      <c r="AB860" s="839"/>
    </row>
    <row r="861" spans="1:28" x14ac:dyDescent="0.35">
      <c r="A861" s="839"/>
      <c r="B861" s="839"/>
      <c r="C861" s="839"/>
      <c r="D861" s="839"/>
      <c r="E861" s="839"/>
      <c r="F861" s="839"/>
      <c r="G861" s="839"/>
      <c r="H861" s="839"/>
      <c r="I861" s="839"/>
      <c r="J861" s="839"/>
      <c r="K861" s="839"/>
      <c r="L861" s="839"/>
      <c r="M861" s="839"/>
      <c r="N861" s="839"/>
      <c r="O861" s="839"/>
      <c r="P861" s="839"/>
      <c r="Q861" s="839"/>
      <c r="R861" s="839"/>
      <c r="S861" s="839"/>
      <c r="T861" s="839"/>
      <c r="U861" s="839"/>
      <c r="V861" s="839"/>
      <c r="W861" s="839"/>
      <c r="X861" s="839"/>
      <c r="Y861" s="839"/>
      <c r="Z861" s="839"/>
      <c r="AA861" s="839"/>
      <c r="AB861" s="839"/>
    </row>
    <row r="862" spans="1:28" x14ac:dyDescent="0.35">
      <c r="A862" s="839"/>
      <c r="B862" s="839"/>
      <c r="C862" s="839"/>
      <c r="D862" s="839"/>
      <c r="E862" s="839"/>
      <c r="F862" s="839"/>
      <c r="G862" s="839"/>
      <c r="H862" s="839"/>
      <c r="I862" s="839"/>
      <c r="J862" s="839"/>
      <c r="K862" s="839"/>
      <c r="L862" s="839"/>
      <c r="M862" s="839"/>
      <c r="N862" s="839"/>
      <c r="O862" s="839"/>
      <c r="P862" s="839"/>
      <c r="Q862" s="839"/>
      <c r="R862" s="839"/>
      <c r="S862" s="839"/>
      <c r="T862" s="839"/>
      <c r="U862" s="839"/>
      <c r="V862" s="839"/>
      <c r="W862" s="839"/>
      <c r="X862" s="839"/>
      <c r="Y862" s="839"/>
      <c r="Z862" s="839"/>
      <c r="AA862" s="839"/>
      <c r="AB862" s="839"/>
    </row>
    <row r="863" spans="1:28" x14ac:dyDescent="0.35">
      <c r="A863" s="839"/>
      <c r="B863" s="839"/>
      <c r="C863" s="839"/>
      <c r="D863" s="839"/>
      <c r="E863" s="839"/>
      <c r="F863" s="839"/>
      <c r="G863" s="839"/>
      <c r="H863" s="839"/>
      <c r="I863" s="839"/>
      <c r="J863" s="839"/>
      <c r="K863" s="839"/>
      <c r="L863" s="839"/>
      <c r="M863" s="839"/>
      <c r="N863" s="839"/>
      <c r="O863" s="839"/>
      <c r="P863" s="839"/>
      <c r="Q863" s="839"/>
      <c r="R863" s="839"/>
      <c r="S863" s="839"/>
      <c r="T863" s="839"/>
      <c r="U863" s="839"/>
      <c r="V863" s="839"/>
      <c r="W863" s="839"/>
      <c r="X863" s="839"/>
      <c r="Y863" s="839"/>
      <c r="Z863" s="839"/>
      <c r="AA863" s="839"/>
      <c r="AB863" s="839"/>
    </row>
    <row r="864" spans="1:28" x14ac:dyDescent="0.35">
      <c r="A864" s="839"/>
      <c r="B864" s="839"/>
      <c r="C864" s="839"/>
      <c r="D864" s="839"/>
      <c r="E864" s="839"/>
      <c r="F864" s="839"/>
      <c r="G864" s="839"/>
      <c r="H864" s="839"/>
      <c r="I864" s="839"/>
      <c r="J864" s="839"/>
      <c r="K864" s="839"/>
      <c r="L864" s="839"/>
      <c r="M864" s="839"/>
      <c r="N864" s="839"/>
      <c r="O864" s="839"/>
      <c r="P864" s="839"/>
      <c r="Q864" s="839"/>
      <c r="R864" s="839"/>
      <c r="S864" s="839"/>
      <c r="T864" s="839"/>
      <c r="U864" s="839"/>
      <c r="V864" s="839"/>
      <c r="W864" s="839"/>
      <c r="X864" s="839"/>
      <c r="Y864" s="839"/>
      <c r="Z864" s="839"/>
      <c r="AA864" s="839"/>
      <c r="AB864" s="839"/>
    </row>
    <row r="865" spans="1:28" x14ac:dyDescent="0.35">
      <c r="A865" s="839"/>
      <c r="B865" s="839"/>
      <c r="C865" s="839"/>
      <c r="D865" s="839"/>
      <c r="E865" s="839"/>
      <c r="F865" s="839"/>
      <c r="G865" s="839"/>
      <c r="H865" s="839"/>
      <c r="I865" s="839"/>
      <c r="J865" s="839"/>
      <c r="K865" s="839"/>
      <c r="L865" s="839"/>
      <c r="M865" s="839"/>
      <c r="N865" s="839"/>
      <c r="O865" s="839"/>
      <c r="P865" s="839"/>
      <c r="Q865" s="839"/>
      <c r="R865" s="839"/>
      <c r="S865" s="839"/>
      <c r="T865" s="839"/>
      <c r="U865" s="839"/>
      <c r="V865" s="839"/>
      <c r="W865" s="839"/>
      <c r="X865" s="839"/>
      <c r="Y865" s="839"/>
      <c r="Z865" s="839"/>
      <c r="AA865" s="839"/>
      <c r="AB865" s="839"/>
    </row>
    <row r="866" spans="1:28" x14ac:dyDescent="0.35">
      <c r="A866" s="839"/>
      <c r="B866" s="839"/>
      <c r="C866" s="839"/>
      <c r="D866" s="839"/>
      <c r="E866" s="839"/>
      <c r="F866" s="839"/>
      <c r="G866" s="839"/>
      <c r="H866" s="839"/>
      <c r="I866" s="839"/>
      <c r="J866" s="839"/>
      <c r="K866" s="839"/>
      <c r="L866" s="839"/>
      <c r="M866" s="839"/>
      <c r="N866" s="839"/>
      <c r="O866" s="839"/>
      <c r="P866" s="839"/>
      <c r="Q866" s="839"/>
      <c r="R866" s="839"/>
      <c r="S866" s="839"/>
      <c r="T866" s="839"/>
      <c r="U866" s="839"/>
      <c r="V866" s="839"/>
      <c r="W866" s="839"/>
      <c r="X866" s="839"/>
      <c r="Y866" s="839"/>
      <c r="Z866" s="839"/>
      <c r="AA866" s="839"/>
      <c r="AB866" s="839"/>
    </row>
    <row r="867" spans="1:28" x14ac:dyDescent="0.35">
      <c r="A867" s="839"/>
      <c r="B867" s="839"/>
      <c r="C867" s="839"/>
      <c r="D867" s="839"/>
      <c r="E867" s="839"/>
      <c r="F867" s="839"/>
      <c r="G867" s="839"/>
      <c r="H867" s="839"/>
      <c r="I867" s="839"/>
      <c r="J867" s="839"/>
      <c r="K867" s="839"/>
      <c r="L867" s="839"/>
      <c r="M867" s="839"/>
      <c r="N867" s="839"/>
      <c r="O867" s="839"/>
      <c r="P867" s="839"/>
      <c r="Q867" s="839"/>
      <c r="R867" s="839"/>
      <c r="S867" s="839"/>
      <c r="T867" s="839"/>
      <c r="U867" s="839"/>
      <c r="V867" s="839"/>
      <c r="W867" s="839"/>
      <c r="X867" s="839"/>
      <c r="Y867" s="839"/>
      <c r="Z867" s="839"/>
      <c r="AA867" s="839"/>
      <c r="AB867" s="839"/>
    </row>
    <row r="868" spans="1:28" x14ac:dyDescent="0.35">
      <c r="A868" s="839"/>
      <c r="B868" s="839"/>
      <c r="C868" s="839"/>
      <c r="D868" s="839"/>
      <c r="E868" s="839"/>
      <c r="F868" s="839"/>
      <c r="G868" s="839"/>
      <c r="H868" s="839"/>
      <c r="I868" s="839"/>
      <c r="J868" s="839"/>
      <c r="K868" s="839"/>
      <c r="L868" s="839"/>
      <c r="M868" s="839"/>
      <c r="N868" s="839"/>
      <c r="O868" s="839"/>
      <c r="P868" s="839"/>
      <c r="Q868" s="839"/>
      <c r="R868" s="839"/>
      <c r="S868" s="839"/>
      <c r="T868" s="839"/>
      <c r="U868" s="839"/>
      <c r="V868" s="839"/>
      <c r="W868" s="839"/>
      <c r="X868" s="839"/>
      <c r="Y868" s="839"/>
      <c r="Z868" s="839"/>
      <c r="AA868" s="839"/>
      <c r="AB868" s="839"/>
    </row>
    <row r="869" spans="1:28" x14ac:dyDescent="0.35">
      <c r="A869" s="839"/>
      <c r="B869" s="839"/>
      <c r="C869" s="839"/>
      <c r="D869" s="839"/>
      <c r="E869" s="839"/>
      <c r="F869" s="839"/>
      <c r="G869" s="839"/>
      <c r="H869" s="839"/>
      <c r="I869" s="839"/>
      <c r="J869" s="839"/>
      <c r="K869" s="839"/>
      <c r="L869" s="839"/>
      <c r="M869" s="839"/>
      <c r="N869" s="839"/>
      <c r="O869" s="839"/>
      <c r="P869" s="839"/>
      <c r="Q869" s="839"/>
      <c r="R869" s="839"/>
      <c r="S869" s="839"/>
      <c r="T869" s="839"/>
      <c r="U869" s="839"/>
      <c r="V869" s="839"/>
      <c r="W869" s="839"/>
      <c r="X869" s="839"/>
      <c r="Y869" s="839"/>
      <c r="Z869" s="839"/>
      <c r="AA869" s="839"/>
      <c r="AB869" s="839"/>
    </row>
    <row r="870" spans="1:28" x14ac:dyDescent="0.35">
      <c r="A870" s="839"/>
      <c r="B870" s="839"/>
      <c r="C870" s="839"/>
      <c r="D870" s="839"/>
      <c r="E870" s="839"/>
      <c r="F870" s="839"/>
      <c r="G870" s="839"/>
      <c r="H870" s="839"/>
      <c r="I870" s="839"/>
      <c r="J870" s="839"/>
      <c r="K870" s="839"/>
      <c r="L870" s="839"/>
      <c r="M870" s="839"/>
      <c r="N870" s="839"/>
      <c r="O870" s="839"/>
      <c r="P870" s="839"/>
      <c r="Q870" s="839"/>
      <c r="R870" s="839"/>
      <c r="S870" s="839"/>
      <c r="T870" s="839"/>
      <c r="U870" s="839"/>
      <c r="V870" s="839"/>
      <c r="W870" s="839"/>
      <c r="X870" s="839"/>
      <c r="Y870" s="839"/>
      <c r="Z870" s="839"/>
      <c r="AA870" s="839"/>
      <c r="AB870" s="839"/>
    </row>
    <row r="871" spans="1:28" x14ac:dyDescent="0.35">
      <c r="A871" s="839"/>
      <c r="B871" s="839"/>
      <c r="C871" s="839"/>
      <c r="D871" s="839"/>
      <c r="E871" s="839"/>
      <c r="F871" s="839"/>
      <c r="G871" s="839"/>
      <c r="H871" s="839"/>
      <c r="I871" s="839"/>
      <c r="J871" s="839"/>
      <c r="K871" s="839"/>
      <c r="L871" s="839"/>
      <c r="M871" s="839"/>
      <c r="N871" s="839"/>
      <c r="O871" s="839"/>
      <c r="P871" s="839"/>
      <c r="Q871" s="839"/>
      <c r="R871" s="839"/>
      <c r="S871" s="839"/>
      <c r="T871" s="839"/>
      <c r="U871" s="839"/>
      <c r="V871" s="839"/>
      <c r="W871" s="839"/>
      <c r="X871" s="839"/>
      <c r="Y871" s="839"/>
      <c r="Z871" s="839"/>
      <c r="AA871" s="839"/>
      <c r="AB871" s="839"/>
    </row>
    <row r="872" spans="1:28" x14ac:dyDescent="0.35">
      <c r="A872" s="839"/>
      <c r="B872" s="839"/>
      <c r="C872" s="839"/>
      <c r="D872" s="839"/>
      <c r="E872" s="839"/>
      <c r="F872" s="839"/>
      <c r="G872" s="839"/>
      <c r="H872" s="839"/>
      <c r="I872" s="839"/>
      <c r="J872" s="839"/>
      <c r="K872" s="839"/>
      <c r="L872" s="839"/>
      <c r="M872" s="839"/>
      <c r="N872" s="839"/>
      <c r="O872" s="839"/>
      <c r="P872" s="839"/>
      <c r="Q872" s="839"/>
      <c r="R872" s="839"/>
      <c r="S872" s="839"/>
      <c r="T872" s="839"/>
      <c r="U872" s="839"/>
      <c r="V872" s="839"/>
      <c r="W872" s="839"/>
      <c r="X872" s="839"/>
      <c r="Y872" s="839"/>
      <c r="Z872" s="839"/>
      <c r="AA872" s="839"/>
      <c r="AB872" s="839"/>
    </row>
    <row r="873" spans="1:28" x14ac:dyDescent="0.35">
      <c r="A873" s="839"/>
      <c r="B873" s="839"/>
      <c r="C873" s="839"/>
      <c r="D873" s="839"/>
      <c r="E873" s="839"/>
      <c r="F873" s="839"/>
      <c r="G873" s="839"/>
      <c r="H873" s="839"/>
      <c r="I873" s="839"/>
      <c r="J873" s="839"/>
      <c r="K873" s="839"/>
      <c r="L873" s="839"/>
      <c r="M873" s="839"/>
      <c r="N873" s="839"/>
      <c r="O873" s="839"/>
      <c r="P873" s="839"/>
      <c r="Q873" s="839"/>
      <c r="R873" s="839"/>
      <c r="S873" s="839"/>
      <c r="T873" s="839"/>
      <c r="U873" s="839"/>
      <c r="V873" s="839"/>
      <c r="W873" s="839"/>
      <c r="X873" s="839"/>
      <c r="Y873" s="839"/>
      <c r="Z873" s="839"/>
      <c r="AA873" s="839"/>
      <c r="AB873" s="839"/>
    </row>
    <row r="874" spans="1:28" x14ac:dyDescent="0.35">
      <c r="A874" s="839"/>
      <c r="B874" s="839"/>
      <c r="C874" s="839"/>
      <c r="D874" s="839"/>
      <c r="E874" s="839"/>
      <c r="F874" s="839"/>
      <c r="G874" s="839"/>
      <c r="H874" s="839"/>
      <c r="I874" s="839"/>
      <c r="J874" s="839"/>
      <c r="K874" s="839"/>
      <c r="L874" s="839"/>
      <c r="M874" s="839"/>
      <c r="N874" s="839"/>
      <c r="O874" s="839"/>
      <c r="P874" s="839"/>
      <c r="Q874" s="839"/>
      <c r="R874" s="839"/>
      <c r="S874" s="839"/>
      <c r="T874" s="839"/>
      <c r="U874" s="839"/>
      <c r="V874" s="839"/>
      <c r="W874" s="839"/>
      <c r="X874" s="839"/>
      <c r="Y874" s="839"/>
      <c r="Z874" s="839"/>
      <c r="AA874" s="839"/>
      <c r="AB874" s="839"/>
    </row>
    <row r="875" spans="1:28" x14ac:dyDescent="0.35">
      <c r="A875" s="839"/>
      <c r="B875" s="839"/>
      <c r="C875" s="839"/>
      <c r="D875" s="839"/>
      <c r="E875" s="839"/>
      <c r="F875" s="839"/>
      <c r="G875" s="839"/>
      <c r="H875" s="839"/>
      <c r="I875" s="839"/>
      <c r="J875" s="839"/>
      <c r="K875" s="839"/>
      <c r="L875" s="839"/>
      <c r="M875" s="839"/>
      <c r="N875" s="839"/>
      <c r="O875" s="839"/>
      <c r="P875" s="839"/>
      <c r="Q875" s="839"/>
      <c r="R875" s="839"/>
      <c r="S875" s="839"/>
      <c r="T875" s="839"/>
      <c r="U875" s="839"/>
      <c r="V875" s="839"/>
      <c r="W875" s="839"/>
      <c r="X875" s="839"/>
      <c r="Y875" s="839"/>
      <c r="Z875" s="839"/>
      <c r="AA875" s="839"/>
      <c r="AB875" s="839"/>
    </row>
    <row r="876" spans="1:28" x14ac:dyDescent="0.35">
      <c r="A876" s="839"/>
      <c r="B876" s="839"/>
      <c r="C876" s="839"/>
      <c r="D876" s="839"/>
      <c r="E876" s="839"/>
      <c r="F876" s="839"/>
      <c r="G876" s="839"/>
      <c r="H876" s="839"/>
      <c r="I876" s="839"/>
      <c r="J876" s="839"/>
      <c r="K876" s="839"/>
      <c r="L876" s="839"/>
      <c r="M876" s="839"/>
      <c r="N876" s="839"/>
      <c r="O876" s="839"/>
      <c r="P876" s="839"/>
      <c r="Q876" s="839"/>
      <c r="R876" s="839"/>
      <c r="S876" s="839"/>
      <c r="T876" s="839"/>
      <c r="U876" s="839"/>
      <c r="V876" s="839"/>
      <c r="W876" s="839"/>
      <c r="X876" s="839"/>
      <c r="Y876" s="839"/>
      <c r="Z876" s="839"/>
      <c r="AA876" s="839"/>
      <c r="AB876" s="839"/>
    </row>
    <row r="877" spans="1:28" x14ac:dyDescent="0.35">
      <c r="A877" s="839"/>
      <c r="B877" s="839"/>
      <c r="C877" s="839"/>
      <c r="D877" s="839"/>
      <c r="E877" s="839"/>
      <c r="F877" s="839"/>
      <c r="G877" s="839"/>
      <c r="H877" s="839"/>
      <c r="I877" s="839"/>
      <c r="J877" s="839"/>
      <c r="K877" s="839"/>
      <c r="L877" s="839"/>
      <c r="M877" s="839"/>
      <c r="N877" s="839"/>
      <c r="O877" s="839"/>
      <c r="P877" s="839"/>
      <c r="Q877" s="839"/>
      <c r="R877" s="839"/>
      <c r="S877" s="839"/>
      <c r="T877" s="839"/>
      <c r="U877" s="839"/>
      <c r="V877" s="839"/>
      <c r="W877" s="839"/>
      <c r="X877" s="839"/>
      <c r="Y877" s="839"/>
      <c r="Z877" s="839"/>
      <c r="AA877" s="839"/>
      <c r="AB877" s="839"/>
    </row>
    <row r="878" spans="1:28" x14ac:dyDescent="0.35">
      <c r="A878" s="839"/>
      <c r="B878" s="839"/>
      <c r="C878" s="839"/>
      <c r="D878" s="839"/>
      <c r="E878" s="839"/>
      <c r="F878" s="839"/>
      <c r="G878" s="839"/>
      <c r="H878" s="839"/>
      <c r="I878" s="839"/>
      <c r="J878" s="839"/>
      <c r="K878" s="839"/>
      <c r="L878" s="839"/>
      <c r="M878" s="839"/>
      <c r="N878" s="839"/>
      <c r="O878" s="839"/>
      <c r="P878" s="839"/>
      <c r="Q878" s="839"/>
      <c r="R878" s="839"/>
      <c r="S878" s="839"/>
      <c r="T878" s="839"/>
      <c r="U878" s="839"/>
      <c r="V878" s="839"/>
      <c r="W878" s="839"/>
      <c r="X878" s="839"/>
      <c r="Y878" s="839"/>
      <c r="Z878" s="839"/>
      <c r="AA878" s="839"/>
      <c r="AB878" s="839"/>
    </row>
    <row r="879" spans="1:28" x14ac:dyDescent="0.35">
      <c r="A879" s="839"/>
      <c r="B879" s="839"/>
      <c r="C879" s="839"/>
      <c r="D879" s="839"/>
      <c r="E879" s="839"/>
      <c r="F879" s="839"/>
      <c r="G879" s="839"/>
      <c r="H879" s="839"/>
      <c r="I879" s="839"/>
      <c r="J879" s="839"/>
      <c r="K879" s="839"/>
      <c r="L879" s="839"/>
      <c r="M879" s="839"/>
      <c r="N879" s="839"/>
      <c r="O879" s="839"/>
      <c r="P879" s="839"/>
      <c r="Q879" s="839"/>
      <c r="R879" s="839"/>
      <c r="S879" s="839"/>
      <c r="T879" s="839"/>
      <c r="U879" s="839"/>
      <c r="V879" s="839"/>
      <c r="W879" s="839"/>
      <c r="X879" s="839"/>
      <c r="Y879" s="839"/>
      <c r="Z879" s="839"/>
      <c r="AA879" s="839"/>
      <c r="AB879" s="839"/>
    </row>
    <row r="880" spans="1:28" x14ac:dyDescent="0.35">
      <c r="A880" s="839"/>
      <c r="B880" s="839"/>
      <c r="C880" s="839"/>
      <c r="D880" s="839"/>
      <c r="E880" s="839"/>
      <c r="F880" s="839"/>
      <c r="G880" s="839"/>
      <c r="H880" s="839"/>
      <c r="I880" s="839"/>
      <c r="J880" s="839"/>
      <c r="K880" s="839"/>
      <c r="L880" s="839"/>
      <c r="M880" s="839"/>
      <c r="N880" s="839"/>
      <c r="O880" s="839"/>
      <c r="P880" s="839"/>
      <c r="Q880" s="839"/>
      <c r="R880" s="839"/>
      <c r="S880" s="839"/>
      <c r="T880" s="839"/>
      <c r="U880" s="839"/>
      <c r="V880" s="839"/>
      <c r="W880" s="839"/>
      <c r="X880" s="839"/>
      <c r="Y880" s="839"/>
      <c r="Z880" s="839"/>
      <c r="AA880" s="839"/>
      <c r="AB880" s="839"/>
    </row>
    <row r="881" spans="1:28" x14ac:dyDescent="0.35">
      <c r="A881" s="839"/>
      <c r="B881" s="839"/>
      <c r="C881" s="839"/>
      <c r="D881" s="839"/>
      <c r="E881" s="839"/>
      <c r="F881" s="839"/>
      <c r="G881" s="839"/>
      <c r="H881" s="839"/>
      <c r="I881" s="839"/>
      <c r="J881" s="839"/>
      <c r="K881" s="839"/>
      <c r="L881" s="839"/>
      <c r="M881" s="839"/>
      <c r="N881" s="839"/>
      <c r="O881" s="839"/>
      <c r="P881" s="839"/>
      <c r="Q881" s="839"/>
      <c r="R881" s="839"/>
      <c r="S881" s="839"/>
      <c r="T881" s="839"/>
      <c r="U881" s="839"/>
      <c r="V881" s="839"/>
      <c r="W881" s="839"/>
      <c r="X881" s="839"/>
      <c r="Y881" s="839"/>
      <c r="Z881" s="839"/>
      <c r="AA881" s="839"/>
      <c r="AB881" s="839"/>
    </row>
    <row r="882" spans="1:28" x14ac:dyDescent="0.35">
      <c r="A882" s="839"/>
      <c r="B882" s="839"/>
      <c r="C882" s="839"/>
      <c r="D882" s="839"/>
      <c r="E882" s="839"/>
      <c r="F882" s="839"/>
      <c r="G882" s="839"/>
      <c r="H882" s="839"/>
      <c r="I882" s="839"/>
      <c r="J882" s="839"/>
      <c r="K882" s="839"/>
      <c r="L882" s="839"/>
      <c r="M882" s="839"/>
      <c r="N882" s="839"/>
      <c r="O882" s="839"/>
      <c r="P882" s="839"/>
      <c r="Q882" s="839"/>
      <c r="R882" s="839"/>
      <c r="S882" s="839"/>
      <c r="T882" s="839"/>
      <c r="U882" s="839"/>
      <c r="V882" s="839"/>
      <c r="W882" s="839"/>
      <c r="X882" s="839"/>
      <c r="Y882" s="839"/>
      <c r="Z882" s="839"/>
      <c r="AA882" s="839"/>
      <c r="AB882" s="839"/>
    </row>
    <row r="883" spans="1:28" x14ac:dyDescent="0.35">
      <c r="A883" s="839"/>
      <c r="B883" s="839"/>
      <c r="C883" s="839"/>
      <c r="D883" s="839"/>
      <c r="E883" s="839"/>
      <c r="F883" s="839"/>
      <c r="G883" s="839"/>
      <c r="H883" s="839"/>
      <c r="I883" s="839"/>
      <c r="J883" s="839"/>
      <c r="K883" s="839"/>
      <c r="L883" s="839"/>
      <c r="M883" s="839"/>
      <c r="N883" s="839"/>
      <c r="O883" s="839"/>
      <c r="P883" s="839"/>
      <c r="Q883" s="839"/>
      <c r="R883" s="839"/>
      <c r="S883" s="839"/>
      <c r="T883" s="839"/>
      <c r="U883" s="839"/>
      <c r="V883" s="839"/>
      <c r="W883" s="839"/>
      <c r="X883" s="839"/>
      <c r="Y883" s="839"/>
      <c r="Z883" s="839"/>
      <c r="AA883" s="839"/>
      <c r="AB883" s="839"/>
    </row>
    <row r="884" spans="1:28" x14ac:dyDescent="0.35">
      <c r="A884" s="839"/>
      <c r="B884" s="839"/>
      <c r="C884" s="839"/>
      <c r="D884" s="839"/>
      <c r="E884" s="839"/>
      <c r="F884" s="839"/>
      <c r="G884" s="839"/>
      <c r="H884" s="839"/>
      <c r="I884" s="839"/>
      <c r="J884" s="839"/>
      <c r="K884" s="839"/>
      <c r="L884" s="839"/>
      <c r="M884" s="839"/>
      <c r="N884" s="839"/>
      <c r="O884" s="839"/>
      <c r="P884" s="839"/>
      <c r="Q884" s="839"/>
      <c r="R884" s="839"/>
      <c r="S884" s="839"/>
      <c r="T884" s="839"/>
      <c r="U884" s="839"/>
      <c r="V884" s="839"/>
      <c r="W884" s="839"/>
      <c r="X884" s="839"/>
      <c r="Y884" s="839"/>
      <c r="Z884" s="839"/>
      <c r="AA884" s="839"/>
      <c r="AB884" s="839"/>
    </row>
    <row r="885" spans="1:28" x14ac:dyDescent="0.35">
      <c r="A885" s="839"/>
      <c r="B885" s="839"/>
      <c r="C885" s="839"/>
      <c r="D885" s="839"/>
      <c r="E885" s="839"/>
      <c r="F885" s="839"/>
      <c r="G885" s="839"/>
      <c r="H885" s="839"/>
      <c r="I885" s="839"/>
      <c r="J885" s="839"/>
      <c r="K885" s="839"/>
      <c r="L885" s="839"/>
      <c r="M885" s="839"/>
      <c r="N885" s="839"/>
      <c r="O885" s="839"/>
      <c r="P885" s="839"/>
      <c r="Q885" s="839"/>
      <c r="R885" s="839"/>
      <c r="S885" s="839"/>
      <c r="T885" s="839"/>
      <c r="U885" s="839"/>
      <c r="V885" s="839"/>
      <c r="W885" s="839"/>
      <c r="X885" s="839"/>
      <c r="Y885" s="839"/>
      <c r="Z885" s="839"/>
      <c r="AA885" s="839"/>
      <c r="AB885" s="839"/>
    </row>
    <row r="886" spans="1:28" x14ac:dyDescent="0.35">
      <c r="A886" s="839"/>
      <c r="B886" s="839"/>
      <c r="C886" s="839"/>
      <c r="D886" s="839"/>
      <c r="E886" s="839"/>
      <c r="F886" s="839"/>
      <c r="G886" s="839"/>
      <c r="H886" s="839"/>
      <c r="I886" s="839"/>
      <c r="J886" s="839"/>
      <c r="K886" s="839"/>
      <c r="L886" s="839"/>
      <c r="M886" s="839"/>
      <c r="N886" s="839"/>
      <c r="O886" s="839"/>
      <c r="P886" s="839"/>
      <c r="Q886" s="839"/>
      <c r="R886" s="839"/>
      <c r="S886" s="839"/>
      <c r="T886" s="839"/>
      <c r="U886" s="839"/>
      <c r="V886" s="839"/>
      <c r="W886" s="839"/>
      <c r="X886" s="839"/>
      <c r="Y886" s="839"/>
      <c r="Z886" s="839"/>
      <c r="AA886" s="839"/>
      <c r="AB886" s="839"/>
    </row>
    <row r="887" spans="1:28" x14ac:dyDescent="0.35">
      <c r="A887" s="839"/>
      <c r="B887" s="839"/>
      <c r="C887" s="839"/>
      <c r="D887" s="839"/>
      <c r="E887" s="839"/>
      <c r="F887" s="839"/>
      <c r="G887" s="839"/>
      <c r="H887" s="839"/>
      <c r="I887" s="839"/>
      <c r="J887" s="839"/>
      <c r="K887" s="839"/>
      <c r="L887" s="839"/>
      <c r="M887" s="839"/>
      <c r="N887" s="839"/>
      <c r="O887" s="839"/>
      <c r="P887" s="839"/>
      <c r="Q887" s="839"/>
      <c r="R887" s="839"/>
      <c r="S887" s="839"/>
      <c r="T887" s="839"/>
      <c r="U887" s="839"/>
      <c r="V887" s="839"/>
      <c r="W887" s="839"/>
      <c r="X887" s="839"/>
      <c r="Y887" s="839"/>
      <c r="Z887" s="839"/>
      <c r="AA887" s="839"/>
      <c r="AB887" s="839"/>
    </row>
    <row r="888" spans="1:28" x14ac:dyDescent="0.35">
      <c r="A888" s="839"/>
      <c r="B888" s="839"/>
      <c r="C888" s="839"/>
      <c r="D888" s="839"/>
      <c r="E888" s="839"/>
      <c r="F888" s="839"/>
      <c r="G888" s="839"/>
      <c r="H888" s="839"/>
      <c r="I888" s="839"/>
      <c r="J888" s="839"/>
      <c r="K888" s="839"/>
      <c r="L888" s="839"/>
      <c r="M888" s="839"/>
      <c r="N888" s="839"/>
      <c r="O888" s="839"/>
      <c r="P888" s="839"/>
      <c r="Q888" s="839"/>
      <c r="R888" s="839"/>
      <c r="S888" s="839"/>
      <c r="T888" s="839"/>
      <c r="U888" s="839"/>
      <c r="V888" s="839"/>
      <c r="W888" s="839"/>
      <c r="X888" s="839"/>
      <c r="Y888" s="839"/>
      <c r="Z888" s="839"/>
      <c r="AA888" s="839"/>
      <c r="AB888" s="839"/>
    </row>
    <row r="889" spans="1:28" x14ac:dyDescent="0.35">
      <c r="A889" s="839"/>
      <c r="B889" s="839"/>
      <c r="C889" s="839"/>
      <c r="D889" s="839"/>
      <c r="E889" s="839"/>
      <c r="F889" s="839"/>
      <c r="G889" s="839"/>
      <c r="H889" s="839"/>
      <c r="I889" s="839"/>
      <c r="J889" s="839"/>
      <c r="K889" s="839"/>
      <c r="L889" s="839"/>
      <c r="M889" s="839"/>
      <c r="N889" s="839"/>
      <c r="O889" s="839"/>
      <c r="P889" s="839"/>
      <c r="Q889" s="839"/>
      <c r="R889" s="839"/>
      <c r="S889" s="839"/>
      <c r="T889" s="839"/>
      <c r="U889" s="839"/>
      <c r="V889" s="839"/>
      <c r="W889" s="839"/>
      <c r="X889" s="839"/>
      <c r="Y889" s="839"/>
      <c r="Z889" s="839"/>
      <c r="AA889" s="839"/>
      <c r="AB889" s="839"/>
    </row>
    <row r="890" spans="1:28" x14ac:dyDescent="0.35">
      <c r="A890" s="839"/>
      <c r="B890" s="839"/>
      <c r="C890" s="839"/>
      <c r="D890" s="839"/>
      <c r="E890" s="839"/>
      <c r="F890" s="839"/>
      <c r="G890" s="839"/>
      <c r="H890" s="839"/>
      <c r="I890" s="839"/>
      <c r="J890" s="839"/>
      <c r="K890" s="839"/>
      <c r="L890" s="839"/>
      <c r="M890" s="839"/>
      <c r="N890" s="839"/>
      <c r="O890" s="839"/>
      <c r="P890" s="839"/>
      <c r="Q890" s="839"/>
      <c r="R890" s="839"/>
      <c r="S890" s="839"/>
      <c r="T890" s="839"/>
      <c r="U890" s="839"/>
      <c r="V890" s="839"/>
      <c r="W890" s="839"/>
      <c r="X890" s="839"/>
      <c r="Y890" s="839"/>
      <c r="Z890" s="839"/>
      <c r="AA890" s="839"/>
      <c r="AB890" s="839"/>
    </row>
    <row r="891" spans="1:28" x14ac:dyDescent="0.35">
      <c r="A891" s="839"/>
      <c r="B891" s="839"/>
      <c r="C891" s="839"/>
      <c r="D891" s="839"/>
      <c r="E891" s="839"/>
      <c r="F891" s="839"/>
      <c r="G891" s="839"/>
      <c r="H891" s="839"/>
      <c r="I891" s="839"/>
      <c r="J891" s="839"/>
      <c r="K891" s="839"/>
      <c r="L891" s="839"/>
      <c r="M891" s="839"/>
      <c r="N891" s="839"/>
      <c r="O891" s="839"/>
      <c r="P891" s="839"/>
      <c r="Q891" s="839"/>
      <c r="R891" s="839"/>
      <c r="S891" s="839"/>
      <c r="T891" s="839"/>
      <c r="U891" s="839"/>
      <c r="V891" s="839"/>
      <c r="W891" s="839"/>
      <c r="X891" s="839"/>
      <c r="Y891" s="839"/>
      <c r="Z891" s="839"/>
      <c r="AA891" s="839"/>
      <c r="AB891" s="839"/>
    </row>
    <row r="892" spans="1:28" x14ac:dyDescent="0.35">
      <c r="A892" s="839"/>
      <c r="B892" s="839"/>
      <c r="C892" s="839"/>
      <c r="D892" s="839"/>
      <c r="E892" s="839"/>
      <c r="F892" s="839"/>
      <c r="G892" s="839"/>
      <c r="H892" s="839"/>
      <c r="I892" s="839"/>
      <c r="J892" s="839"/>
      <c r="K892" s="839"/>
      <c r="L892" s="839"/>
      <c r="M892" s="839"/>
      <c r="N892" s="839"/>
      <c r="O892" s="839"/>
      <c r="P892" s="839"/>
      <c r="Q892" s="839"/>
      <c r="R892" s="839"/>
      <c r="S892" s="839"/>
      <c r="T892" s="839"/>
      <c r="U892" s="839"/>
      <c r="V892" s="839"/>
      <c r="W892" s="839"/>
      <c r="X892" s="839"/>
      <c r="Y892" s="839"/>
      <c r="Z892" s="839"/>
      <c r="AA892" s="839"/>
      <c r="AB892" s="839"/>
    </row>
    <row r="893" spans="1:28" x14ac:dyDescent="0.35">
      <c r="A893" s="839"/>
      <c r="B893" s="839"/>
      <c r="C893" s="839"/>
      <c r="D893" s="839"/>
      <c r="E893" s="839"/>
      <c r="F893" s="839"/>
      <c r="G893" s="839"/>
      <c r="H893" s="839"/>
      <c r="I893" s="839"/>
      <c r="J893" s="839"/>
      <c r="K893" s="839"/>
      <c r="L893" s="839"/>
      <c r="M893" s="839"/>
      <c r="N893" s="839"/>
      <c r="O893" s="839"/>
      <c r="P893" s="839"/>
      <c r="Q893" s="839"/>
      <c r="R893" s="839"/>
      <c r="S893" s="839"/>
      <c r="T893" s="839"/>
      <c r="U893" s="839"/>
      <c r="V893" s="839"/>
      <c r="W893" s="839"/>
      <c r="X893" s="839"/>
      <c r="Y893" s="839"/>
      <c r="Z893" s="839"/>
      <c r="AA893" s="839"/>
      <c r="AB893" s="839"/>
    </row>
    <row r="894" spans="1:28" x14ac:dyDescent="0.35">
      <c r="A894" s="839"/>
      <c r="B894" s="839"/>
      <c r="C894" s="839"/>
      <c r="D894" s="839"/>
      <c r="E894" s="839"/>
      <c r="F894" s="839"/>
      <c r="G894" s="839"/>
      <c r="H894" s="839"/>
      <c r="I894" s="839"/>
      <c r="J894" s="839"/>
      <c r="K894" s="839"/>
      <c r="L894" s="839"/>
      <c r="M894" s="839"/>
      <c r="N894" s="839"/>
      <c r="O894" s="839"/>
      <c r="P894" s="839"/>
      <c r="Q894" s="839"/>
      <c r="R894" s="839"/>
      <c r="S894" s="839"/>
      <c r="T894" s="839"/>
      <c r="U894" s="839"/>
      <c r="V894" s="839"/>
      <c r="W894" s="839"/>
      <c r="X894" s="839"/>
      <c r="Y894" s="839"/>
      <c r="Z894" s="839"/>
      <c r="AA894" s="839"/>
      <c r="AB894" s="839"/>
    </row>
    <row r="895" spans="1:28" x14ac:dyDescent="0.35">
      <c r="A895" s="839"/>
      <c r="B895" s="839"/>
      <c r="C895" s="839"/>
      <c r="D895" s="839"/>
      <c r="E895" s="839"/>
      <c r="F895" s="839"/>
      <c r="G895" s="839"/>
      <c r="H895" s="839"/>
      <c r="I895" s="839"/>
      <c r="J895" s="839"/>
      <c r="K895" s="839"/>
      <c r="L895" s="839"/>
      <c r="M895" s="839"/>
      <c r="N895" s="839"/>
      <c r="O895" s="839"/>
      <c r="P895" s="839"/>
      <c r="Q895" s="839"/>
      <c r="R895" s="839"/>
      <c r="S895" s="839"/>
      <c r="T895" s="839"/>
      <c r="U895" s="839"/>
      <c r="V895" s="839"/>
      <c r="W895" s="839"/>
      <c r="X895" s="839"/>
      <c r="Y895" s="839"/>
      <c r="Z895" s="839"/>
      <c r="AA895" s="839"/>
      <c r="AB895" s="839"/>
    </row>
    <row r="896" spans="1:28" x14ac:dyDescent="0.35">
      <c r="A896" s="839"/>
      <c r="B896" s="839"/>
      <c r="C896" s="839"/>
      <c r="D896" s="839"/>
      <c r="E896" s="839"/>
      <c r="F896" s="839"/>
      <c r="G896" s="839"/>
      <c r="H896" s="839"/>
      <c r="I896" s="839"/>
      <c r="J896" s="839"/>
      <c r="K896" s="839"/>
      <c r="L896" s="839"/>
      <c r="M896" s="839"/>
      <c r="N896" s="839"/>
      <c r="O896" s="839"/>
      <c r="P896" s="839"/>
      <c r="Q896" s="839"/>
      <c r="R896" s="839"/>
      <c r="S896" s="839"/>
      <c r="T896" s="839"/>
      <c r="U896" s="839"/>
      <c r="V896" s="839"/>
      <c r="W896" s="839"/>
      <c r="X896" s="839"/>
      <c r="Y896" s="839"/>
      <c r="Z896" s="839"/>
      <c r="AA896" s="839"/>
      <c r="AB896" s="839"/>
    </row>
    <row r="897" spans="1:28" x14ac:dyDescent="0.35">
      <c r="A897" s="839"/>
      <c r="B897" s="839"/>
      <c r="C897" s="839"/>
      <c r="D897" s="839"/>
      <c r="E897" s="839"/>
      <c r="F897" s="839"/>
      <c r="G897" s="839"/>
      <c r="H897" s="839"/>
      <c r="I897" s="839"/>
      <c r="J897" s="839"/>
      <c r="K897" s="839"/>
      <c r="L897" s="839"/>
      <c r="M897" s="839"/>
      <c r="N897" s="839"/>
      <c r="O897" s="839"/>
      <c r="P897" s="839"/>
      <c r="Q897" s="839"/>
      <c r="R897" s="839"/>
      <c r="S897" s="839"/>
      <c r="T897" s="839"/>
      <c r="U897" s="839"/>
      <c r="V897" s="839"/>
      <c r="W897" s="839"/>
      <c r="X897" s="839"/>
      <c r="Y897" s="839"/>
      <c r="Z897" s="839"/>
      <c r="AA897" s="839"/>
      <c r="AB897" s="839"/>
    </row>
    <row r="898" spans="1:28" x14ac:dyDescent="0.35">
      <c r="A898" s="839"/>
      <c r="B898" s="839"/>
      <c r="C898" s="839"/>
      <c r="D898" s="839"/>
      <c r="E898" s="839"/>
      <c r="F898" s="839"/>
      <c r="G898" s="839"/>
      <c r="H898" s="839"/>
      <c r="I898" s="839"/>
      <c r="J898" s="839"/>
      <c r="K898" s="839"/>
      <c r="L898" s="839"/>
      <c r="M898" s="839"/>
      <c r="N898" s="839"/>
      <c r="O898" s="839"/>
      <c r="P898" s="839"/>
      <c r="Q898" s="839"/>
      <c r="R898" s="839"/>
      <c r="S898" s="839"/>
      <c r="T898" s="839"/>
      <c r="U898" s="839"/>
      <c r="V898" s="839"/>
      <c r="W898" s="839"/>
      <c r="X898" s="839"/>
      <c r="Y898" s="839"/>
      <c r="Z898" s="839"/>
      <c r="AA898" s="839"/>
      <c r="AB898" s="839"/>
    </row>
    <row r="899" spans="1:28" x14ac:dyDescent="0.35">
      <c r="A899" s="839"/>
      <c r="B899" s="839"/>
      <c r="C899" s="839"/>
      <c r="D899" s="839"/>
      <c r="E899" s="839"/>
      <c r="F899" s="839"/>
      <c r="G899" s="839"/>
      <c r="H899" s="839"/>
      <c r="I899" s="839"/>
      <c r="J899" s="839"/>
      <c r="K899" s="839"/>
      <c r="L899" s="839"/>
      <c r="M899" s="839"/>
      <c r="N899" s="839"/>
      <c r="O899" s="839"/>
      <c r="P899" s="839"/>
      <c r="Q899" s="839"/>
      <c r="R899" s="839"/>
      <c r="S899" s="839"/>
      <c r="T899" s="839"/>
      <c r="U899" s="839"/>
      <c r="V899" s="839"/>
      <c r="W899" s="839"/>
      <c r="X899" s="839"/>
      <c r="Y899" s="839"/>
      <c r="Z899" s="839"/>
      <c r="AA899" s="839"/>
      <c r="AB899" s="839"/>
    </row>
    <row r="900" spans="1:28" x14ac:dyDescent="0.35">
      <c r="A900" s="839"/>
      <c r="B900" s="839"/>
      <c r="C900" s="839"/>
      <c r="D900" s="839"/>
      <c r="E900" s="839"/>
      <c r="F900" s="839"/>
      <c r="G900" s="839"/>
      <c r="H900" s="839"/>
      <c r="I900" s="839"/>
      <c r="J900" s="839"/>
      <c r="K900" s="839"/>
      <c r="L900" s="839"/>
      <c r="M900" s="839"/>
      <c r="N900" s="839"/>
      <c r="O900" s="839"/>
      <c r="P900" s="839"/>
      <c r="Q900" s="839"/>
      <c r="R900" s="839"/>
      <c r="S900" s="839"/>
      <c r="T900" s="839"/>
      <c r="U900" s="839"/>
      <c r="V900" s="839"/>
      <c r="W900" s="839"/>
      <c r="X900" s="839"/>
      <c r="Y900" s="839"/>
      <c r="Z900" s="839"/>
      <c r="AA900" s="839"/>
      <c r="AB900" s="839"/>
    </row>
    <row r="901" spans="1:28" x14ac:dyDescent="0.35">
      <c r="A901" s="839"/>
      <c r="B901" s="839"/>
      <c r="C901" s="839"/>
      <c r="D901" s="839"/>
      <c r="E901" s="839"/>
      <c r="F901" s="839"/>
      <c r="G901" s="839"/>
      <c r="H901" s="839"/>
      <c r="I901" s="839"/>
      <c r="J901" s="839"/>
      <c r="K901" s="839"/>
      <c r="L901" s="839"/>
      <c r="M901" s="839"/>
      <c r="N901" s="839"/>
      <c r="O901" s="839"/>
      <c r="P901" s="839"/>
      <c r="Q901" s="839"/>
      <c r="R901" s="839"/>
      <c r="S901" s="839"/>
      <c r="T901" s="839"/>
      <c r="U901" s="839"/>
      <c r="V901" s="839"/>
      <c r="W901" s="839"/>
      <c r="X901" s="839"/>
      <c r="Y901" s="839"/>
      <c r="Z901" s="839"/>
      <c r="AA901" s="839"/>
      <c r="AB901" s="839"/>
    </row>
    <row r="902" spans="1:28" x14ac:dyDescent="0.35">
      <c r="A902" s="839"/>
      <c r="B902" s="839"/>
      <c r="C902" s="839"/>
      <c r="D902" s="839"/>
      <c r="E902" s="839"/>
      <c r="F902" s="839"/>
      <c r="G902" s="839"/>
      <c r="H902" s="839"/>
      <c r="I902" s="839"/>
      <c r="J902" s="839"/>
      <c r="K902" s="839"/>
      <c r="L902" s="839"/>
      <c r="M902" s="839"/>
      <c r="N902" s="839"/>
      <c r="O902" s="839"/>
      <c r="P902" s="839"/>
      <c r="Q902" s="839"/>
      <c r="R902" s="839"/>
      <c r="S902" s="839"/>
      <c r="T902" s="839"/>
      <c r="U902" s="839"/>
      <c r="V902" s="839"/>
      <c r="W902" s="839"/>
      <c r="X902" s="839"/>
      <c r="Y902" s="839"/>
      <c r="Z902" s="839"/>
      <c r="AA902" s="839"/>
      <c r="AB902" s="839"/>
    </row>
    <row r="903" spans="1:28" x14ac:dyDescent="0.35">
      <c r="A903" s="839"/>
      <c r="B903" s="839"/>
      <c r="C903" s="839"/>
      <c r="D903" s="839"/>
      <c r="E903" s="839"/>
      <c r="F903" s="839"/>
      <c r="G903" s="839"/>
      <c r="H903" s="839"/>
      <c r="I903" s="839"/>
      <c r="J903" s="839"/>
      <c r="K903" s="839"/>
      <c r="L903" s="839"/>
      <c r="M903" s="839"/>
      <c r="N903" s="839"/>
      <c r="O903" s="839"/>
      <c r="P903" s="839"/>
      <c r="Q903" s="839"/>
      <c r="R903" s="839"/>
      <c r="S903" s="839"/>
      <c r="T903" s="839"/>
      <c r="U903" s="839"/>
      <c r="V903" s="839"/>
      <c r="W903" s="839"/>
      <c r="X903" s="839"/>
      <c r="Y903" s="839"/>
      <c r="Z903" s="839"/>
      <c r="AA903" s="839"/>
      <c r="AB903" s="839"/>
    </row>
    <row r="904" spans="1:28" x14ac:dyDescent="0.35">
      <c r="A904" s="839"/>
      <c r="B904" s="839"/>
      <c r="C904" s="839"/>
      <c r="D904" s="839"/>
      <c r="E904" s="839"/>
      <c r="F904" s="839"/>
      <c r="G904" s="839"/>
      <c r="H904" s="839"/>
      <c r="I904" s="839"/>
      <c r="J904" s="839"/>
      <c r="K904" s="839"/>
      <c r="L904" s="839"/>
      <c r="M904" s="839"/>
      <c r="N904" s="839"/>
      <c r="O904" s="839"/>
      <c r="P904" s="839"/>
      <c r="Q904" s="839"/>
      <c r="R904" s="839"/>
      <c r="S904" s="839"/>
      <c r="T904" s="839"/>
      <c r="U904" s="839"/>
      <c r="V904" s="839"/>
      <c r="W904" s="839"/>
      <c r="X904" s="839"/>
      <c r="Y904" s="839"/>
      <c r="Z904" s="839"/>
      <c r="AA904" s="839"/>
      <c r="AB904" s="839"/>
    </row>
    <row r="905" spans="1:28" x14ac:dyDescent="0.35">
      <c r="A905" s="839"/>
      <c r="B905" s="839"/>
      <c r="C905" s="839"/>
      <c r="D905" s="839"/>
      <c r="E905" s="839"/>
      <c r="F905" s="839"/>
      <c r="G905" s="839"/>
      <c r="H905" s="839"/>
      <c r="I905" s="839"/>
      <c r="J905" s="839"/>
      <c r="K905" s="839"/>
      <c r="L905" s="839"/>
      <c r="M905" s="839"/>
      <c r="N905" s="839"/>
      <c r="O905" s="839"/>
      <c r="P905" s="839"/>
      <c r="Q905" s="839"/>
      <c r="R905" s="839"/>
      <c r="S905" s="839"/>
      <c r="T905" s="839"/>
      <c r="U905" s="839"/>
      <c r="V905" s="839"/>
      <c r="W905" s="839"/>
      <c r="X905" s="839"/>
      <c r="Y905" s="839"/>
      <c r="Z905" s="839"/>
      <c r="AA905" s="839"/>
      <c r="AB905" s="839"/>
    </row>
    <row r="906" spans="1:28" x14ac:dyDescent="0.35">
      <c r="A906" s="839"/>
      <c r="B906" s="839"/>
      <c r="C906" s="839"/>
      <c r="D906" s="839"/>
      <c r="E906" s="839"/>
      <c r="F906" s="839"/>
      <c r="G906" s="839"/>
      <c r="H906" s="839"/>
      <c r="I906" s="839"/>
      <c r="J906" s="839"/>
      <c r="K906" s="839"/>
      <c r="L906" s="839"/>
      <c r="M906" s="839"/>
      <c r="N906" s="839"/>
      <c r="O906" s="839"/>
      <c r="P906" s="839"/>
      <c r="Q906" s="839"/>
      <c r="R906" s="839"/>
      <c r="S906" s="839"/>
      <c r="T906" s="839"/>
      <c r="U906" s="839"/>
      <c r="V906" s="839"/>
      <c r="W906" s="839"/>
      <c r="X906" s="839"/>
      <c r="Y906" s="839"/>
      <c r="Z906" s="839"/>
      <c r="AA906" s="839"/>
      <c r="AB906" s="839"/>
    </row>
    <row r="907" spans="1:28" x14ac:dyDescent="0.35">
      <c r="A907" s="839"/>
      <c r="B907" s="839"/>
      <c r="C907" s="839"/>
      <c r="D907" s="839"/>
      <c r="E907" s="839"/>
      <c r="F907" s="839"/>
      <c r="G907" s="839"/>
      <c r="H907" s="839"/>
      <c r="I907" s="839"/>
      <c r="J907" s="839"/>
      <c r="K907" s="839"/>
      <c r="L907" s="839"/>
      <c r="M907" s="839"/>
      <c r="N907" s="839"/>
      <c r="O907" s="839"/>
      <c r="P907" s="839"/>
      <c r="Q907" s="839"/>
      <c r="R907" s="839"/>
      <c r="S907" s="839"/>
      <c r="T907" s="839"/>
      <c r="U907" s="839"/>
      <c r="V907" s="839"/>
      <c r="W907" s="839"/>
      <c r="X907" s="839"/>
      <c r="Y907" s="839"/>
      <c r="Z907" s="839"/>
      <c r="AA907" s="839"/>
      <c r="AB907" s="839"/>
    </row>
    <row r="908" spans="1:28" x14ac:dyDescent="0.35">
      <c r="A908" s="839"/>
      <c r="B908" s="839"/>
      <c r="C908" s="839"/>
      <c r="D908" s="839"/>
      <c r="E908" s="839"/>
      <c r="F908" s="839"/>
      <c r="G908" s="839"/>
      <c r="H908" s="839"/>
      <c r="I908" s="839"/>
      <c r="J908" s="839"/>
      <c r="K908" s="839"/>
      <c r="L908" s="839"/>
      <c r="M908" s="839"/>
      <c r="N908" s="839"/>
      <c r="O908" s="839"/>
      <c r="P908" s="839"/>
      <c r="Q908" s="839"/>
      <c r="R908" s="839"/>
      <c r="S908" s="839"/>
      <c r="T908" s="839"/>
      <c r="U908" s="839"/>
      <c r="V908" s="839"/>
      <c r="W908" s="839"/>
      <c r="X908" s="839"/>
      <c r="Y908" s="839"/>
      <c r="Z908" s="839"/>
      <c r="AA908" s="839"/>
      <c r="AB908" s="839"/>
    </row>
    <row r="909" spans="1:28" x14ac:dyDescent="0.35">
      <c r="A909" s="839"/>
      <c r="B909" s="839"/>
      <c r="C909" s="839"/>
      <c r="D909" s="839"/>
      <c r="E909" s="839"/>
      <c r="F909" s="839"/>
      <c r="G909" s="839"/>
      <c r="H909" s="839"/>
      <c r="I909" s="839"/>
      <c r="J909" s="839"/>
      <c r="K909" s="839"/>
      <c r="L909" s="839"/>
      <c r="M909" s="839"/>
      <c r="N909" s="839"/>
      <c r="O909" s="839"/>
      <c r="P909" s="839"/>
      <c r="Q909" s="839"/>
      <c r="R909" s="839"/>
      <c r="S909" s="839"/>
      <c r="T909" s="839"/>
      <c r="U909" s="839"/>
      <c r="V909" s="839"/>
      <c r="W909" s="839"/>
      <c r="X909" s="839"/>
      <c r="Y909" s="839"/>
      <c r="Z909" s="839"/>
      <c r="AA909" s="839"/>
      <c r="AB909" s="839"/>
    </row>
    <row r="910" spans="1:28" x14ac:dyDescent="0.35">
      <c r="A910" s="839"/>
      <c r="B910" s="839"/>
      <c r="C910" s="839"/>
      <c r="D910" s="839"/>
      <c r="E910" s="839"/>
      <c r="F910" s="839"/>
      <c r="G910" s="839"/>
      <c r="H910" s="839"/>
      <c r="I910" s="839"/>
      <c r="J910" s="839"/>
      <c r="K910" s="839"/>
      <c r="L910" s="839"/>
      <c r="M910" s="839"/>
      <c r="N910" s="839"/>
      <c r="O910" s="839"/>
      <c r="P910" s="839"/>
      <c r="Q910" s="839"/>
      <c r="R910" s="839"/>
      <c r="S910" s="839"/>
      <c r="T910" s="839"/>
      <c r="U910" s="839"/>
      <c r="V910" s="839"/>
      <c r="W910" s="839"/>
      <c r="X910" s="839"/>
      <c r="Y910" s="839"/>
      <c r="Z910" s="839"/>
      <c r="AA910" s="839"/>
      <c r="AB910" s="839"/>
    </row>
    <row r="911" spans="1:28" x14ac:dyDescent="0.35">
      <c r="A911" s="839"/>
      <c r="B911" s="839"/>
      <c r="C911" s="839"/>
      <c r="D911" s="839"/>
      <c r="E911" s="839"/>
      <c r="F911" s="839"/>
      <c r="G911" s="839"/>
      <c r="H911" s="839"/>
      <c r="I911" s="839"/>
      <c r="J911" s="839"/>
      <c r="K911" s="839"/>
      <c r="L911" s="839"/>
      <c r="M911" s="839"/>
      <c r="N911" s="839"/>
      <c r="O911" s="839"/>
      <c r="P911" s="839"/>
      <c r="Q911" s="839"/>
      <c r="R911" s="839"/>
      <c r="S911" s="839"/>
      <c r="T911" s="839"/>
      <c r="U911" s="839"/>
      <c r="V911" s="839"/>
      <c r="W911" s="839"/>
      <c r="X911" s="839"/>
      <c r="Y911" s="839"/>
      <c r="Z911" s="839"/>
      <c r="AA911" s="839"/>
      <c r="AB911" s="839"/>
    </row>
    <row r="912" spans="1:28" x14ac:dyDescent="0.35">
      <c r="A912" s="839"/>
      <c r="B912" s="839"/>
      <c r="C912" s="839"/>
      <c r="D912" s="839"/>
      <c r="E912" s="839"/>
      <c r="F912" s="839"/>
      <c r="G912" s="839"/>
      <c r="H912" s="839"/>
      <c r="I912" s="839"/>
      <c r="J912" s="839"/>
      <c r="K912" s="839"/>
      <c r="L912" s="839"/>
      <c r="M912" s="839"/>
      <c r="N912" s="839"/>
      <c r="O912" s="839"/>
      <c r="P912" s="839"/>
      <c r="Q912" s="839"/>
      <c r="R912" s="839"/>
      <c r="S912" s="839"/>
      <c r="T912" s="839"/>
      <c r="U912" s="839"/>
      <c r="V912" s="839"/>
      <c r="W912" s="839"/>
      <c r="X912" s="839"/>
      <c r="Y912" s="839"/>
      <c r="Z912" s="839"/>
      <c r="AA912" s="839"/>
      <c r="AB912" s="839"/>
    </row>
    <row r="913" spans="1:28" x14ac:dyDescent="0.35">
      <c r="A913" s="839"/>
      <c r="B913" s="839"/>
      <c r="C913" s="839"/>
      <c r="D913" s="839"/>
      <c r="E913" s="839"/>
      <c r="F913" s="839"/>
      <c r="G913" s="839"/>
      <c r="H913" s="839"/>
      <c r="I913" s="839"/>
      <c r="J913" s="839"/>
      <c r="K913" s="839"/>
      <c r="L913" s="839"/>
      <c r="M913" s="839"/>
      <c r="N913" s="839"/>
      <c r="O913" s="839"/>
      <c r="P913" s="839"/>
      <c r="Q913" s="839"/>
      <c r="R913" s="839"/>
      <c r="S913" s="839"/>
      <c r="T913" s="839"/>
      <c r="U913" s="839"/>
      <c r="V913" s="839"/>
      <c r="W913" s="839"/>
      <c r="X913" s="839"/>
      <c r="Y913" s="839"/>
      <c r="Z913" s="839"/>
      <c r="AA913" s="839"/>
      <c r="AB913" s="839"/>
    </row>
    <row r="914" spans="1:28" x14ac:dyDescent="0.35">
      <c r="A914" s="839"/>
      <c r="B914" s="839"/>
      <c r="C914" s="839"/>
      <c r="D914" s="839"/>
      <c r="E914" s="839"/>
      <c r="F914" s="839"/>
      <c r="G914" s="839"/>
      <c r="H914" s="839"/>
      <c r="I914" s="839"/>
      <c r="J914" s="839"/>
      <c r="K914" s="839"/>
      <c r="L914" s="839"/>
      <c r="M914" s="839"/>
      <c r="N914" s="839"/>
      <c r="O914" s="839"/>
      <c r="P914" s="839"/>
      <c r="Q914" s="839"/>
      <c r="R914" s="839"/>
      <c r="S914" s="839"/>
      <c r="T914" s="839"/>
      <c r="U914" s="839"/>
      <c r="V914" s="839"/>
      <c r="W914" s="839"/>
      <c r="X914" s="839"/>
      <c r="Y914" s="839"/>
      <c r="Z914" s="839"/>
      <c r="AA914" s="839"/>
      <c r="AB914" s="839"/>
    </row>
    <row r="915" spans="1:28" x14ac:dyDescent="0.35">
      <c r="A915" s="839"/>
      <c r="B915" s="839"/>
      <c r="C915" s="839"/>
      <c r="D915" s="839"/>
      <c r="E915" s="839"/>
      <c r="F915" s="839"/>
      <c r="G915" s="839"/>
      <c r="H915" s="839"/>
      <c r="I915" s="839"/>
      <c r="J915" s="839"/>
      <c r="K915" s="839"/>
      <c r="L915" s="839"/>
      <c r="M915" s="839"/>
      <c r="N915" s="839"/>
      <c r="O915" s="839"/>
      <c r="P915" s="839"/>
      <c r="Q915" s="839"/>
      <c r="R915" s="839"/>
      <c r="S915" s="839"/>
      <c r="T915" s="839"/>
      <c r="U915" s="839"/>
      <c r="V915" s="839"/>
      <c r="W915" s="839"/>
      <c r="X915" s="839"/>
      <c r="Y915" s="839"/>
      <c r="Z915" s="839"/>
      <c r="AA915" s="839"/>
      <c r="AB915" s="839"/>
    </row>
    <row r="916" spans="1:28" x14ac:dyDescent="0.35">
      <c r="A916" s="839"/>
      <c r="B916" s="839"/>
      <c r="C916" s="839"/>
      <c r="D916" s="839"/>
      <c r="E916" s="839"/>
      <c r="F916" s="839"/>
      <c r="G916" s="839"/>
      <c r="H916" s="839"/>
      <c r="I916" s="839"/>
      <c r="J916" s="839"/>
      <c r="K916" s="839"/>
      <c r="L916" s="839"/>
      <c r="M916" s="839"/>
      <c r="N916" s="839"/>
      <c r="O916" s="839"/>
      <c r="P916" s="839"/>
      <c r="Q916" s="839"/>
      <c r="R916" s="839"/>
      <c r="S916" s="839"/>
      <c r="T916" s="839"/>
      <c r="U916" s="839"/>
      <c r="V916" s="839"/>
      <c r="W916" s="839"/>
      <c r="X916" s="839"/>
      <c r="Y916" s="839"/>
      <c r="Z916" s="839"/>
      <c r="AA916" s="839"/>
      <c r="AB916" s="839"/>
    </row>
    <row r="917" spans="1:28" x14ac:dyDescent="0.35">
      <c r="A917" s="839"/>
      <c r="B917" s="839"/>
      <c r="C917" s="839"/>
      <c r="D917" s="839"/>
      <c r="E917" s="839"/>
      <c r="F917" s="839"/>
      <c r="G917" s="839"/>
      <c r="H917" s="839"/>
      <c r="I917" s="839"/>
      <c r="J917" s="839"/>
      <c r="K917" s="839"/>
      <c r="L917" s="839"/>
      <c r="M917" s="839"/>
      <c r="N917" s="839"/>
      <c r="O917" s="839"/>
      <c r="P917" s="839"/>
      <c r="Q917" s="839"/>
      <c r="R917" s="839"/>
      <c r="S917" s="839"/>
      <c r="T917" s="839"/>
      <c r="U917" s="839"/>
      <c r="V917" s="839"/>
      <c r="W917" s="839"/>
      <c r="X917" s="839"/>
      <c r="Y917" s="839"/>
      <c r="Z917" s="839"/>
      <c r="AA917" s="839"/>
      <c r="AB917" s="839"/>
    </row>
    <row r="918" spans="1:28" x14ac:dyDescent="0.35">
      <c r="A918" s="839"/>
      <c r="B918" s="839"/>
      <c r="C918" s="839"/>
      <c r="D918" s="839"/>
      <c r="E918" s="839"/>
      <c r="F918" s="839"/>
      <c r="G918" s="839"/>
      <c r="H918" s="839"/>
      <c r="I918" s="839"/>
      <c r="J918" s="839"/>
      <c r="K918" s="839"/>
      <c r="L918" s="839"/>
      <c r="M918" s="839"/>
      <c r="N918" s="839"/>
      <c r="O918" s="839"/>
      <c r="P918" s="839"/>
      <c r="Q918" s="839"/>
      <c r="R918" s="839"/>
      <c r="S918" s="839"/>
      <c r="T918" s="839"/>
      <c r="U918" s="839"/>
      <c r="V918" s="839"/>
      <c r="W918" s="839"/>
      <c r="X918" s="839"/>
      <c r="Y918" s="839"/>
      <c r="Z918" s="839"/>
      <c r="AA918" s="839"/>
      <c r="AB918" s="839"/>
    </row>
    <row r="919" spans="1:28" x14ac:dyDescent="0.35">
      <c r="A919" s="839"/>
      <c r="B919" s="839"/>
      <c r="C919" s="839"/>
      <c r="D919" s="839"/>
      <c r="E919" s="839"/>
      <c r="F919" s="839"/>
      <c r="G919" s="839"/>
      <c r="H919" s="839"/>
      <c r="I919" s="839"/>
      <c r="J919" s="839"/>
      <c r="K919" s="839"/>
      <c r="L919" s="839"/>
      <c r="M919" s="839"/>
      <c r="N919" s="839"/>
      <c r="O919" s="839"/>
      <c r="P919" s="839"/>
      <c r="Q919" s="839"/>
      <c r="R919" s="839"/>
      <c r="S919" s="839"/>
      <c r="T919" s="839"/>
      <c r="U919" s="839"/>
      <c r="V919" s="839"/>
      <c r="W919" s="839"/>
      <c r="X919" s="839"/>
      <c r="Y919" s="839"/>
      <c r="Z919" s="839"/>
      <c r="AA919" s="839"/>
      <c r="AB919" s="839"/>
    </row>
    <row r="920" spans="1:28" x14ac:dyDescent="0.35">
      <c r="A920" s="839"/>
      <c r="B920" s="839"/>
      <c r="C920" s="839"/>
      <c r="D920" s="839"/>
      <c r="E920" s="839"/>
      <c r="F920" s="839"/>
      <c r="G920" s="839"/>
      <c r="H920" s="839"/>
      <c r="I920" s="839"/>
      <c r="J920" s="839"/>
      <c r="K920" s="839"/>
      <c r="L920" s="839"/>
      <c r="M920" s="839"/>
      <c r="N920" s="839"/>
      <c r="O920" s="839"/>
      <c r="P920" s="839"/>
      <c r="Q920" s="839"/>
      <c r="R920" s="839"/>
      <c r="S920" s="839"/>
      <c r="T920" s="839"/>
      <c r="U920" s="839"/>
      <c r="V920" s="839"/>
      <c r="W920" s="839"/>
      <c r="X920" s="839"/>
      <c r="Y920" s="839"/>
      <c r="Z920" s="839"/>
      <c r="AA920" s="839"/>
      <c r="AB920" s="839"/>
    </row>
    <row r="921" spans="1:28" x14ac:dyDescent="0.35">
      <c r="A921" s="839"/>
      <c r="B921" s="839"/>
      <c r="C921" s="839"/>
      <c r="D921" s="839"/>
      <c r="E921" s="839"/>
      <c r="F921" s="839"/>
      <c r="G921" s="839"/>
      <c r="H921" s="839"/>
      <c r="I921" s="839"/>
      <c r="J921" s="839"/>
      <c r="K921" s="839"/>
      <c r="L921" s="839"/>
      <c r="M921" s="839"/>
      <c r="N921" s="839"/>
      <c r="O921" s="839"/>
      <c r="P921" s="839"/>
      <c r="Q921" s="839"/>
      <c r="R921" s="839"/>
      <c r="S921" s="839"/>
      <c r="T921" s="839"/>
      <c r="U921" s="839"/>
      <c r="V921" s="839"/>
      <c r="W921" s="839"/>
      <c r="X921" s="839"/>
      <c r="Y921" s="839"/>
      <c r="Z921" s="839"/>
      <c r="AA921" s="839"/>
      <c r="AB921" s="839"/>
    </row>
    <row r="922" spans="1:28" x14ac:dyDescent="0.35">
      <c r="A922" s="839"/>
      <c r="B922" s="839"/>
      <c r="C922" s="839"/>
      <c r="D922" s="839"/>
      <c r="E922" s="839"/>
      <c r="F922" s="839"/>
      <c r="G922" s="839"/>
      <c r="H922" s="839"/>
      <c r="I922" s="839"/>
      <c r="J922" s="839"/>
      <c r="K922" s="839"/>
      <c r="L922" s="839"/>
      <c r="M922" s="839"/>
      <c r="N922" s="839"/>
      <c r="O922" s="839"/>
      <c r="P922" s="839"/>
      <c r="Q922" s="839"/>
      <c r="R922" s="839"/>
      <c r="S922" s="839"/>
      <c r="T922" s="839"/>
      <c r="U922" s="839"/>
      <c r="V922" s="839"/>
      <c r="W922" s="839"/>
      <c r="X922" s="839"/>
      <c r="Y922" s="839"/>
      <c r="Z922" s="839"/>
      <c r="AA922" s="839"/>
      <c r="AB922" s="839"/>
    </row>
    <row r="923" spans="1:28" x14ac:dyDescent="0.35">
      <c r="A923" s="839"/>
      <c r="B923" s="839"/>
      <c r="C923" s="839"/>
      <c r="D923" s="839"/>
      <c r="E923" s="839"/>
      <c r="F923" s="839"/>
      <c r="G923" s="839"/>
      <c r="H923" s="839"/>
      <c r="I923" s="839"/>
      <c r="J923" s="839"/>
      <c r="K923" s="839"/>
      <c r="L923" s="839"/>
      <c r="M923" s="839"/>
      <c r="N923" s="839"/>
      <c r="O923" s="839"/>
      <c r="P923" s="839"/>
      <c r="Q923" s="839"/>
      <c r="R923" s="839"/>
      <c r="S923" s="839"/>
      <c r="T923" s="839"/>
      <c r="U923" s="839"/>
      <c r="V923" s="839"/>
      <c r="W923" s="839"/>
      <c r="X923" s="839"/>
      <c r="Y923" s="839"/>
      <c r="Z923" s="839"/>
      <c r="AA923" s="839"/>
      <c r="AB923" s="839"/>
    </row>
    <row r="924" spans="1:28" x14ac:dyDescent="0.35">
      <c r="A924" s="839"/>
      <c r="B924" s="839"/>
      <c r="C924" s="839"/>
      <c r="D924" s="839"/>
      <c r="E924" s="839"/>
      <c r="F924" s="839"/>
      <c r="G924" s="839"/>
      <c r="H924" s="839"/>
      <c r="I924" s="839"/>
      <c r="J924" s="839"/>
      <c r="K924" s="839"/>
      <c r="L924" s="839"/>
      <c r="M924" s="839"/>
      <c r="N924" s="839"/>
      <c r="O924" s="839"/>
      <c r="P924" s="839"/>
      <c r="Q924" s="839"/>
      <c r="R924" s="839"/>
      <c r="S924" s="839"/>
      <c r="T924" s="839"/>
      <c r="U924" s="839"/>
      <c r="V924" s="839"/>
      <c r="W924" s="839"/>
      <c r="X924" s="839"/>
      <c r="Y924" s="839"/>
      <c r="Z924" s="839"/>
      <c r="AA924" s="839"/>
      <c r="AB924" s="839"/>
    </row>
    <row r="925" spans="1:28" x14ac:dyDescent="0.35">
      <c r="A925" s="839"/>
      <c r="B925" s="839"/>
      <c r="C925" s="839"/>
      <c r="D925" s="839"/>
      <c r="E925" s="839"/>
      <c r="F925" s="839"/>
      <c r="G925" s="839"/>
      <c r="H925" s="839"/>
      <c r="I925" s="839"/>
      <c r="J925" s="839"/>
      <c r="K925" s="839"/>
      <c r="L925" s="839"/>
      <c r="M925" s="839"/>
      <c r="N925" s="839"/>
      <c r="O925" s="839"/>
      <c r="P925" s="839"/>
      <c r="Q925" s="839"/>
      <c r="R925" s="839"/>
      <c r="S925" s="839"/>
      <c r="T925" s="839"/>
      <c r="U925" s="839"/>
      <c r="V925" s="839"/>
      <c r="W925" s="839"/>
      <c r="X925" s="839"/>
      <c r="Y925" s="839"/>
      <c r="Z925" s="839"/>
      <c r="AA925" s="839"/>
      <c r="AB925" s="839"/>
    </row>
    <row r="926" spans="1:28" x14ac:dyDescent="0.35">
      <c r="A926" s="839"/>
      <c r="B926" s="839"/>
      <c r="C926" s="839"/>
      <c r="D926" s="839"/>
      <c r="E926" s="839"/>
      <c r="F926" s="839"/>
      <c r="G926" s="839"/>
      <c r="H926" s="839"/>
      <c r="I926" s="839"/>
      <c r="J926" s="839"/>
      <c r="K926" s="839"/>
      <c r="L926" s="839"/>
      <c r="M926" s="839"/>
      <c r="N926" s="839"/>
      <c r="O926" s="839"/>
      <c r="P926" s="839"/>
      <c r="Q926" s="839"/>
      <c r="R926" s="839"/>
      <c r="S926" s="839"/>
      <c r="T926" s="839"/>
      <c r="U926" s="839"/>
      <c r="V926" s="839"/>
      <c r="W926" s="839"/>
      <c r="X926" s="839"/>
      <c r="Y926" s="839"/>
      <c r="Z926" s="839"/>
      <c r="AA926" s="839"/>
      <c r="AB926" s="839"/>
    </row>
    <row r="927" spans="1:28" x14ac:dyDescent="0.35">
      <c r="A927" s="839"/>
      <c r="B927" s="839"/>
      <c r="C927" s="839"/>
      <c r="D927" s="839"/>
      <c r="E927" s="839"/>
      <c r="F927" s="839"/>
      <c r="G927" s="839"/>
      <c r="H927" s="839"/>
      <c r="I927" s="839"/>
      <c r="J927" s="839"/>
      <c r="K927" s="839"/>
      <c r="L927" s="839"/>
      <c r="M927" s="839"/>
      <c r="N927" s="839"/>
      <c r="O927" s="839"/>
      <c r="P927" s="839"/>
      <c r="Q927" s="839"/>
      <c r="R927" s="839"/>
      <c r="S927" s="839"/>
      <c r="T927" s="839"/>
      <c r="U927" s="839"/>
      <c r="V927" s="839"/>
      <c r="W927" s="839"/>
      <c r="X927" s="839"/>
      <c r="Y927" s="839"/>
      <c r="Z927" s="839"/>
      <c r="AA927" s="839"/>
      <c r="AB927" s="839"/>
    </row>
    <row r="928" spans="1:28" x14ac:dyDescent="0.35">
      <c r="A928" s="839"/>
      <c r="B928" s="839"/>
      <c r="C928" s="839"/>
      <c r="D928" s="839"/>
      <c r="E928" s="839"/>
      <c r="F928" s="839"/>
      <c r="G928" s="839"/>
      <c r="H928" s="839"/>
      <c r="I928" s="839"/>
      <c r="J928" s="839"/>
      <c r="K928" s="839"/>
      <c r="L928" s="839"/>
      <c r="M928" s="839"/>
      <c r="N928" s="839"/>
      <c r="O928" s="839"/>
      <c r="P928" s="839"/>
      <c r="Q928" s="839"/>
      <c r="R928" s="839"/>
      <c r="S928" s="839"/>
      <c r="T928" s="839"/>
      <c r="U928" s="839"/>
      <c r="V928" s="839"/>
      <c r="W928" s="839"/>
      <c r="X928" s="839"/>
      <c r="Y928" s="839"/>
      <c r="Z928" s="839"/>
      <c r="AA928" s="839"/>
      <c r="AB928" s="839"/>
    </row>
    <row r="929" spans="1:28" x14ac:dyDescent="0.35">
      <c r="A929" s="839"/>
      <c r="B929" s="839"/>
      <c r="C929" s="839"/>
      <c r="D929" s="839"/>
      <c r="E929" s="839"/>
      <c r="F929" s="839"/>
      <c r="G929" s="839"/>
      <c r="H929" s="839"/>
      <c r="I929" s="839"/>
      <c r="J929" s="839"/>
      <c r="K929" s="839"/>
      <c r="L929" s="839"/>
      <c r="M929" s="839"/>
      <c r="N929" s="839"/>
      <c r="O929" s="839"/>
      <c r="P929" s="839"/>
      <c r="Q929" s="839"/>
      <c r="R929" s="839"/>
      <c r="S929" s="839"/>
      <c r="T929" s="839"/>
      <c r="U929" s="839"/>
      <c r="V929" s="839"/>
      <c r="W929" s="839"/>
      <c r="X929" s="839"/>
      <c r="Y929" s="839"/>
      <c r="Z929" s="839"/>
      <c r="AA929" s="839"/>
      <c r="AB929" s="839"/>
    </row>
    <row r="930" spans="1:28" x14ac:dyDescent="0.35">
      <c r="A930" s="839"/>
      <c r="B930" s="839"/>
      <c r="C930" s="839"/>
      <c r="D930" s="839"/>
      <c r="E930" s="839"/>
      <c r="F930" s="839"/>
      <c r="G930" s="839"/>
      <c r="H930" s="839"/>
      <c r="I930" s="839"/>
      <c r="J930" s="839"/>
      <c r="K930" s="839"/>
      <c r="L930" s="839"/>
      <c r="M930" s="839"/>
      <c r="N930" s="839"/>
      <c r="O930" s="839"/>
      <c r="P930" s="839"/>
      <c r="Q930" s="839"/>
      <c r="R930" s="839"/>
      <c r="S930" s="839"/>
      <c r="T930" s="839"/>
      <c r="U930" s="839"/>
      <c r="V930" s="839"/>
      <c r="W930" s="839"/>
      <c r="X930" s="839"/>
      <c r="Y930" s="839"/>
      <c r="Z930" s="839"/>
      <c r="AA930" s="839"/>
      <c r="AB930" s="839"/>
    </row>
    <row r="931" spans="1:28" x14ac:dyDescent="0.35">
      <c r="A931" s="839"/>
      <c r="B931" s="839"/>
      <c r="C931" s="839"/>
      <c r="D931" s="839"/>
      <c r="E931" s="839"/>
      <c r="F931" s="839"/>
      <c r="G931" s="839"/>
      <c r="H931" s="839"/>
      <c r="I931" s="839"/>
      <c r="J931" s="839"/>
      <c r="K931" s="839"/>
      <c r="L931" s="839"/>
      <c r="M931" s="839"/>
      <c r="N931" s="839"/>
      <c r="O931" s="839"/>
      <c r="P931" s="839"/>
      <c r="Q931" s="839"/>
      <c r="R931" s="839"/>
      <c r="S931" s="839"/>
      <c r="T931" s="839"/>
      <c r="U931" s="839"/>
      <c r="V931" s="839"/>
      <c r="W931" s="839"/>
      <c r="X931" s="839"/>
      <c r="Y931" s="839"/>
      <c r="Z931" s="839"/>
      <c r="AA931" s="839"/>
      <c r="AB931" s="839"/>
    </row>
    <row r="932" spans="1:28" x14ac:dyDescent="0.35">
      <c r="A932" s="839"/>
      <c r="B932" s="839"/>
      <c r="C932" s="839"/>
      <c r="D932" s="839"/>
      <c r="E932" s="839"/>
      <c r="F932" s="839"/>
      <c r="G932" s="839"/>
      <c r="H932" s="839"/>
      <c r="I932" s="839"/>
      <c r="J932" s="839"/>
      <c r="K932" s="839"/>
      <c r="L932" s="839"/>
      <c r="M932" s="839"/>
      <c r="N932" s="839"/>
      <c r="O932" s="839"/>
      <c r="P932" s="839"/>
      <c r="Q932" s="839"/>
      <c r="R932" s="839"/>
      <c r="S932" s="839"/>
      <c r="T932" s="839"/>
      <c r="U932" s="839"/>
      <c r="V932" s="839"/>
      <c r="W932" s="839"/>
      <c r="X932" s="839"/>
      <c r="Y932" s="839"/>
      <c r="Z932" s="839"/>
      <c r="AA932" s="839"/>
      <c r="AB932" s="839"/>
    </row>
    <row r="933" spans="1:28" x14ac:dyDescent="0.35">
      <c r="A933" s="839"/>
      <c r="B933" s="839"/>
      <c r="C933" s="839"/>
      <c r="D933" s="839"/>
      <c r="E933" s="839"/>
      <c r="F933" s="839"/>
      <c r="G933" s="839"/>
      <c r="H933" s="839"/>
      <c r="I933" s="839"/>
      <c r="J933" s="839"/>
      <c r="K933" s="839"/>
      <c r="L933" s="839"/>
      <c r="M933" s="839"/>
      <c r="N933" s="839"/>
      <c r="O933" s="839"/>
      <c r="P933" s="839"/>
      <c r="Q933" s="839"/>
      <c r="R933" s="839"/>
      <c r="S933" s="839"/>
      <c r="T933" s="839"/>
      <c r="U933" s="839"/>
      <c r="V933" s="839"/>
      <c r="W933" s="839"/>
      <c r="X933" s="839"/>
      <c r="Y933" s="839"/>
      <c r="Z933" s="839"/>
      <c r="AA933" s="839"/>
      <c r="AB933" s="839"/>
    </row>
    <row r="934" spans="1:28" x14ac:dyDescent="0.35">
      <c r="A934" s="839"/>
      <c r="B934" s="839"/>
      <c r="C934" s="839"/>
      <c r="D934" s="839"/>
      <c r="E934" s="839"/>
      <c r="F934" s="839"/>
      <c r="G934" s="839"/>
      <c r="H934" s="839"/>
      <c r="I934" s="839"/>
      <c r="J934" s="839"/>
      <c r="K934" s="839"/>
      <c r="L934" s="839"/>
      <c r="M934" s="839"/>
      <c r="N934" s="839"/>
      <c r="O934" s="839"/>
      <c r="P934" s="839"/>
      <c r="Q934" s="839"/>
      <c r="R934" s="839"/>
      <c r="S934" s="839"/>
      <c r="T934" s="839"/>
      <c r="U934" s="839"/>
      <c r="V934" s="839"/>
      <c r="W934" s="839"/>
      <c r="X934" s="839"/>
      <c r="Y934" s="839"/>
      <c r="Z934" s="839"/>
      <c r="AA934" s="839"/>
      <c r="AB934" s="839"/>
    </row>
    <row r="935" spans="1:28" x14ac:dyDescent="0.35">
      <c r="A935" s="839"/>
      <c r="B935" s="839"/>
      <c r="C935" s="839"/>
      <c r="D935" s="839"/>
      <c r="E935" s="839"/>
      <c r="F935" s="839"/>
      <c r="G935" s="839"/>
      <c r="H935" s="839"/>
      <c r="I935" s="839"/>
      <c r="J935" s="839"/>
      <c r="K935" s="839"/>
      <c r="L935" s="839"/>
      <c r="M935" s="839"/>
      <c r="N935" s="839"/>
      <c r="O935" s="839"/>
      <c r="P935" s="839"/>
      <c r="Q935" s="839"/>
      <c r="R935" s="839"/>
      <c r="S935" s="839"/>
      <c r="T935" s="839"/>
      <c r="U935" s="839"/>
      <c r="V935" s="839"/>
      <c r="W935" s="839"/>
      <c r="X935" s="839"/>
      <c r="Y935" s="839"/>
      <c r="Z935" s="839"/>
      <c r="AA935" s="839"/>
      <c r="AB935" s="839"/>
    </row>
    <row r="936" spans="1:28" x14ac:dyDescent="0.35">
      <c r="A936" s="839"/>
      <c r="B936" s="839"/>
      <c r="C936" s="839"/>
      <c r="D936" s="839"/>
      <c r="E936" s="839"/>
      <c r="F936" s="839"/>
      <c r="G936" s="839"/>
      <c r="H936" s="839"/>
      <c r="I936" s="839"/>
      <c r="J936" s="839"/>
      <c r="K936" s="839"/>
      <c r="L936" s="839"/>
      <c r="M936" s="839"/>
      <c r="N936" s="839"/>
      <c r="O936" s="839"/>
      <c r="P936" s="839"/>
      <c r="Q936" s="839"/>
      <c r="R936" s="839"/>
      <c r="S936" s="839"/>
      <c r="T936" s="839"/>
      <c r="U936" s="839"/>
      <c r="V936" s="839"/>
      <c r="W936" s="839"/>
      <c r="X936" s="839"/>
      <c r="Y936" s="839"/>
      <c r="Z936" s="839"/>
      <c r="AA936" s="839"/>
      <c r="AB936" s="839"/>
    </row>
    <row r="937" spans="1:28" x14ac:dyDescent="0.35">
      <c r="A937" s="839"/>
      <c r="B937" s="839"/>
      <c r="C937" s="839"/>
      <c r="D937" s="839"/>
      <c r="E937" s="839"/>
      <c r="F937" s="839"/>
      <c r="G937" s="839"/>
      <c r="H937" s="839"/>
      <c r="I937" s="839"/>
      <c r="J937" s="839"/>
      <c r="K937" s="839"/>
      <c r="L937" s="839"/>
      <c r="M937" s="839"/>
      <c r="N937" s="839"/>
      <c r="O937" s="839"/>
      <c r="P937" s="839"/>
      <c r="Q937" s="839"/>
      <c r="R937" s="839"/>
      <c r="S937" s="839"/>
      <c r="T937" s="839"/>
      <c r="U937" s="839"/>
      <c r="V937" s="839"/>
      <c r="W937" s="839"/>
      <c r="X937" s="839"/>
      <c r="Y937" s="839"/>
      <c r="Z937" s="839"/>
      <c r="AA937" s="839"/>
      <c r="AB937" s="839"/>
    </row>
    <row r="938" spans="1:28" x14ac:dyDescent="0.35">
      <c r="A938" s="839"/>
      <c r="B938" s="839"/>
      <c r="C938" s="839"/>
      <c r="D938" s="839"/>
      <c r="E938" s="839"/>
      <c r="F938" s="839"/>
      <c r="G938" s="839"/>
      <c r="H938" s="839"/>
      <c r="I938" s="839"/>
      <c r="J938" s="839"/>
      <c r="K938" s="839"/>
      <c r="L938" s="839"/>
      <c r="M938" s="839"/>
      <c r="N938" s="839"/>
      <c r="O938" s="839"/>
      <c r="P938" s="839"/>
      <c r="Q938" s="839"/>
      <c r="R938" s="839"/>
      <c r="S938" s="839"/>
      <c r="T938" s="839"/>
      <c r="U938" s="839"/>
      <c r="V938" s="839"/>
      <c r="W938" s="839"/>
      <c r="X938" s="839"/>
      <c r="Y938" s="839"/>
      <c r="Z938" s="839"/>
      <c r="AA938" s="839"/>
      <c r="AB938" s="839"/>
    </row>
    <row r="939" spans="1:28" x14ac:dyDescent="0.35">
      <c r="A939" s="839"/>
      <c r="B939" s="839"/>
      <c r="C939" s="839"/>
      <c r="D939" s="839"/>
      <c r="E939" s="839"/>
      <c r="F939" s="839"/>
      <c r="G939" s="839"/>
      <c r="H939" s="839"/>
      <c r="I939" s="839"/>
      <c r="J939" s="839"/>
      <c r="K939" s="839"/>
      <c r="L939" s="839"/>
      <c r="M939" s="839"/>
      <c r="N939" s="839"/>
      <c r="O939" s="839"/>
      <c r="P939" s="839"/>
      <c r="Q939" s="839"/>
      <c r="R939" s="839"/>
      <c r="S939" s="839"/>
      <c r="T939" s="839"/>
      <c r="U939" s="839"/>
      <c r="V939" s="839"/>
      <c r="W939" s="839"/>
      <c r="X939" s="839"/>
      <c r="Y939" s="839"/>
      <c r="Z939" s="839"/>
      <c r="AA939" s="839"/>
      <c r="AB939" s="839"/>
    </row>
    <row r="940" spans="1:28" x14ac:dyDescent="0.35">
      <c r="A940" s="839"/>
      <c r="B940" s="839"/>
      <c r="C940" s="839"/>
      <c r="D940" s="839"/>
      <c r="E940" s="839"/>
      <c r="F940" s="839"/>
      <c r="G940" s="839"/>
      <c r="H940" s="839"/>
      <c r="I940" s="839"/>
      <c r="J940" s="839"/>
      <c r="K940" s="839"/>
      <c r="L940" s="839"/>
      <c r="M940" s="839"/>
      <c r="N940" s="839"/>
      <c r="O940" s="839"/>
      <c r="P940" s="839"/>
      <c r="Q940" s="839"/>
      <c r="R940" s="839"/>
      <c r="S940" s="839"/>
      <c r="T940" s="839"/>
      <c r="U940" s="839"/>
      <c r="V940" s="839"/>
      <c r="W940" s="839"/>
      <c r="X940" s="839"/>
      <c r="Y940" s="839"/>
      <c r="Z940" s="839"/>
      <c r="AA940" s="839"/>
      <c r="AB940" s="839"/>
    </row>
    <row r="941" spans="1:28" x14ac:dyDescent="0.35">
      <c r="A941" s="839"/>
      <c r="B941" s="839"/>
      <c r="C941" s="839"/>
      <c r="D941" s="839"/>
      <c r="E941" s="839"/>
      <c r="F941" s="839"/>
      <c r="G941" s="839"/>
      <c r="H941" s="839"/>
      <c r="I941" s="839"/>
      <c r="J941" s="839"/>
      <c r="K941" s="839"/>
      <c r="L941" s="839"/>
      <c r="M941" s="839"/>
      <c r="N941" s="839"/>
      <c r="O941" s="839"/>
      <c r="P941" s="839"/>
      <c r="Q941" s="839"/>
      <c r="R941" s="839"/>
      <c r="S941" s="839"/>
      <c r="T941" s="839"/>
      <c r="U941" s="839"/>
      <c r="V941" s="839"/>
      <c r="W941" s="839"/>
      <c r="X941" s="839"/>
      <c r="Y941" s="839"/>
      <c r="Z941" s="839"/>
      <c r="AA941" s="839"/>
      <c r="AB941" s="839"/>
    </row>
    <row r="942" spans="1:28" x14ac:dyDescent="0.35">
      <c r="A942" s="839"/>
      <c r="B942" s="839"/>
      <c r="C942" s="839"/>
      <c r="D942" s="839"/>
      <c r="E942" s="839"/>
      <c r="F942" s="839"/>
      <c r="G942" s="839"/>
      <c r="H942" s="839"/>
      <c r="I942" s="839"/>
      <c r="J942" s="839"/>
      <c r="K942" s="839"/>
      <c r="L942" s="839"/>
      <c r="M942" s="839"/>
      <c r="N942" s="839"/>
      <c r="O942" s="839"/>
      <c r="P942" s="839"/>
      <c r="Q942" s="839"/>
      <c r="R942" s="839"/>
      <c r="S942" s="839"/>
      <c r="T942" s="839"/>
      <c r="U942" s="839"/>
      <c r="V942" s="839"/>
      <c r="W942" s="839"/>
      <c r="X942" s="839"/>
      <c r="Y942" s="839"/>
      <c r="Z942" s="839"/>
      <c r="AA942" s="839"/>
      <c r="AB942" s="839"/>
    </row>
    <row r="943" spans="1:28" x14ac:dyDescent="0.35">
      <c r="A943" s="839"/>
      <c r="B943" s="839"/>
      <c r="C943" s="839"/>
      <c r="D943" s="839"/>
      <c r="E943" s="839"/>
      <c r="F943" s="839"/>
      <c r="G943" s="839"/>
      <c r="H943" s="839"/>
      <c r="I943" s="839"/>
      <c r="J943" s="839"/>
      <c r="K943" s="839"/>
      <c r="L943" s="839"/>
      <c r="M943" s="839"/>
      <c r="N943" s="839"/>
      <c r="O943" s="839"/>
      <c r="P943" s="839"/>
      <c r="Q943" s="839"/>
      <c r="R943" s="839"/>
      <c r="S943" s="839"/>
      <c r="T943" s="839"/>
      <c r="U943" s="839"/>
      <c r="V943" s="839"/>
      <c r="W943" s="839"/>
      <c r="X943" s="839"/>
      <c r="Y943" s="839"/>
      <c r="Z943" s="839"/>
      <c r="AA943" s="839"/>
      <c r="AB943" s="839"/>
    </row>
    <row r="944" spans="1:28" x14ac:dyDescent="0.35">
      <c r="A944" s="839"/>
      <c r="B944" s="839"/>
      <c r="C944" s="839"/>
      <c r="D944" s="839"/>
      <c r="E944" s="839"/>
      <c r="F944" s="839"/>
      <c r="G944" s="839"/>
      <c r="H944" s="839"/>
      <c r="I944" s="839"/>
      <c r="J944" s="839"/>
      <c r="K944" s="839"/>
      <c r="L944" s="839"/>
      <c r="M944" s="839"/>
      <c r="N944" s="839"/>
      <c r="O944" s="839"/>
      <c r="P944" s="839"/>
      <c r="Q944" s="839"/>
      <c r="R944" s="839"/>
      <c r="S944" s="839"/>
      <c r="T944" s="839"/>
      <c r="U944" s="839"/>
      <c r="V944" s="839"/>
      <c r="W944" s="839"/>
      <c r="X944" s="839"/>
      <c r="Y944" s="839"/>
      <c r="Z944" s="839"/>
      <c r="AA944" s="839"/>
      <c r="AB944" s="839"/>
    </row>
    <row r="945" spans="1:28" x14ac:dyDescent="0.35">
      <c r="A945" s="839"/>
      <c r="B945" s="839"/>
      <c r="C945" s="839"/>
      <c r="D945" s="839"/>
      <c r="E945" s="839"/>
      <c r="F945" s="839"/>
      <c r="G945" s="839"/>
      <c r="H945" s="839"/>
      <c r="I945" s="839"/>
      <c r="J945" s="839"/>
      <c r="K945" s="839"/>
      <c r="L945" s="839"/>
      <c r="M945" s="839"/>
      <c r="N945" s="839"/>
      <c r="O945" s="839"/>
      <c r="P945" s="839"/>
      <c r="Q945" s="839"/>
      <c r="R945" s="839"/>
      <c r="S945" s="839"/>
      <c r="T945" s="839"/>
      <c r="U945" s="839"/>
      <c r="V945" s="839"/>
      <c r="W945" s="839"/>
      <c r="X945" s="839"/>
      <c r="Y945" s="839"/>
      <c r="Z945" s="839"/>
      <c r="AA945" s="839"/>
      <c r="AB945" s="839"/>
    </row>
    <row r="946" spans="1:28" x14ac:dyDescent="0.35">
      <c r="A946" s="839"/>
      <c r="B946" s="839"/>
      <c r="C946" s="839"/>
      <c r="D946" s="839"/>
      <c r="E946" s="839"/>
      <c r="F946" s="839"/>
      <c r="G946" s="839"/>
      <c r="H946" s="839"/>
      <c r="I946" s="839"/>
      <c r="J946" s="839"/>
      <c r="K946" s="839"/>
      <c r="L946" s="839"/>
      <c r="M946" s="839"/>
      <c r="N946" s="839"/>
      <c r="O946" s="839"/>
      <c r="P946" s="839"/>
      <c r="Q946" s="839"/>
      <c r="R946" s="839"/>
      <c r="S946" s="839"/>
      <c r="T946" s="839"/>
      <c r="U946" s="839"/>
      <c r="V946" s="839"/>
      <c r="W946" s="839"/>
      <c r="X946" s="839"/>
      <c r="Y946" s="839"/>
      <c r="Z946" s="839"/>
      <c r="AA946" s="839"/>
      <c r="AB946" s="839"/>
    </row>
    <row r="947" spans="1:28" x14ac:dyDescent="0.35">
      <c r="A947" s="839"/>
      <c r="B947" s="839"/>
      <c r="C947" s="839"/>
      <c r="D947" s="839"/>
      <c r="E947" s="839"/>
      <c r="F947" s="839"/>
      <c r="G947" s="839"/>
      <c r="H947" s="839"/>
      <c r="I947" s="839"/>
      <c r="J947" s="839"/>
      <c r="K947" s="839"/>
      <c r="L947" s="839"/>
      <c r="M947" s="839"/>
      <c r="N947" s="839"/>
      <c r="O947" s="839"/>
      <c r="P947" s="839"/>
      <c r="Q947" s="839"/>
      <c r="R947" s="839"/>
      <c r="S947" s="839"/>
      <c r="T947" s="839"/>
      <c r="U947" s="839"/>
      <c r="V947" s="839"/>
      <c r="W947" s="839"/>
      <c r="X947" s="839"/>
      <c r="Y947" s="839"/>
      <c r="Z947" s="839"/>
      <c r="AA947" s="839"/>
      <c r="AB947" s="839"/>
    </row>
    <row r="948" spans="1:28" x14ac:dyDescent="0.35">
      <c r="A948" s="839"/>
      <c r="B948" s="839"/>
      <c r="C948" s="839"/>
      <c r="D948" s="839"/>
      <c r="E948" s="839"/>
      <c r="F948" s="839"/>
      <c r="G948" s="839"/>
      <c r="H948" s="839"/>
      <c r="I948" s="839"/>
      <c r="J948" s="839"/>
      <c r="K948" s="839"/>
      <c r="L948" s="839"/>
      <c r="M948" s="839"/>
      <c r="N948" s="839"/>
      <c r="O948" s="839"/>
      <c r="P948" s="839"/>
      <c r="Q948" s="839"/>
      <c r="R948" s="839"/>
      <c r="S948" s="839"/>
      <c r="T948" s="839"/>
      <c r="U948" s="839"/>
      <c r="V948" s="839"/>
      <c r="W948" s="839"/>
      <c r="X948" s="839"/>
      <c r="Y948" s="839"/>
      <c r="Z948" s="839"/>
      <c r="AA948" s="839"/>
      <c r="AB948" s="839"/>
    </row>
    <row r="949" spans="1:28" x14ac:dyDescent="0.35">
      <c r="A949" s="839"/>
      <c r="B949" s="839"/>
      <c r="C949" s="839"/>
      <c r="D949" s="839"/>
      <c r="E949" s="839"/>
      <c r="F949" s="839"/>
      <c r="G949" s="839"/>
      <c r="H949" s="839"/>
      <c r="I949" s="839"/>
      <c r="J949" s="839"/>
      <c r="K949" s="839"/>
      <c r="L949" s="839"/>
      <c r="M949" s="839"/>
      <c r="N949" s="839"/>
      <c r="O949" s="839"/>
      <c r="P949" s="839"/>
      <c r="Q949" s="839"/>
      <c r="R949" s="839"/>
      <c r="S949" s="839"/>
      <c r="T949" s="839"/>
      <c r="U949" s="839"/>
      <c r="V949" s="839"/>
      <c r="W949" s="839"/>
      <c r="X949" s="839"/>
      <c r="Y949" s="839"/>
      <c r="Z949" s="839"/>
      <c r="AA949" s="839"/>
      <c r="AB949" s="839"/>
    </row>
    <row r="950" spans="1:28" x14ac:dyDescent="0.35">
      <c r="A950" s="839"/>
      <c r="B950" s="839"/>
      <c r="C950" s="839"/>
      <c r="D950" s="839"/>
      <c r="E950" s="839"/>
      <c r="F950" s="839"/>
      <c r="G950" s="839"/>
      <c r="H950" s="839"/>
      <c r="I950" s="839"/>
      <c r="J950" s="839"/>
      <c r="K950" s="839"/>
      <c r="L950" s="839"/>
      <c r="M950" s="839"/>
      <c r="N950" s="839"/>
      <c r="O950" s="839"/>
      <c r="P950" s="839"/>
      <c r="Q950" s="839"/>
      <c r="R950" s="839"/>
      <c r="S950" s="839"/>
      <c r="T950" s="839"/>
      <c r="U950" s="839"/>
      <c r="V950" s="839"/>
      <c r="W950" s="839"/>
      <c r="X950" s="839"/>
      <c r="Y950" s="839"/>
      <c r="Z950" s="839"/>
      <c r="AA950" s="839"/>
      <c r="AB950" s="839"/>
    </row>
    <row r="951" spans="1:28" x14ac:dyDescent="0.35">
      <c r="A951" s="839"/>
      <c r="B951" s="839"/>
      <c r="C951" s="839"/>
      <c r="D951" s="839"/>
      <c r="E951" s="839"/>
      <c r="F951" s="839"/>
      <c r="G951" s="839"/>
      <c r="H951" s="839"/>
      <c r="I951" s="839"/>
      <c r="J951" s="839"/>
      <c r="K951" s="839"/>
      <c r="L951" s="839"/>
      <c r="M951" s="839"/>
      <c r="N951" s="839"/>
      <c r="O951" s="839"/>
      <c r="P951" s="839"/>
      <c r="Q951" s="839"/>
      <c r="R951" s="839"/>
      <c r="S951" s="839"/>
      <c r="T951" s="839"/>
      <c r="U951" s="839"/>
      <c r="V951" s="839"/>
      <c r="W951" s="839"/>
      <c r="X951" s="839"/>
      <c r="Y951" s="839"/>
      <c r="Z951" s="839"/>
      <c r="AA951" s="839"/>
      <c r="AB951" s="839"/>
    </row>
    <row r="952" spans="1:28" x14ac:dyDescent="0.35">
      <c r="A952" s="839"/>
      <c r="B952" s="839"/>
      <c r="C952" s="839"/>
      <c r="D952" s="839"/>
      <c r="E952" s="839"/>
      <c r="F952" s="839"/>
      <c r="G952" s="839"/>
      <c r="H952" s="839"/>
      <c r="I952" s="839"/>
      <c r="J952" s="839"/>
      <c r="K952" s="839"/>
      <c r="L952" s="839"/>
      <c r="M952" s="839"/>
      <c r="N952" s="839"/>
      <c r="O952" s="839"/>
      <c r="P952" s="839"/>
      <c r="Q952" s="839"/>
      <c r="R952" s="839"/>
      <c r="S952" s="839"/>
      <c r="T952" s="839"/>
      <c r="U952" s="839"/>
      <c r="V952" s="839"/>
      <c r="W952" s="839"/>
      <c r="X952" s="839"/>
      <c r="Y952" s="839"/>
      <c r="Z952" s="839"/>
      <c r="AA952" s="839"/>
      <c r="AB952" s="839"/>
    </row>
    <row r="953" spans="1:28" x14ac:dyDescent="0.35">
      <c r="A953" s="839"/>
      <c r="B953" s="839"/>
      <c r="C953" s="839"/>
      <c r="D953" s="839"/>
      <c r="E953" s="839"/>
      <c r="F953" s="839"/>
      <c r="G953" s="839"/>
      <c r="H953" s="839"/>
      <c r="I953" s="839"/>
      <c r="J953" s="839"/>
      <c r="K953" s="839"/>
      <c r="L953" s="839"/>
      <c r="M953" s="839"/>
      <c r="N953" s="839"/>
      <c r="O953" s="839"/>
      <c r="P953" s="839"/>
      <c r="Q953" s="839"/>
      <c r="R953" s="839"/>
      <c r="S953" s="839"/>
      <c r="T953" s="839"/>
      <c r="U953" s="839"/>
      <c r="V953" s="839"/>
      <c r="W953" s="839"/>
      <c r="X953" s="839"/>
      <c r="Y953" s="839"/>
      <c r="Z953" s="839"/>
      <c r="AA953" s="839"/>
      <c r="AB953" s="839"/>
    </row>
    <row r="954" spans="1:28" x14ac:dyDescent="0.35">
      <c r="A954" s="839"/>
      <c r="B954" s="839"/>
      <c r="C954" s="839"/>
      <c r="D954" s="839"/>
      <c r="E954" s="839"/>
      <c r="F954" s="839"/>
      <c r="G954" s="839"/>
      <c r="H954" s="839"/>
      <c r="I954" s="839"/>
      <c r="J954" s="839"/>
      <c r="K954" s="839"/>
      <c r="L954" s="839"/>
      <c r="M954" s="839"/>
      <c r="N954" s="839"/>
      <c r="O954" s="839"/>
      <c r="P954" s="839"/>
      <c r="Q954" s="839"/>
      <c r="R954" s="839"/>
      <c r="S954" s="839"/>
      <c r="T954" s="839"/>
      <c r="U954" s="839"/>
      <c r="V954" s="839"/>
      <c r="W954" s="839"/>
      <c r="X954" s="839"/>
      <c r="Y954" s="839"/>
      <c r="Z954" s="839"/>
      <c r="AA954" s="839"/>
      <c r="AB954" s="839"/>
    </row>
    <row r="955" spans="1:28" x14ac:dyDescent="0.35">
      <c r="A955" s="839"/>
      <c r="B955" s="839"/>
      <c r="C955" s="839"/>
      <c r="D955" s="839"/>
      <c r="E955" s="839"/>
      <c r="F955" s="839"/>
      <c r="G955" s="839"/>
      <c r="H955" s="839"/>
      <c r="I955" s="839"/>
      <c r="J955" s="839"/>
      <c r="K955" s="839"/>
      <c r="L955" s="839"/>
      <c r="M955" s="839"/>
      <c r="N955" s="839"/>
      <c r="O955" s="839"/>
      <c r="P955" s="839"/>
      <c r="Q955" s="839"/>
      <c r="R955" s="839"/>
      <c r="S955" s="839"/>
      <c r="T955" s="839"/>
      <c r="U955" s="839"/>
      <c r="V955" s="839"/>
      <c r="W955" s="839"/>
      <c r="X955" s="839"/>
      <c r="Y955" s="839"/>
      <c r="Z955" s="839"/>
      <c r="AA955" s="839"/>
      <c r="AB955" s="839"/>
    </row>
    <row r="956" spans="1:28" x14ac:dyDescent="0.35">
      <c r="A956" s="839"/>
      <c r="B956" s="839"/>
      <c r="C956" s="839"/>
      <c r="D956" s="839"/>
      <c r="E956" s="839"/>
      <c r="F956" s="839"/>
      <c r="G956" s="839"/>
      <c r="H956" s="839"/>
      <c r="I956" s="839"/>
      <c r="J956" s="839"/>
      <c r="K956" s="839"/>
      <c r="L956" s="839"/>
      <c r="M956" s="839"/>
      <c r="N956" s="839"/>
      <c r="O956" s="839"/>
      <c r="P956" s="839"/>
      <c r="Q956" s="839"/>
      <c r="R956" s="839"/>
      <c r="S956" s="839"/>
      <c r="T956" s="839"/>
      <c r="U956" s="839"/>
      <c r="V956" s="839"/>
      <c r="W956" s="839"/>
      <c r="X956" s="839"/>
      <c r="Y956" s="839"/>
      <c r="Z956" s="839"/>
      <c r="AA956" s="839"/>
      <c r="AB956" s="839"/>
    </row>
    <row r="957" spans="1:28" x14ac:dyDescent="0.35">
      <c r="A957" s="839"/>
      <c r="B957" s="839"/>
      <c r="C957" s="839"/>
      <c r="D957" s="839"/>
      <c r="E957" s="839"/>
      <c r="F957" s="839"/>
      <c r="G957" s="839"/>
      <c r="H957" s="839"/>
      <c r="I957" s="839"/>
      <c r="J957" s="839"/>
      <c r="K957" s="839"/>
      <c r="L957" s="839"/>
      <c r="M957" s="839"/>
      <c r="N957" s="839"/>
      <c r="O957" s="839"/>
      <c r="P957" s="839"/>
      <c r="Q957" s="839"/>
      <c r="R957" s="839"/>
      <c r="S957" s="839"/>
      <c r="T957" s="839"/>
      <c r="U957" s="839"/>
      <c r="V957" s="839"/>
      <c r="W957" s="839"/>
      <c r="X957" s="839"/>
      <c r="Y957" s="839"/>
      <c r="Z957" s="839"/>
      <c r="AA957" s="839"/>
      <c r="AB957" s="839"/>
    </row>
    <row r="958" spans="1:28" x14ac:dyDescent="0.35">
      <c r="A958" s="839"/>
      <c r="B958" s="839"/>
      <c r="C958" s="839"/>
      <c r="D958" s="839"/>
      <c r="E958" s="839"/>
      <c r="F958" s="839"/>
      <c r="G958" s="839"/>
      <c r="H958" s="839"/>
      <c r="I958" s="839"/>
      <c r="J958" s="839"/>
      <c r="K958" s="839"/>
      <c r="L958" s="839"/>
      <c r="M958" s="839"/>
      <c r="N958" s="839"/>
      <c r="O958" s="839"/>
      <c r="P958" s="839"/>
      <c r="Q958" s="839"/>
      <c r="R958" s="839"/>
      <c r="S958" s="839"/>
      <c r="T958" s="839"/>
      <c r="U958" s="839"/>
      <c r="V958" s="839"/>
      <c r="W958" s="839"/>
      <c r="X958" s="839"/>
      <c r="Y958" s="839"/>
      <c r="Z958" s="839"/>
      <c r="AA958" s="839"/>
      <c r="AB958" s="839"/>
    </row>
    <row r="959" spans="1:28" x14ac:dyDescent="0.35">
      <c r="A959" s="839"/>
      <c r="B959" s="839"/>
      <c r="C959" s="839"/>
      <c r="D959" s="839"/>
      <c r="E959" s="839"/>
      <c r="F959" s="839"/>
      <c r="G959" s="839"/>
      <c r="H959" s="839"/>
      <c r="I959" s="839"/>
      <c r="J959" s="839"/>
      <c r="K959" s="839"/>
      <c r="L959" s="839"/>
      <c r="M959" s="839"/>
      <c r="N959" s="839"/>
      <c r="O959" s="839"/>
      <c r="P959" s="839"/>
      <c r="Q959" s="839"/>
      <c r="R959" s="839"/>
      <c r="S959" s="839"/>
      <c r="T959" s="839"/>
      <c r="U959" s="839"/>
      <c r="V959" s="839"/>
      <c r="W959" s="839"/>
      <c r="X959" s="839"/>
      <c r="Y959" s="839"/>
      <c r="Z959" s="839"/>
      <c r="AA959" s="839"/>
      <c r="AB959" s="839"/>
    </row>
    <row r="960" spans="1:28" x14ac:dyDescent="0.35">
      <c r="A960" s="839"/>
      <c r="B960" s="839"/>
      <c r="C960" s="839"/>
      <c r="D960" s="839"/>
      <c r="E960" s="839"/>
      <c r="F960" s="839"/>
      <c r="G960" s="839"/>
      <c r="H960" s="839"/>
      <c r="I960" s="839"/>
      <c r="J960" s="839"/>
      <c r="K960" s="839"/>
      <c r="L960" s="839"/>
      <c r="M960" s="839"/>
      <c r="N960" s="839"/>
      <c r="O960" s="839"/>
      <c r="P960" s="839"/>
      <c r="Q960" s="839"/>
      <c r="R960" s="839"/>
      <c r="S960" s="839"/>
      <c r="T960" s="839"/>
      <c r="U960" s="839"/>
      <c r="V960" s="839"/>
      <c r="W960" s="839"/>
      <c r="X960" s="839"/>
      <c r="Y960" s="839"/>
      <c r="Z960" s="839"/>
      <c r="AA960" s="839"/>
      <c r="AB960" s="839"/>
    </row>
    <row r="961" spans="1:28" x14ac:dyDescent="0.35">
      <c r="A961" s="839"/>
      <c r="B961" s="839"/>
      <c r="C961" s="839"/>
      <c r="D961" s="839"/>
      <c r="E961" s="839"/>
      <c r="F961" s="839"/>
      <c r="G961" s="839"/>
      <c r="H961" s="839"/>
      <c r="I961" s="839"/>
      <c r="J961" s="839"/>
      <c r="K961" s="839"/>
      <c r="L961" s="839"/>
      <c r="M961" s="839"/>
      <c r="N961" s="839"/>
      <c r="O961" s="839"/>
      <c r="P961" s="839"/>
      <c r="Q961" s="839"/>
      <c r="R961" s="839"/>
      <c r="S961" s="839"/>
      <c r="T961" s="839"/>
      <c r="U961" s="839"/>
      <c r="V961" s="839"/>
      <c r="W961" s="839"/>
      <c r="X961" s="839"/>
      <c r="Y961" s="839"/>
      <c r="Z961" s="839"/>
      <c r="AA961" s="839"/>
      <c r="AB961" s="839"/>
    </row>
    <row r="962" spans="1:28" x14ac:dyDescent="0.35">
      <c r="A962" s="839"/>
      <c r="B962" s="839"/>
      <c r="C962" s="839"/>
      <c r="D962" s="839"/>
      <c r="E962" s="839"/>
      <c r="F962" s="839"/>
      <c r="G962" s="839"/>
      <c r="H962" s="839"/>
      <c r="I962" s="839"/>
      <c r="J962" s="839"/>
      <c r="K962" s="839"/>
      <c r="L962" s="839"/>
      <c r="M962" s="839"/>
      <c r="N962" s="839"/>
      <c r="O962" s="839"/>
      <c r="P962" s="839"/>
      <c r="Q962" s="839"/>
      <c r="R962" s="839"/>
      <c r="S962" s="839"/>
      <c r="T962" s="839"/>
      <c r="U962" s="839"/>
      <c r="V962" s="839"/>
      <c r="W962" s="839"/>
      <c r="X962" s="839"/>
      <c r="Y962" s="839"/>
      <c r="Z962" s="839"/>
      <c r="AA962" s="839"/>
      <c r="AB962" s="839"/>
    </row>
    <row r="963" spans="1:28" x14ac:dyDescent="0.35">
      <c r="A963" s="839"/>
      <c r="B963" s="839"/>
      <c r="C963" s="839"/>
      <c r="D963" s="839"/>
      <c r="E963" s="839"/>
      <c r="F963" s="839"/>
      <c r="G963" s="839"/>
      <c r="H963" s="839"/>
      <c r="I963" s="839"/>
      <c r="J963" s="839"/>
      <c r="K963" s="839"/>
      <c r="L963" s="839"/>
      <c r="M963" s="839"/>
      <c r="N963" s="839"/>
      <c r="O963" s="839"/>
      <c r="P963" s="839"/>
      <c r="Q963" s="839"/>
      <c r="R963" s="839"/>
      <c r="S963" s="839"/>
      <c r="T963" s="839"/>
      <c r="U963" s="839"/>
      <c r="V963" s="839"/>
      <c r="W963" s="839"/>
      <c r="X963" s="839"/>
      <c r="Y963" s="839"/>
      <c r="Z963" s="839"/>
      <c r="AA963" s="839"/>
      <c r="AB963" s="839"/>
    </row>
    <row r="964" spans="1:28" x14ac:dyDescent="0.35">
      <c r="A964" s="839"/>
      <c r="B964" s="839"/>
      <c r="C964" s="839"/>
      <c r="D964" s="839"/>
      <c r="E964" s="839"/>
      <c r="F964" s="839"/>
      <c r="G964" s="839"/>
      <c r="H964" s="839"/>
      <c r="I964" s="839"/>
      <c r="J964" s="839"/>
      <c r="K964" s="839"/>
      <c r="L964" s="839"/>
      <c r="M964" s="839"/>
      <c r="N964" s="839"/>
      <c r="O964" s="839"/>
      <c r="P964" s="839"/>
      <c r="Q964" s="839"/>
      <c r="R964" s="839"/>
      <c r="S964" s="839"/>
      <c r="T964" s="839"/>
      <c r="U964" s="839"/>
      <c r="V964" s="839"/>
      <c r="W964" s="839"/>
      <c r="X964" s="839"/>
      <c r="Y964" s="839"/>
      <c r="Z964" s="839"/>
      <c r="AA964" s="839"/>
      <c r="AB964" s="839"/>
    </row>
    <row r="965" spans="1:28" x14ac:dyDescent="0.35">
      <c r="A965" s="839"/>
      <c r="B965" s="839"/>
      <c r="C965" s="839"/>
      <c r="D965" s="839"/>
      <c r="E965" s="839"/>
      <c r="F965" s="839"/>
      <c r="G965" s="839"/>
      <c r="H965" s="839"/>
      <c r="I965" s="839"/>
      <c r="J965" s="839"/>
      <c r="K965" s="839"/>
      <c r="L965" s="839"/>
      <c r="M965" s="839"/>
      <c r="N965" s="839"/>
      <c r="O965" s="839"/>
      <c r="P965" s="839"/>
      <c r="Q965" s="839"/>
      <c r="R965" s="839"/>
      <c r="S965" s="839"/>
      <c r="T965" s="839"/>
      <c r="U965" s="839"/>
      <c r="V965" s="839"/>
      <c r="W965" s="839"/>
      <c r="X965" s="839"/>
      <c r="Y965" s="839"/>
      <c r="Z965" s="839"/>
      <c r="AA965" s="839"/>
      <c r="AB965" s="839"/>
    </row>
    <row r="966" spans="1:28" x14ac:dyDescent="0.35">
      <c r="A966" s="839"/>
      <c r="B966" s="839"/>
      <c r="C966" s="839"/>
      <c r="D966" s="839"/>
      <c r="E966" s="839"/>
      <c r="F966" s="839"/>
      <c r="G966" s="839"/>
      <c r="H966" s="839"/>
      <c r="I966" s="839"/>
      <c r="J966" s="839"/>
      <c r="K966" s="839"/>
      <c r="L966" s="839"/>
      <c r="M966" s="839"/>
      <c r="N966" s="839"/>
      <c r="O966" s="839"/>
      <c r="P966" s="839"/>
      <c r="Q966" s="839"/>
      <c r="R966" s="839"/>
      <c r="S966" s="839"/>
      <c r="T966" s="839"/>
      <c r="U966" s="839"/>
      <c r="V966" s="839"/>
      <c r="W966" s="839"/>
      <c r="X966" s="839"/>
      <c r="Y966" s="839"/>
      <c r="Z966" s="839"/>
      <c r="AA966" s="839"/>
      <c r="AB966" s="839"/>
    </row>
    <row r="967" spans="1:28" x14ac:dyDescent="0.35">
      <c r="A967" s="839"/>
      <c r="B967" s="839"/>
      <c r="C967" s="839"/>
      <c r="D967" s="839"/>
      <c r="E967" s="839"/>
      <c r="F967" s="839"/>
      <c r="G967" s="839"/>
      <c r="H967" s="839"/>
      <c r="I967" s="839"/>
      <c r="J967" s="839"/>
      <c r="K967" s="839"/>
      <c r="L967" s="839"/>
      <c r="M967" s="839"/>
      <c r="N967" s="839"/>
      <c r="O967" s="839"/>
      <c r="P967" s="839"/>
      <c r="Q967" s="839"/>
      <c r="R967" s="839"/>
      <c r="S967" s="839"/>
      <c r="T967" s="839"/>
      <c r="U967" s="839"/>
      <c r="V967" s="839"/>
      <c r="W967" s="839"/>
      <c r="X967" s="839"/>
      <c r="Y967" s="839"/>
      <c r="Z967" s="839"/>
      <c r="AA967" s="839"/>
      <c r="AB967" s="839"/>
    </row>
    <row r="968" spans="1:28" x14ac:dyDescent="0.35">
      <c r="A968" s="839"/>
      <c r="B968" s="839"/>
      <c r="C968" s="839"/>
      <c r="D968" s="839"/>
      <c r="E968" s="839"/>
      <c r="F968" s="839"/>
      <c r="G968" s="839"/>
      <c r="H968" s="839"/>
      <c r="I968" s="839"/>
      <c r="J968" s="839"/>
      <c r="K968" s="839"/>
      <c r="L968" s="839"/>
      <c r="M968" s="839"/>
      <c r="N968" s="839"/>
      <c r="O968" s="839"/>
      <c r="P968" s="839"/>
      <c r="Q968" s="839"/>
      <c r="R968" s="839"/>
      <c r="S968" s="839"/>
      <c r="T968" s="839"/>
      <c r="U968" s="839"/>
      <c r="V968" s="839"/>
      <c r="W968" s="839"/>
      <c r="X968" s="839"/>
      <c r="Y968" s="839"/>
      <c r="Z968" s="839"/>
      <c r="AA968" s="839"/>
      <c r="AB968" s="839"/>
    </row>
    <row r="969" spans="1:28" x14ac:dyDescent="0.35">
      <c r="A969" s="839"/>
      <c r="B969" s="839"/>
      <c r="C969" s="839"/>
      <c r="D969" s="839"/>
      <c r="E969" s="839"/>
      <c r="F969" s="839"/>
      <c r="G969" s="839"/>
      <c r="H969" s="839"/>
      <c r="I969" s="839"/>
      <c r="J969" s="839"/>
      <c r="K969" s="839"/>
      <c r="L969" s="839"/>
      <c r="M969" s="839"/>
      <c r="N969" s="839"/>
      <c r="O969" s="839"/>
      <c r="P969" s="839"/>
      <c r="Q969" s="839"/>
      <c r="R969" s="839"/>
      <c r="S969" s="839"/>
      <c r="T969" s="839"/>
      <c r="U969" s="839"/>
      <c r="V969" s="839"/>
      <c r="W969" s="839"/>
      <c r="X969" s="839"/>
      <c r="Y969" s="839"/>
      <c r="Z969" s="839"/>
      <c r="AA969" s="839"/>
      <c r="AB969" s="839"/>
    </row>
    <row r="970" spans="1:28" x14ac:dyDescent="0.35">
      <c r="A970" s="839"/>
      <c r="B970" s="839"/>
      <c r="C970" s="839"/>
      <c r="D970" s="839"/>
      <c r="E970" s="839"/>
      <c r="F970" s="839"/>
      <c r="G970" s="839"/>
      <c r="H970" s="839"/>
      <c r="I970" s="839"/>
      <c r="J970" s="839"/>
      <c r="K970" s="839"/>
      <c r="L970" s="839"/>
      <c r="M970" s="839"/>
      <c r="N970" s="839"/>
      <c r="O970" s="839"/>
      <c r="P970" s="839"/>
      <c r="Q970" s="839"/>
      <c r="R970" s="839"/>
      <c r="S970" s="839"/>
      <c r="T970" s="839"/>
      <c r="U970" s="839"/>
      <c r="V970" s="839"/>
      <c r="W970" s="839"/>
      <c r="X970" s="839"/>
      <c r="Y970" s="839"/>
      <c r="Z970" s="839"/>
      <c r="AA970" s="839"/>
      <c r="AB970" s="839"/>
    </row>
    <row r="971" spans="1:28" x14ac:dyDescent="0.35">
      <c r="A971" s="839"/>
      <c r="B971" s="839"/>
      <c r="C971" s="839"/>
      <c r="D971" s="839"/>
      <c r="E971" s="839"/>
      <c r="F971" s="839"/>
      <c r="G971" s="839"/>
      <c r="H971" s="839"/>
      <c r="I971" s="839"/>
      <c r="J971" s="839"/>
      <c r="K971" s="839"/>
      <c r="L971" s="839"/>
      <c r="M971" s="839"/>
      <c r="N971" s="839"/>
      <c r="O971" s="839"/>
      <c r="P971" s="839"/>
      <c r="Q971" s="839"/>
      <c r="R971" s="839"/>
      <c r="S971" s="839"/>
      <c r="T971" s="839"/>
      <c r="U971" s="839"/>
      <c r="V971" s="839"/>
      <c r="W971" s="839"/>
      <c r="X971" s="839"/>
      <c r="Y971" s="839"/>
      <c r="Z971" s="839"/>
      <c r="AA971" s="839"/>
      <c r="AB971" s="839"/>
    </row>
    <row r="972" spans="1:28" x14ac:dyDescent="0.35">
      <c r="A972" s="839"/>
      <c r="B972" s="839"/>
      <c r="C972" s="839"/>
      <c r="D972" s="839"/>
      <c r="E972" s="839"/>
      <c r="F972" s="839"/>
      <c r="G972" s="839"/>
      <c r="H972" s="839"/>
      <c r="I972" s="839"/>
      <c r="J972" s="839"/>
      <c r="K972" s="839"/>
      <c r="L972" s="839"/>
      <c r="M972" s="839"/>
      <c r="N972" s="839"/>
      <c r="O972" s="839"/>
      <c r="P972" s="839"/>
      <c r="Q972" s="839"/>
      <c r="R972" s="839"/>
      <c r="S972" s="839"/>
      <c r="T972" s="839"/>
      <c r="U972" s="839"/>
      <c r="V972" s="839"/>
      <c r="W972" s="839"/>
      <c r="X972" s="839"/>
      <c r="Y972" s="839"/>
      <c r="Z972" s="839"/>
      <c r="AA972" s="839"/>
      <c r="AB972" s="839"/>
    </row>
    <row r="973" spans="1:28" x14ac:dyDescent="0.35">
      <c r="A973" s="839"/>
      <c r="B973" s="839"/>
      <c r="C973" s="839"/>
      <c r="D973" s="839"/>
      <c r="E973" s="839"/>
      <c r="F973" s="839"/>
      <c r="G973" s="839"/>
      <c r="H973" s="839"/>
      <c r="I973" s="839"/>
      <c r="J973" s="839"/>
      <c r="K973" s="839"/>
      <c r="L973" s="839"/>
      <c r="M973" s="839"/>
      <c r="N973" s="839"/>
      <c r="O973" s="839"/>
      <c r="P973" s="839"/>
      <c r="Q973" s="839"/>
      <c r="R973" s="839"/>
      <c r="S973" s="839"/>
      <c r="T973" s="839"/>
      <c r="U973" s="839"/>
      <c r="V973" s="839"/>
      <c r="W973" s="839"/>
      <c r="X973" s="839"/>
      <c r="Y973" s="839"/>
      <c r="Z973" s="839"/>
      <c r="AA973" s="839"/>
      <c r="AB973" s="839"/>
    </row>
    <row r="974" spans="1:28" x14ac:dyDescent="0.35">
      <c r="A974" s="839"/>
      <c r="B974" s="839"/>
      <c r="C974" s="839"/>
      <c r="D974" s="839"/>
      <c r="E974" s="839"/>
      <c r="F974" s="839"/>
      <c r="G974" s="839"/>
      <c r="H974" s="839"/>
      <c r="I974" s="839"/>
      <c r="J974" s="839"/>
      <c r="K974" s="839"/>
      <c r="L974" s="839"/>
      <c r="M974" s="839"/>
      <c r="N974" s="839"/>
      <c r="O974" s="839"/>
      <c r="P974" s="839"/>
      <c r="Q974" s="839"/>
      <c r="R974" s="839"/>
      <c r="S974" s="839"/>
      <c r="T974" s="839"/>
      <c r="U974" s="839"/>
      <c r="V974" s="839"/>
      <c r="W974" s="839"/>
      <c r="X974" s="839"/>
      <c r="Y974" s="839"/>
      <c r="Z974" s="839"/>
      <c r="AA974" s="839"/>
      <c r="AB974" s="839"/>
    </row>
    <row r="975" spans="1:28" x14ac:dyDescent="0.35">
      <c r="A975" s="839"/>
      <c r="B975" s="839"/>
      <c r="C975" s="839"/>
      <c r="D975" s="839"/>
      <c r="E975" s="839"/>
      <c r="F975" s="839"/>
      <c r="G975" s="839"/>
      <c r="H975" s="839"/>
      <c r="I975" s="839"/>
      <c r="J975" s="839"/>
      <c r="K975" s="839"/>
      <c r="L975" s="839"/>
      <c r="M975" s="839"/>
      <c r="N975" s="839"/>
      <c r="O975" s="839"/>
      <c r="P975" s="839"/>
      <c r="Q975" s="839"/>
      <c r="R975" s="839"/>
      <c r="S975" s="839"/>
      <c r="T975" s="839"/>
      <c r="U975" s="839"/>
      <c r="V975" s="839"/>
      <c r="W975" s="839"/>
      <c r="X975" s="839"/>
      <c r="Y975" s="839"/>
      <c r="Z975" s="839"/>
      <c r="AA975" s="839"/>
      <c r="AB975" s="839"/>
    </row>
    <row r="976" spans="1:28" x14ac:dyDescent="0.35">
      <c r="A976" s="839"/>
      <c r="B976" s="839"/>
      <c r="C976" s="839"/>
      <c r="D976" s="839"/>
      <c r="E976" s="839"/>
      <c r="F976" s="839"/>
      <c r="G976" s="839"/>
      <c r="H976" s="839"/>
      <c r="I976" s="839"/>
      <c r="J976" s="839"/>
      <c r="K976" s="839"/>
      <c r="L976" s="839"/>
      <c r="M976" s="839"/>
      <c r="N976" s="839"/>
      <c r="O976" s="839"/>
      <c r="P976" s="839"/>
      <c r="Q976" s="839"/>
      <c r="R976" s="839"/>
      <c r="S976" s="839"/>
      <c r="T976" s="839"/>
      <c r="U976" s="839"/>
      <c r="V976" s="839"/>
      <c r="W976" s="839"/>
      <c r="X976" s="839"/>
      <c r="Y976" s="839"/>
      <c r="Z976" s="839"/>
      <c r="AA976" s="839"/>
      <c r="AB976" s="839"/>
    </row>
    <row r="977" spans="1:28" x14ac:dyDescent="0.35">
      <c r="A977" s="839"/>
      <c r="B977" s="839"/>
      <c r="C977" s="839"/>
      <c r="D977" s="839"/>
      <c r="E977" s="839"/>
      <c r="F977" s="839"/>
      <c r="G977" s="839"/>
      <c r="H977" s="839"/>
      <c r="I977" s="839"/>
      <c r="J977" s="839"/>
      <c r="K977" s="839"/>
      <c r="L977" s="839"/>
      <c r="M977" s="839"/>
      <c r="N977" s="839"/>
      <c r="O977" s="839"/>
      <c r="P977" s="839"/>
      <c r="Q977" s="839"/>
      <c r="R977" s="839"/>
      <c r="S977" s="839"/>
      <c r="T977" s="839"/>
      <c r="U977" s="839"/>
      <c r="V977" s="839"/>
      <c r="W977" s="839"/>
      <c r="X977" s="839"/>
      <c r="Y977" s="839"/>
      <c r="Z977" s="839"/>
      <c r="AA977" s="839"/>
      <c r="AB977" s="839"/>
    </row>
    <row r="978" spans="1:28" x14ac:dyDescent="0.35">
      <c r="A978" s="839"/>
      <c r="B978" s="839"/>
      <c r="C978" s="839"/>
      <c r="D978" s="839"/>
      <c r="E978" s="839"/>
      <c r="F978" s="839"/>
      <c r="G978" s="839"/>
      <c r="H978" s="839"/>
      <c r="I978" s="839"/>
      <c r="J978" s="839"/>
      <c r="K978" s="839"/>
      <c r="L978" s="839"/>
      <c r="M978" s="839"/>
      <c r="N978" s="839"/>
      <c r="O978" s="839"/>
      <c r="P978" s="839"/>
      <c r="Q978" s="839"/>
      <c r="R978" s="839"/>
      <c r="S978" s="839"/>
      <c r="T978" s="839"/>
      <c r="U978" s="839"/>
      <c r="V978" s="839"/>
      <c r="W978" s="839"/>
      <c r="X978" s="839"/>
      <c r="Y978" s="839"/>
      <c r="Z978" s="839"/>
      <c r="AA978" s="839"/>
      <c r="AB978" s="839"/>
    </row>
    <row r="979" spans="1:28" x14ac:dyDescent="0.35">
      <c r="A979" s="839"/>
      <c r="B979" s="839"/>
      <c r="C979" s="839"/>
      <c r="D979" s="839"/>
      <c r="E979" s="839"/>
      <c r="F979" s="839"/>
      <c r="G979" s="839"/>
      <c r="H979" s="839"/>
      <c r="I979" s="839"/>
      <c r="J979" s="839"/>
      <c r="K979" s="839"/>
      <c r="L979" s="839"/>
      <c r="M979" s="839"/>
      <c r="N979" s="839"/>
      <c r="O979" s="839"/>
      <c r="P979" s="839"/>
      <c r="Q979" s="839"/>
      <c r="R979" s="839"/>
      <c r="S979" s="839"/>
      <c r="T979" s="839"/>
      <c r="U979" s="839"/>
      <c r="V979" s="839"/>
      <c r="W979" s="839"/>
      <c r="X979" s="839"/>
      <c r="Y979" s="839"/>
      <c r="Z979" s="839"/>
      <c r="AA979" s="839"/>
      <c r="AB979" s="839"/>
    </row>
    <row r="980" spans="1:28" x14ac:dyDescent="0.35">
      <c r="A980" s="839"/>
      <c r="B980" s="839"/>
      <c r="C980" s="839"/>
      <c r="D980" s="839"/>
      <c r="E980" s="839"/>
      <c r="F980" s="839"/>
      <c r="G980" s="839"/>
      <c r="H980" s="839"/>
      <c r="I980" s="839"/>
      <c r="J980" s="839"/>
      <c r="K980" s="839"/>
      <c r="L980" s="839"/>
      <c r="M980" s="839"/>
      <c r="N980" s="839"/>
      <c r="O980" s="839"/>
      <c r="P980" s="839"/>
      <c r="Q980" s="839"/>
      <c r="R980" s="839"/>
      <c r="S980" s="839"/>
      <c r="T980" s="839"/>
      <c r="U980" s="839"/>
      <c r="V980" s="839"/>
      <c r="W980" s="839"/>
      <c r="X980" s="839"/>
      <c r="Y980" s="839"/>
      <c r="Z980" s="839"/>
      <c r="AA980" s="839"/>
      <c r="AB980" s="839"/>
    </row>
    <row r="981" spans="1:28" x14ac:dyDescent="0.35">
      <c r="A981" s="839"/>
      <c r="B981" s="839"/>
      <c r="C981" s="839"/>
      <c r="D981" s="839"/>
      <c r="E981" s="839"/>
      <c r="F981" s="839"/>
      <c r="G981" s="839"/>
      <c r="H981" s="839"/>
      <c r="I981" s="839"/>
      <c r="J981" s="839"/>
      <c r="K981" s="839"/>
      <c r="L981" s="839"/>
      <c r="M981" s="839"/>
      <c r="N981" s="839"/>
      <c r="O981" s="839"/>
      <c r="P981" s="839"/>
      <c r="Q981" s="839"/>
      <c r="R981" s="839"/>
      <c r="S981" s="839"/>
      <c r="T981" s="839"/>
      <c r="U981" s="839"/>
      <c r="V981" s="839"/>
      <c r="W981" s="839"/>
      <c r="X981" s="839"/>
      <c r="Y981" s="839"/>
      <c r="Z981" s="839"/>
      <c r="AA981" s="839"/>
      <c r="AB981" s="839"/>
    </row>
    <row r="982" spans="1:28" x14ac:dyDescent="0.35">
      <c r="A982" s="839"/>
      <c r="B982" s="839"/>
      <c r="C982" s="839"/>
      <c r="D982" s="839"/>
      <c r="E982" s="839"/>
      <c r="F982" s="839"/>
      <c r="G982" s="839"/>
      <c r="H982" s="839"/>
      <c r="I982" s="839"/>
      <c r="J982" s="839"/>
      <c r="K982" s="839"/>
      <c r="L982" s="839"/>
      <c r="M982" s="839"/>
      <c r="N982" s="839"/>
      <c r="O982" s="839"/>
      <c r="P982" s="839"/>
      <c r="Q982" s="839"/>
      <c r="R982" s="839"/>
      <c r="S982" s="839"/>
      <c r="T982" s="839"/>
      <c r="U982" s="839"/>
      <c r="V982" s="839"/>
      <c r="W982" s="839"/>
      <c r="X982" s="839"/>
      <c r="Y982" s="839"/>
      <c r="Z982" s="839"/>
      <c r="AA982" s="839"/>
      <c r="AB982" s="839"/>
    </row>
    <row r="983" spans="1:28" x14ac:dyDescent="0.35">
      <c r="A983" s="839"/>
      <c r="B983" s="839"/>
      <c r="C983" s="839"/>
      <c r="D983" s="839"/>
      <c r="E983" s="839"/>
      <c r="F983" s="839"/>
      <c r="G983" s="839"/>
      <c r="H983" s="839"/>
      <c r="I983" s="839"/>
      <c r="J983" s="839"/>
      <c r="K983" s="839"/>
      <c r="L983" s="839"/>
      <c r="M983" s="839"/>
      <c r="N983" s="839"/>
      <c r="O983" s="839"/>
      <c r="P983" s="839"/>
      <c r="Q983" s="839"/>
      <c r="R983" s="839"/>
      <c r="S983" s="839"/>
      <c r="T983" s="839"/>
      <c r="U983" s="839"/>
      <c r="V983" s="839"/>
      <c r="W983" s="839"/>
      <c r="X983" s="839"/>
      <c r="Y983" s="839"/>
      <c r="Z983" s="839"/>
      <c r="AA983" s="839"/>
      <c r="AB983" s="839"/>
    </row>
    <row r="984" spans="1:28" x14ac:dyDescent="0.35">
      <c r="A984" s="839"/>
      <c r="B984" s="839"/>
      <c r="C984" s="839"/>
      <c r="D984" s="839"/>
      <c r="E984" s="839"/>
      <c r="F984" s="839"/>
      <c r="G984" s="839"/>
      <c r="H984" s="839"/>
      <c r="I984" s="839"/>
      <c r="J984" s="839"/>
      <c r="K984" s="839"/>
      <c r="L984" s="839"/>
      <c r="M984" s="839"/>
      <c r="N984" s="839"/>
      <c r="O984" s="839"/>
      <c r="P984" s="839"/>
      <c r="Q984" s="839"/>
      <c r="R984" s="839"/>
      <c r="S984" s="839"/>
      <c r="T984" s="839"/>
      <c r="U984" s="839"/>
      <c r="V984" s="839"/>
      <c r="W984" s="839"/>
      <c r="X984" s="839"/>
      <c r="Y984" s="839"/>
      <c r="Z984" s="839"/>
      <c r="AA984" s="839"/>
      <c r="AB984" s="839"/>
    </row>
  </sheetData>
  <mergeCells count="112">
    <mergeCell ref="C50:AA58"/>
    <mergeCell ref="C45:G45"/>
    <mergeCell ref="K45:AA45"/>
    <mergeCell ref="C48:AA49"/>
    <mergeCell ref="C18:H18"/>
    <mergeCell ref="I18:AA18"/>
    <mergeCell ref="I20:L21"/>
    <mergeCell ref="T20:AA20"/>
    <mergeCell ref="T21:AA21"/>
    <mergeCell ref="C20:H21"/>
    <mergeCell ref="C23:I23"/>
    <mergeCell ref="C24:I24"/>
    <mergeCell ref="K37:AA38"/>
    <mergeCell ref="C41:G42"/>
    <mergeCell ref="H41:H42"/>
    <mergeCell ref="I41:I42"/>
    <mergeCell ref="I39:I40"/>
    <mergeCell ref="H39:H40"/>
    <mergeCell ref="C35:G36"/>
    <mergeCell ref="H35:H36"/>
    <mergeCell ref="I35:I36"/>
    <mergeCell ref="J35:J36"/>
    <mergeCell ref="K35:AA36"/>
    <mergeCell ref="K32:N32"/>
    <mergeCell ref="C16:H16"/>
    <mergeCell ref="I16:AA16"/>
    <mergeCell ref="C43:G44"/>
    <mergeCell ref="H43:H44"/>
    <mergeCell ref="I43:I44"/>
    <mergeCell ref="J43:J44"/>
    <mergeCell ref="K43:AA44"/>
    <mergeCell ref="O28:R28"/>
    <mergeCell ref="T28:V28"/>
    <mergeCell ref="X28:Z28"/>
    <mergeCell ref="C26:H26"/>
    <mergeCell ref="C28:H28"/>
    <mergeCell ref="I28:J28"/>
    <mergeCell ref="K28:N28"/>
    <mergeCell ref="C39:G40"/>
    <mergeCell ref="K39:AA40"/>
    <mergeCell ref="J39:J40"/>
    <mergeCell ref="C37:G38"/>
    <mergeCell ref="J41:J42"/>
    <mergeCell ref="K41:AA42"/>
    <mergeCell ref="H37:H38"/>
    <mergeCell ref="I37:I38"/>
    <mergeCell ref="J37:J38"/>
    <mergeCell ref="C64:G64"/>
    <mergeCell ref="H64:I64"/>
    <mergeCell ref="J64:M64"/>
    <mergeCell ref="N64:U64"/>
    <mergeCell ref="V64:AA64"/>
    <mergeCell ref="N61:U63"/>
    <mergeCell ref="V61:AA63"/>
    <mergeCell ref="C61:G63"/>
    <mergeCell ref="H61:I63"/>
    <mergeCell ref="J61:M63"/>
    <mergeCell ref="N67:U67"/>
    <mergeCell ref="V67:AA67"/>
    <mergeCell ref="C67:G67"/>
    <mergeCell ref="H67:I67"/>
    <mergeCell ref="J67:M67"/>
    <mergeCell ref="C65:G65"/>
    <mergeCell ref="C66:G66"/>
    <mergeCell ref="H66:I66"/>
    <mergeCell ref="J66:M66"/>
    <mergeCell ref="N66:U66"/>
    <mergeCell ref="V66:AA66"/>
    <mergeCell ref="J65:M65"/>
    <mergeCell ref="H65:I65"/>
    <mergeCell ref="V65:AA65"/>
    <mergeCell ref="N65:U65"/>
    <mergeCell ref="O32:R32"/>
    <mergeCell ref="S32:T32"/>
    <mergeCell ref="U32:W32"/>
    <mergeCell ref="X32:Y32"/>
    <mergeCell ref="Z32:AA32"/>
    <mergeCell ref="C34:AA34"/>
    <mergeCell ref="C30:J32"/>
    <mergeCell ref="K31:N31"/>
    <mergeCell ref="O31:R31"/>
    <mergeCell ref="S31:T31"/>
    <mergeCell ref="B2:G4"/>
    <mergeCell ref="H2:AB2"/>
    <mergeCell ref="H3:O3"/>
    <mergeCell ref="P3:AB3"/>
    <mergeCell ref="H4:AB4"/>
    <mergeCell ref="C7:H8"/>
    <mergeCell ref="I7:AA8"/>
    <mergeCell ref="I13:S14"/>
    <mergeCell ref="T13:AA13"/>
    <mergeCell ref="T14:AA14"/>
    <mergeCell ref="C10:H11"/>
    <mergeCell ref="I10:Q11"/>
    <mergeCell ref="R10:U10"/>
    <mergeCell ref="V10:AA10"/>
    <mergeCell ref="R11:U11"/>
    <mergeCell ref="V11:AA11"/>
    <mergeCell ref="C13:H14"/>
    <mergeCell ref="M20:S20"/>
    <mergeCell ref="M21:S21"/>
    <mergeCell ref="U31:W31"/>
    <mergeCell ref="X31:Y31"/>
    <mergeCell ref="Z31:AA31"/>
    <mergeCell ref="J23:P23"/>
    <mergeCell ref="Q23:AA23"/>
    <mergeCell ref="J24:P24"/>
    <mergeCell ref="Q24:AA24"/>
    <mergeCell ref="I26:AA26"/>
    <mergeCell ref="K30:R30"/>
    <mergeCell ref="S30:W30"/>
    <mergeCell ref="X30:AA3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G979"/>
  <sheetViews>
    <sheetView topLeftCell="A29" zoomScale="70" zoomScaleNormal="70" workbookViewId="0">
      <selection activeCell="J38" sqref="J38"/>
    </sheetView>
  </sheetViews>
  <sheetFormatPr baseColWidth="10" defaultColWidth="13.7265625" defaultRowHeight="15" customHeight="1" x14ac:dyDescent="0.35"/>
  <cols>
    <col min="1" max="1" width="3.54296875" style="717" customWidth="1"/>
    <col min="2" max="2" width="2.7265625" style="717" customWidth="1"/>
    <col min="3" max="6" width="2.54296875" style="717" customWidth="1"/>
    <col min="7" max="7" width="4.08984375" style="717" customWidth="1"/>
    <col min="8" max="8" width="20.26953125" style="717" customWidth="1"/>
    <col min="9" max="9" width="15.08984375" style="717" customWidth="1"/>
    <col min="10" max="10" width="14.26953125" style="717" customWidth="1"/>
    <col min="11" max="12" width="3.26953125" style="717" customWidth="1"/>
    <col min="13" max="15" width="2.54296875" style="717" customWidth="1"/>
    <col min="16" max="16" width="3.26953125" style="717" customWidth="1"/>
    <col min="17" max="17" width="3.36328125" style="717" customWidth="1"/>
    <col min="18" max="18" width="3.54296875" style="717" customWidth="1"/>
    <col min="19" max="19" width="3.08984375" style="717" customWidth="1"/>
    <col min="20" max="20" width="7.08984375" style="717" customWidth="1"/>
    <col min="21" max="21" width="3.36328125" style="717" customWidth="1"/>
    <col min="22" max="22" width="3.54296875" style="717" customWidth="1"/>
    <col min="23" max="25" width="4.7265625" style="717" customWidth="1"/>
    <col min="26" max="26" width="6.36328125" style="717" customWidth="1"/>
    <col min="27" max="27" width="3.90625" style="717" customWidth="1"/>
    <col min="28" max="28" width="1.90625" style="717" customWidth="1"/>
    <col min="29" max="29" width="13.7265625" style="717"/>
    <col min="30" max="34" width="13.7265625" style="717" customWidth="1"/>
    <col min="35" max="16384" width="13.7265625" style="717"/>
  </cols>
  <sheetData>
    <row r="1" spans="1:28" ht="14.25" customHeight="1" thickBot="1" x14ac:dyDescent="0.4">
      <c r="A1" s="81"/>
      <c r="B1" s="82"/>
      <c r="C1" s="82"/>
      <c r="D1" s="82"/>
      <c r="E1" s="82"/>
      <c r="F1" s="82"/>
      <c r="G1" s="81"/>
      <c r="H1" s="81"/>
      <c r="I1" s="81"/>
      <c r="J1" s="81"/>
      <c r="K1" s="81"/>
      <c r="L1" s="81"/>
      <c r="M1" s="81"/>
      <c r="N1" s="81"/>
      <c r="O1" s="81"/>
      <c r="P1" s="81"/>
      <c r="Q1" s="81"/>
      <c r="R1" s="81"/>
      <c r="S1" s="81"/>
      <c r="T1" s="81"/>
      <c r="U1" s="81"/>
      <c r="V1" s="81"/>
      <c r="W1" s="81"/>
      <c r="X1" s="81"/>
      <c r="Y1" s="81"/>
      <c r="Z1" s="81"/>
      <c r="AA1" s="81"/>
      <c r="AB1" s="81"/>
    </row>
    <row r="2" spans="1:28" ht="45.75" customHeight="1" x14ac:dyDescent="0.35">
      <c r="A2" s="81"/>
      <c r="B2" s="2366"/>
      <c r="C2" s="2308"/>
      <c r="D2" s="2308"/>
      <c r="E2" s="2308"/>
      <c r="F2" s="2308"/>
      <c r="G2" s="2350"/>
      <c r="H2" s="2543" t="s">
        <v>0</v>
      </c>
      <c r="I2" s="2317"/>
      <c r="J2" s="2317"/>
      <c r="K2" s="2317"/>
      <c r="L2" s="2317"/>
      <c r="M2" s="2317"/>
      <c r="N2" s="2317"/>
      <c r="O2" s="2317"/>
      <c r="P2" s="2317"/>
      <c r="Q2" s="2317"/>
      <c r="R2" s="2317"/>
      <c r="S2" s="2317"/>
      <c r="T2" s="2317"/>
      <c r="U2" s="2317"/>
      <c r="V2" s="2317"/>
      <c r="W2" s="2317"/>
      <c r="X2" s="2317"/>
      <c r="Y2" s="2317"/>
      <c r="Z2" s="2317"/>
      <c r="AA2" s="2317"/>
      <c r="AB2" s="2321"/>
    </row>
    <row r="3" spans="1:28" ht="14.25" customHeight="1" x14ac:dyDescent="0.35">
      <c r="A3" s="81"/>
      <c r="B3" s="2310"/>
      <c r="C3" s="2311"/>
      <c r="D3" s="2311"/>
      <c r="E3" s="2311"/>
      <c r="F3" s="2311"/>
      <c r="G3" s="2367"/>
      <c r="H3" s="2371" t="s">
        <v>1</v>
      </c>
      <c r="I3" s="2323"/>
      <c r="J3" s="2323"/>
      <c r="K3" s="2323"/>
      <c r="L3" s="2323"/>
      <c r="M3" s="2323"/>
      <c r="N3" s="2323"/>
      <c r="O3" s="2324"/>
      <c r="P3" s="2371" t="s">
        <v>2</v>
      </c>
      <c r="Q3" s="2323"/>
      <c r="R3" s="2323"/>
      <c r="S3" s="2323"/>
      <c r="T3" s="2323"/>
      <c r="U3" s="2323"/>
      <c r="V3" s="2323"/>
      <c r="W3" s="2323"/>
      <c r="X3" s="2323"/>
      <c r="Y3" s="2323"/>
      <c r="Z3" s="2323"/>
      <c r="AA3" s="2323"/>
      <c r="AB3" s="2326"/>
    </row>
    <row r="4" spans="1:28" ht="21.75" customHeight="1" thickBot="1" x14ac:dyDescent="0.4">
      <c r="A4" s="81"/>
      <c r="B4" s="2313"/>
      <c r="C4" s="2314"/>
      <c r="D4" s="2314"/>
      <c r="E4" s="2314"/>
      <c r="F4" s="2314"/>
      <c r="G4" s="2351"/>
      <c r="H4" s="2372" t="s">
        <v>3</v>
      </c>
      <c r="I4" s="2328"/>
      <c r="J4" s="2328"/>
      <c r="K4" s="2328"/>
      <c r="L4" s="2328"/>
      <c r="M4" s="2328"/>
      <c r="N4" s="2328"/>
      <c r="O4" s="2328"/>
      <c r="P4" s="2328"/>
      <c r="Q4" s="2328"/>
      <c r="R4" s="2328"/>
      <c r="S4" s="2328"/>
      <c r="T4" s="2328"/>
      <c r="U4" s="2328"/>
      <c r="V4" s="2328"/>
      <c r="W4" s="2328"/>
      <c r="X4" s="2328"/>
      <c r="Y4" s="2328"/>
      <c r="Z4" s="2328"/>
      <c r="AA4" s="2328"/>
      <c r="AB4" s="2306"/>
    </row>
    <row r="5" spans="1:28" ht="14.25" customHeight="1" x14ac:dyDescent="0.35">
      <c r="A5" s="81"/>
      <c r="B5" s="81"/>
      <c r="C5" s="81"/>
      <c r="D5" s="81"/>
      <c r="E5" s="81"/>
      <c r="F5" s="81"/>
      <c r="G5" s="81"/>
      <c r="H5" s="83"/>
      <c r="I5" s="83"/>
      <c r="J5" s="83"/>
      <c r="K5" s="83"/>
      <c r="L5" s="83"/>
      <c r="M5" s="83"/>
      <c r="N5" s="83"/>
      <c r="O5" s="83"/>
      <c r="P5" s="83"/>
      <c r="Q5" s="83"/>
      <c r="R5" s="83"/>
      <c r="S5" s="83"/>
      <c r="T5" s="83"/>
      <c r="U5" s="83"/>
      <c r="V5" s="83"/>
      <c r="W5" s="83"/>
      <c r="X5" s="83"/>
      <c r="Y5" s="83"/>
      <c r="Z5" s="83"/>
      <c r="AA5" s="83"/>
      <c r="AB5" s="83"/>
    </row>
    <row r="6" spans="1:28" ht="14.25" customHeight="1" thickBot="1" x14ac:dyDescent="0.4">
      <c r="A6" s="81"/>
      <c r="B6" s="84"/>
      <c r="C6" s="85"/>
      <c r="D6" s="85"/>
      <c r="E6" s="85"/>
      <c r="F6" s="85"/>
      <c r="G6" s="85"/>
      <c r="H6" s="85"/>
      <c r="I6" s="86"/>
      <c r="J6" s="86"/>
      <c r="K6" s="86"/>
      <c r="L6" s="86"/>
      <c r="M6" s="86"/>
      <c r="N6" s="86"/>
      <c r="O6" s="86"/>
      <c r="P6" s="86"/>
      <c r="Q6" s="86"/>
      <c r="R6" s="86"/>
      <c r="S6" s="86"/>
      <c r="T6" s="86"/>
      <c r="U6" s="86"/>
      <c r="V6" s="86"/>
      <c r="W6" s="85"/>
      <c r="X6" s="85"/>
      <c r="Y6" s="85"/>
      <c r="Z6" s="85"/>
      <c r="AA6" s="85"/>
      <c r="AB6" s="87"/>
    </row>
    <row r="7" spans="1:28" ht="15" customHeight="1" x14ac:dyDescent="0.35">
      <c r="A7" s="81"/>
      <c r="B7" s="88"/>
      <c r="C7" s="2348" t="s">
        <v>4</v>
      </c>
      <c r="D7" s="2308"/>
      <c r="E7" s="2308"/>
      <c r="F7" s="2308"/>
      <c r="G7" s="2308"/>
      <c r="H7" s="2309"/>
      <c r="I7" s="2544" t="s">
        <v>807</v>
      </c>
      <c r="J7" s="2308"/>
      <c r="K7" s="2308"/>
      <c r="L7" s="2308"/>
      <c r="M7" s="2308"/>
      <c r="N7" s="2308"/>
      <c r="O7" s="2308"/>
      <c r="P7" s="2308"/>
      <c r="Q7" s="2308"/>
      <c r="R7" s="2308"/>
      <c r="S7" s="2308"/>
      <c r="T7" s="2308"/>
      <c r="U7" s="2308"/>
      <c r="V7" s="2308"/>
      <c r="W7" s="2308"/>
      <c r="X7" s="2308"/>
      <c r="Y7" s="2308"/>
      <c r="Z7" s="2308"/>
      <c r="AA7" s="2309"/>
      <c r="AB7" s="89"/>
    </row>
    <row r="8" spans="1:28" ht="14.25" customHeight="1" thickBot="1" x14ac:dyDescent="0.4">
      <c r="A8" s="81"/>
      <c r="B8" s="88"/>
      <c r="C8" s="2313"/>
      <c r="D8" s="2314"/>
      <c r="E8" s="2314"/>
      <c r="F8" s="2314"/>
      <c r="G8" s="2314"/>
      <c r="H8" s="2315"/>
      <c r="I8" s="2313"/>
      <c r="J8" s="2314"/>
      <c r="K8" s="2314"/>
      <c r="L8" s="2314"/>
      <c r="M8" s="2314"/>
      <c r="N8" s="2314"/>
      <c r="O8" s="2314"/>
      <c r="P8" s="2314"/>
      <c r="Q8" s="2314"/>
      <c r="R8" s="2314"/>
      <c r="S8" s="2314"/>
      <c r="T8" s="2314"/>
      <c r="U8" s="2314"/>
      <c r="V8" s="2314"/>
      <c r="W8" s="2314"/>
      <c r="X8" s="2314"/>
      <c r="Y8" s="2314"/>
      <c r="Z8" s="2314"/>
      <c r="AA8" s="2315"/>
      <c r="AB8" s="89"/>
    </row>
    <row r="9" spans="1:28" ht="14.25" customHeight="1" thickBot="1" x14ac:dyDescent="0.4">
      <c r="A9" s="81"/>
      <c r="B9" s="88"/>
      <c r="C9" s="90"/>
      <c r="D9" s="90"/>
      <c r="E9" s="90"/>
      <c r="F9" s="90"/>
      <c r="G9" s="90"/>
      <c r="H9" s="90"/>
      <c r="I9" s="91"/>
      <c r="J9" s="91"/>
      <c r="K9" s="91"/>
      <c r="L9" s="91"/>
      <c r="M9" s="91"/>
      <c r="N9" s="91"/>
      <c r="O9" s="91"/>
      <c r="P9" s="91"/>
      <c r="Q9" s="91"/>
      <c r="R9" s="91"/>
      <c r="S9" s="91"/>
      <c r="T9" s="91"/>
      <c r="U9" s="91"/>
      <c r="V9" s="91"/>
      <c r="W9" s="90"/>
      <c r="X9" s="90"/>
      <c r="Y9" s="90"/>
      <c r="Z9" s="90"/>
      <c r="AA9" s="90"/>
      <c r="AB9" s="89"/>
    </row>
    <row r="10" spans="1:28" ht="15" customHeight="1" thickBot="1" x14ac:dyDescent="0.4">
      <c r="A10" s="81"/>
      <c r="B10" s="88"/>
      <c r="C10" s="2348" t="s">
        <v>5</v>
      </c>
      <c r="D10" s="2308"/>
      <c r="E10" s="2308"/>
      <c r="F10" s="2308"/>
      <c r="G10" s="2308"/>
      <c r="H10" s="2309"/>
      <c r="I10" s="2534" t="s">
        <v>236</v>
      </c>
      <c r="J10" s="2535"/>
      <c r="K10" s="2535"/>
      <c r="L10" s="2535"/>
      <c r="M10" s="2535"/>
      <c r="N10" s="2535"/>
      <c r="O10" s="2535"/>
      <c r="P10" s="2535"/>
      <c r="Q10" s="2536"/>
      <c r="R10" s="2540" t="s">
        <v>7</v>
      </c>
      <c r="S10" s="2331"/>
      <c r="T10" s="2331"/>
      <c r="U10" s="2332"/>
      <c r="V10" s="2340" t="s">
        <v>8</v>
      </c>
      <c r="W10" s="2317"/>
      <c r="X10" s="2317"/>
      <c r="Y10" s="2317"/>
      <c r="Z10" s="2317"/>
      <c r="AA10" s="2321"/>
      <c r="AB10" s="89"/>
    </row>
    <row r="11" spans="1:28" ht="19.899999999999999" customHeight="1" thickBot="1" x14ac:dyDescent="0.4">
      <c r="A11" s="81"/>
      <c r="B11" s="88"/>
      <c r="C11" s="2313"/>
      <c r="D11" s="2314"/>
      <c r="E11" s="2314"/>
      <c r="F11" s="2314"/>
      <c r="G11" s="2314"/>
      <c r="H11" s="2315"/>
      <c r="I11" s="2537"/>
      <c r="J11" s="2538"/>
      <c r="K11" s="2538"/>
      <c r="L11" s="2538"/>
      <c r="M11" s="2538"/>
      <c r="N11" s="2538"/>
      <c r="O11" s="2538"/>
      <c r="P11" s="2538"/>
      <c r="Q11" s="2539"/>
      <c r="R11" s="2541" t="s">
        <v>808</v>
      </c>
      <c r="S11" s="2331"/>
      <c r="T11" s="2331"/>
      <c r="U11" s="2332"/>
      <c r="V11" s="2542" t="s">
        <v>219</v>
      </c>
      <c r="W11" s="2328"/>
      <c r="X11" s="2328"/>
      <c r="Y11" s="2328"/>
      <c r="Z11" s="2328"/>
      <c r="AA11" s="2306"/>
      <c r="AB11" s="89"/>
    </row>
    <row r="12" spans="1:28" ht="30.75" customHeight="1" thickBot="1" x14ac:dyDescent="0.4">
      <c r="A12" s="81"/>
      <c r="B12" s="80"/>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92"/>
    </row>
    <row r="13" spans="1:28" ht="30.75" customHeight="1" x14ac:dyDescent="0.35">
      <c r="A13" s="81"/>
      <c r="B13" s="80"/>
      <c r="C13" s="2348" t="s">
        <v>9</v>
      </c>
      <c r="D13" s="2308"/>
      <c r="E13" s="2308"/>
      <c r="F13" s="2308"/>
      <c r="G13" s="2308"/>
      <c r="H13" s="2309"/>
      <c r="I13" s="2547" t="s">
        <v>630</v>
      </c>
      <c r="J13" s="2535"/>
      <c r="K13" s="2535"/>
      <c r="L13" s="2535"/>
      <c r="M13" s="2535"/>
      <c r="N13" s="2535"/>
      <c r="O13" s="2535"/>
      <c r="P13" s="2535"/>
      <c r="Q13" s="2535"/>
      <c r="R13" s="2535"/>
      <c r="S13" s="2548"/>
      <c r="T13" s="2340" t="s">
        <v>11</v>
      </c>
      <c r="U13" s="2317"/>
      <c r="V13" s="2317"/>
      <c r="W13" s="2317"/>
      <c r="X13" s="2317"/>
      <c r="Y13" s="2317"/>
      <c r="Z13" s="2317"/>
      <c r="AA13" s="2321"/>
      <c r="AB13" s="92"/>
    </row>
    <row r="14" spans="1:28" ht="30.75" customHeight="1" thickBot="1" x14ac:dyDescent="0.4">
      <c r="A14" s="81"/>
      <c r="B14" s="80"/>
      <c r="C14" s="2313"/>
      <c r="D14" s="2314"/>
      <c r="E14" s="2314"/>
      <c r="F14" s="2314"/>
      <c r="G14" s="2314"/>
      <c r="H14" s="2315"/>
      <c r="I14" s="2538"/>
      <c r="J14" s="2538"/>
      <c r="K14" s="2538"/>
      <c r="L14" s="2538"/>
      <c r="M14" s="2538"/>
      <c r="N14" s="2538"/>
      <c r="O14" s="2538"/>
      <c r="P14" s="2538"/>
      <c r="Q14" s="2538"/>
      <c r="R14" s="2538"/>
      <c r="S14" s="2549"/>
      <c r="T14" s="2343" t="s">
        <v>221</v>
      </c>
      <c r="U14" s="2328"/>
      <c r="V14" s="2328"/>
      <c r="W14" s="2328"/>
      <c r="X14" s="2328"/>
      <c r="Y14" s="2328"/>
      <c r="Z14" s="2328"/>
      <c r="AA14" s="2306"/>
      <c r="AB14" s="92"/>
    </row>
    <row r="15" spans="1:28" ht="14.25" customHeight="1" thickBot="1" x14ac:dyDescent="0.4">
      <c r="A15" s="81"/>
      <c r="B15" s="80"/>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92"/>
    </row>
    <row r="16" spans="1:28" ht="32.5" customHeight="1" thickBot="1" x14ac:dyDescent="0.4">
      <c r="A16" s="81"/>
      <c r="B16" s="80"/>
      <c r="C16" s="2330" t="s">
        <v>13</v>
      </c>
      <c r="D16" s="2331"/>
      <c r="E16" s="2331"/>
      <c r="F16" s="2331"/>
      <c r="G16" s="2331"/>
      <c r="H16" s="2332"/>
      <c r="I16" s="2545" t="s">
        <v>631</v>
      </c>
      <c r="J16" s="2331"/>
      <c r="K16" s="2331"/>
      <c r="L16" s="2331"/>
      <c r="M16" s="2331"/>
      <c r="N16" s="2331"/>
      <c r="O16" s="2331"/>
      <c r="P16" s="2331"/>
      <c r="Q16" s="2331"/>
      <c r="R16" s="2331"/>
      <c r="S16" s="2331"/>
      <c r="T16" s="2331"/>
      <c r="U16" s="2331"/>
      <c r="V16" s="2331"/>
      <c r="W16" s="2331"/>
      <c r="X16" s="2331"/>
      <c r="Y16" s="2331"/>
      <c r="Z16" s="2331"/>
      <c r="AA16" s="2332"/>
      <c r="AB16" s="92"/>
    </row>
    <row r="17" spans="1:28" ht="13.15" customHeight="1" thickBot="1" x14ac:dyDescent="0.4">
      <c r="A17" s="81"/>
      <c r="B17" s="80"/>
      <c r="C17" s="91"/>
      <c r="D17" s="91"/>
      <c r="E17" s="91"/>
      <c r="F17" s="91"/>
      <c r="G17" s="91"/>
      <c r="H17" s="91"/>
      <c r="I17" s="827"/>
      <c r="J17" s="827"/>
      <c r="K17" s="827"/>
      <c r="L17" s="827"/>
      <c r="M17" s="827"/>
      <c r="N17" s="827"/>
      <c r="O17" s="827"/>
      <c r="P17" s="827"/>
      <c r="Q17" s="827"/>
      <c r="R17" s="827"/>
      <c r="S17" s="827"/>
      <c r="T17" s="827"/>
      <c r="U17" s="827"/>
      <c r="V17" s="827"/>
      <c r="W17" s="827"/>
      <c r="X17" s="827"/>
      <c r="Y17" s="827"/>
      <c r="Z17" s="827"/>
      <c r="AA17" s="827"/>
      <c r="AB17" s="92"/>
    </row>
    <row r="18" spans="1:28" ht="43.15" customHeight="1" thickBot="1" x14ac:dyDescent="0.4">
      <c r="A18" s="81"/>
      <c r="B18" s="80"/>
      <c r="C18" s="2330" t="s">
        <v>79</v>
      </c>
      <c r="D18" s="2331"/>
      <c r="E18" s="2331"/>
      <c r="F18" s="2331"/>
      <c r="G18" s="2331"/>
      <c r="H18" s="2332"/>
      <c r="I18" s="2545" t="s">
        <v>237</v>
      </c>
      <c r="J18" s="2331"/>
      <c r="K18" s="2331"/>
      <c r="L18" s="2331"/>
      <c r="M18" s="2331"/>
      <c r="N18" s="2331"/>
      <c r="O18" s="2331"/>
      <c r="P18" s="2331"/>
      <c r="Q18" s="2331"/>
      <c r="R18" s="2331"/>
      <c r="S18" s="2331"/>
      <c r="T18" s="2331"/>
      <c r="U18" s="2331"/>
      <c r="V18" s="2331"/>
      <c r="W18" s="2331"/>
      <c r="X18" s="2331"/>
      <c r="Y18" s="2331"/>
      <c r="Z18" s="2331"/>
      <c r="AA18" s="2332"/>
      <c r="AB18" s="92"/>
    </row>
    <row r="19" spans="1:28" ht="16.5" customHeight="1" thickBot="1" x14ac:dyDescent="0.4">
      <c r="A19" s="81"/>
      <c r="B19" s="80"/>
      <c r="C19" s="91"/>
      <c r="D19" s="91"/>
      <c r="E19" s="91"/>
      <c r="F19" s="91"/>
      <c r="G19" s="91"/>
      <c r="H19" s="91"/>
      <c r="I19" s="827"/>
      <c r="J19" s="827"/>
      <c r="K19" s="827"/>
      <c r="L19" s="827"/>
      <c r="M19" s="827"/>
      <c r="N19" s="827"/>
      <c r="O19" s="827"/>
      <c r="P19" s="827"/>
      <c r="Q19" s="827"/>
      <c r="R19" s="827"/>
      <c r="S19" s="827"/>
      <c r="T19" s="827"/>
      <c r="U19" s="827"/>
      <c r="V19" s="827"/>
      <c r="W19" s="827"/>
      <c r="X19" s="827"/>
      <c r="Y19" s="827"/>
      <c r="Z19" s="827"/>
      <c r="AA19" s="827"/>
      <c r="AB19" s="92"/>
    </row>
    <row r="20" spans="1:28" ht="16.149999999999999" customHeight="1" x14ac:dyDescent="0.35">
      <c r="A20" s="81"/>
      <c r="B20" s="80"/>
      <c r="C20" s="2345" t="s">
        <v>54</v>
      </c>
      <c r="D20" s="2308"/>
      <c r="E20" s="2308"/>
      <c r="F20" s="2308"/>
      <c r="G20" s="2308"/>
      <c r="H20" s="2309"/>
      <c r="I20" s="2346" t="s">
        <v>998</v>
      </c>
      <c r="J20" s="2308"/>
      <c r="K20" s="2308"/>
      <c r="L20" s="2309"/>
      <c r="M20" s="2340" t="s">
        <v>18</v>
      </c>
      <c r="N20" s="2317"/>
      <c r="O20" s="2317"/>
      <c r="P20" s="2317"/>
      <c r="Q20" s="2317"/>
      <c r="R20" s="2317"/>
      <c r="S20" s="2321"/>
      <c r="T20" s="2340" t="s">
        <v>19</v>
      </c>
      <c r="U20" s="2317"/>
      <c r="V20" s="2317"/>
      <c r="W20" s="2317"/>
      <c r="X20" s="2317"/>
      <c r="Y20" s="2317"/>
      <c r="Z20" s="2317"/>
      <c r="AA20" s="2321"/>
      <c r="AB20" s="92"/>
    </row>
    <row r="21" spans="1:28" ht="21" customHeight="1" thickBot="1" x14ac:dyDescent="0.4">
      <c r="A21" s="81"/>
      <c r="B21" s="80"/>
      <c r="C21" s="2313"/>
      <c r="D21" s="2314"/>
      <c r="E21" s="2314"/>
      <c r="F21" s="2314"/>
      <c r="G21" s="2314"/>
      <c r="H21" s="2315"/>
      <c r="I21" s="2313"/>
      <c r="J21" s="2314"/>
      <c r="K21" s="2314"/>
      <c r="L21" s="2315"/>
      <c r="M21" s="2347" t="s">
        <v>132</v>
      </c>
      <c r="N21" s="2328"/>
      <c r="O21" s="2328"/>
      <c r="P21" s="2328"/>
      <c r="Q21" s="2328"/>
      <c r="R21" s="2328"/>
      <c r="S21" s="2306"/>
      <c r="T21" s="2546" t="s">
        <v>55</v>
      </c>
      <c r="U21" s="2323"/>
      <c r="V21" s="2323"/>
      <c r="W21" s="2323"/>
      <c r="X21" s="2323"/>
      <c r="Y21" s="2323"/>
      <c r="Z21" s="2323"/>
      <c r="AA21" s="2324"/>
      <c r="AB21" s="92"/>
    </row>
    <row r="22" spans="1:28" ht="14.25" customHeight="1" thickBot="1" x14ac:dyDescent="0.4">
      <c r="A22" s="81"/>
      <c r="B22" s="80"/>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92"/>
    </row>
    <row r="23" spans="1:28" ht="31.5" customHeight="1" x14ac:dyDescent="0.35">
      <c r="A23" s="81"/>
      <c r="B23" s="80"/>
      <c r="C23" s="2340" t="s">
        <v>22</v>
      </c>
      <c r="D23" s="2317"/>
      <c r="E23" s="2317"/>
      <c r="F23" s="2317"/>
      <c r="G23" s="2317"/>
      <c r="H23" s="2317"/>
      <c r="I23" s="2321"/>
      <c r="J23" s="2340" t="s">
        <v>23</v>
      </c>
      <c r="K23" s="2317"/>
      <c r="L23" s="2317"/>
      <c r="M23" s="2317"/>
      <c r="N23" s="2317"/>
      <c r="O23" s="2317"/>
      <c r="P23" s="2321"/>
      <c r="Q23" s="2340" t="s">
        <v>24</v>
      </c>
      <c r="R23" s="2317"/>
      <c r="S23" s="2317"/>
      <c r="T23" s="2317"/>
      <c r="U23" s="2317"/>
      <c r="V23" s="2317"/>
      <c r="W23" s="2317"/>
      <c r="X23" s="2317"/>
      <c r="Y23" s="2317"/>
      <c r="Z23" s="2317"/>
      <c r="AA23" s="2321"/>
      <c r="AB23" s="92"/>
    </row>
    <row r="24" spans="1:28" ht="34.15" customHeight="1" thickBot="1" x14ac:dyDescent="0.4">
      <c r="A24" s="81"/>
      <c r="B24" s="80"/>
      <c r="C24" s="2343" t="s">
        <v>632</v>
      </c>
      <c r="D24" s="2328"/>
      <c r="E24" s="2328"/>
      <c r="F24" s="2328"/>
      <c r="G24" s="2328"/>
      <c r="H24" s="2328"/>
      <c r="I24" s="2306"/>
      <c r="J24" s="2343" t="s">
        <v>633</v>
      </c>
      <c r="K24" s="2328"/>
      <c r="L24" s="2328"/>
      <c r="M24" s="2328"/>
      <c r="N24" s="2328"/>
      <c r="O24" s="2328"/>
      <c r="P24" s="2306"/>
      <c r="Q24" s="2344" t="s">
        <v>557</v>
      </c>
      <c r="R24" s="2328"/>
      <c r="S24" s="2328"/>
      <c r="T24" s="2328"/>
      <c r="U24" s="2328"/>
      <c r="V24" s="2328"/>
      <c r="W24" s="2328"/>
      <c r="X24" s="2328"/>
      <c r="Y24" s="2328"/>
      <c r="Z24" s="2328"/>
      <c r="AA24" s="2306"/>
      <c r="AB24" s="92"/>
    </row>
    <row r="25" spans="1:28" ht="14.25" customHeight="1" thickBot="1" x14ac:dyDescent="0.4">
      <c r="A25" s="81"/>
      <c r="B25" s="80"/>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92"/>
    </row>
    <row r="26" spans="1:28" ht="28.15" customHeight="1" thickBot="1" x14ac:dyDescent="0.4">
      <c r="A26" s="81"/>
      <c r="B26" s="80"/>
      <c r="C26" s="2330" t="s">
        <v>27</v>
      </c>
      <c r="D26" s="2331"/>
      <c r="E26" s="2331"/>
      <c r="F26" s="2331"/>
      <c r="G26" s="2331"/>
      <c r="H26" s="2332"/>
      <c r="I26" s="2545" t="s">
        <v>238</v>
      </c>
      <c r="J26" s="2331"/>
      <c r="K26" s="2331"/>
      <c r="L26" s="2331"/>
      <c r="M26" s="2331"/>
      <c r="N26" s="2331"/>
      <c r="O26" s="2331"/>
      <c r="P26" s="2331"/>
      <c r="Q26" s="2331"/>
      <c r="R26" s="2331"/>
      <c r="S26" s="2331"/>
      <c r="T26" s="2331"/>
      <c r="U26" s="2331"/>
      <c r="V26" s="2331"/>
      <c r="W26" s="2331"/>
      <c r="X26" s="2331"/>
      <c r="Y26" s="2331"/>
      <c r="Z26" s="2331"/>
      <c r="AA26" s="2332"/>
      <c r="AB26" s="92"/>
    </row>
    <row r="27" spans="1:28" ht="14.25" customHeight="1" thickBot="1" x14ac:dyDescent="0.4">
      <c r="A27" s="81"/>
      <c r="B27" s="80"/>
      <c r="C27" s="91"/>
      <c r="D27" s="91"/>
      <c r="E27" s="91"/>
      <c r="F27" s="91"/>
      <c r="G27" s="91"/>
      <c r="H27" s="91"/>
      <c r="I27" s="827"/>
      <c r="J27" s="827"/>
      <c r="K27" s="827"/>
      <c r="L27" s="827"/>
      <c r="M27" s="827"/>
      <c r="N27" s="827"/>
      <c r="O27" s="827"/>
      <c r="P27" s="827"/>
      <c r="Q27" s="827"/>
      <c r="R27" s="827"/>
      <c r="S27" s="827"/>
      <c r="T27" s="827"/>
      <c r="U27" s="827"/>
      <c r="V27" s="827"/>
      <c r="W27" s="827"/>
      <c r="X27" s="827"/>
      <c r="Y27" s="827"/>
      <c r="Z27" s="827"/>
      <c r="AA27" s="827"/>
      <c r="AB27" s="92"/>
    </row>
    <row r="28" spans="1:28" ht="41.5" customHeight="1" thickBot="1" x14ac:dyDescent="0.4">
      <c r="A28" s="81"/>
      <c r="B28" s="80"/>
      <c r="C28" s="2550" t="s">
        <v>28</v>
      </c>
      <c r="D28" s="2331"/>
      <c r="E28" s="2331"/>
      <c r="F28" s="2331"/>
      <c r="G28" s="2331"/>
      <c r="H28" s="2332"/>
      <c r="I28" s="2551" t="s">
        <v>52</v>
      </c>
      <c r="J28" s="2335"/>
      <c r="K28" s="2336" t="s">
        <v>29</v>
      </c>
      <c r="L28" s="2331"/>
      <c r="M28" s="2331"/>
      <c r="N28" s="2332"/>
      <c r="O28" s="2337" t="s">
        <v>30</v>
      </c>
      <c r="P28" s="2331"/>
      <c r="Q28" s="2331"/>
      <c r="R28" s="2332"/>
      <c r="S28" s="93"/>
      <c r="T28" s="2338" t="s">
        <v>31</v>
      </c>
      <c r="U28" s="2331"/>
      <c r="V28" s="2332"/>
      <c r="W28" s="94" t="s">
        <v>32</v>
      </c>
      <c r="X28" s="2339" t="s">
        <v>56</v>
      </c>
      <c r="Y28" s="2331"/>
      <c r="Z28" s="2332"/>
      <c r="AA28" s="95"/>
      <c r="AB28" s="92"/>
    </row>
    <row r="29" spans="1:28" ht="14.25" customHeight="1" thickBot="1" x14ac:dyDescent="0.4">
      <c r="A29" s="81"/>
      <c r="B29" s="80"/>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92"/>
    </row>
    <row r="30" spans="1:28" ht="15" customHeight="1" x14ac:dyDescent="0.35">
      <c r="A30" s="81"/>
      <c r="B30" s="80"/>
      <c r="C30" s="2307" t="s">
        <v>34</v>
      </c>
      <c r="D30" s="2308"/>
      <c r="E30" s="2308"/>
      <c r="F30" s="2308"/>
      <c r="G30" s="2308"/>
      <c r="H30" s="2308"/>
      <c r="I30" s="2308"/>
      <c r="J30" s="2309"/>
      <c r="K30" s="2316" t="s">
        <v>35</v>
      </c>
      <c r="L30" s="2317"/>
      <c r="M30" s="2317"/>
      <c r="N30" s="2317"/>
      <c r="O30" s="2317"/>
      <c r="P30" s="2317"/>
      <c r="Q30" s="2317"/>
      <c r="R30" s="2318"/>
      <c r="S30" s="2552" t="s">
        <v>36</v>
      </c>
      <c r="T30" s="2317"/>
      <c r="U30" s="2317"/>
      <c r="V30" s="2317"/>
      <c r="W30" s="2318"/>
      <c r="X30" s="2320" t="s">
        <v>37</v>
      </c>
      <c r="Y30" s="2317"/>
      <c r="Z30" s="2317"/>
      <c r="AA30" s="2321"/>
      <c r="AB30" s="92"/>
    </row>
    <row r="31" spans="1:28" ht="14.25" customHeight="1" x14ac:dyDescent="0.35">
      <c r="A31" s="81"/>
      <c r="B31" s="80"/>
      <c r="C31" s="2310"/>
      <c r="D31" s="2311"/>
      <c r="E31" s="2311"/>
      <c r="F31" s="2311"/>
      <c r="G31" s="2311"/>
      <c r="H31" s="2311"/>
      <c r="I31" s="2311"/>
      <c r="J31" s="2312"/>
      <c r="K31" s="2322" t="s">
        <v>38</v>
      </c>
      <c r="L31" s="2323"/>
      <c r="M31" s="2323"/>
      <c r="N31" s="2324"/>
      <c r="O31" s="2325" t="s">
        <v>39</v>
      </c>
      <c r="P31" s="2323"/>
      <c r="Q31" s="2323"/>
      <c r="R31" s="2324"/>
      <c r="S31" s="2325" t="s">
        <v>38</v>
      </c>
      <c r="T31" s="2324"/>
      <c r="U31" s="2325" t="s">
        <v>39</v>
      </c>
      <c r="V31" s="2323"/>
      <c r="W31" s="2324"/>
      <c r="X31" s="2325" t="s">
        <v>38</v>
      </c>
      <c r="Y31" s="2324"/>
      <c r="Z31" s="2325" t="s">
        <v>39</v>
      </c>
      <c r="AA31" s="2326"/>
      <c r="AB31" s="92"/>
    </row>
    <row r="32" spans="1:28" ht="15" customHeight="1" thickBot="1" x14ac:dyDescent="0.4">
      <c r="A32" s="81"/>
      <c r="B32" s="80"/>
      <c r="C32" s="2313"/>
      <c r="D32" s="2314"/>
      <c r="E32" s="2314"/>
      <c r="F32" s="2314"/>
      <c r="G32" s="2314"/>
      <c r="H32" s="2314"/>
      <c r="I32" s="2314"/>
      <c r="J32" s="2315"/>
      <c r="K32" s="2327">
        <v>0</v>
      </c>
      <c r="L32" s="2328"/>
      <c r="M32" s="2328"/>
      <c r="N32" s="2329"/>
      <c r="O32" s="2305">
        <v>0.3</v>
      </c>
      <c r="P32" s="2328"/>
      <c r="Q32" s="2328"/>
      <c r="R32" s="2329"/>
      <c r="S32" s="2305">
        <v>0.31</v>
      </c>
      <c r="T32" s="2329"/>
      <c r="U32" s="2305">
        <v>0.4</v>
      </c>
      <c r="V32" s="2328"/>
      <c r="W32" s="2329"/>
      <c r="X32" s="2305">
        <v>0.41</v>
      </c>
      <c r="Y32" s="2329"/>
      <c r="Z32" s="2305">
        <v>0.5</v>
      </c>
      <c r="AA32" s="2306"/>
      <c r="AB32" s="92"/>
    </row>
    <row r="33" spans="1:33" ht="14.25" customHeight="1" thickBot="1" x14ac:dyDescent="0.4">
      <c r="A33" s="81"/>
      <c r="B33" s="80"/>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92"/>
    </row>
    <row r="34" spans="1:33" ht="14.25" customHeight="1" thickBot="1" x14ac:dyDescent="0.4">
      <c r="A34" s="82"/>
      <c r="B34" s="79"/>
      <c r="C34" s="2299" t="s">
        <v>40</v>
      </c>
      <c r="D34" s="2300"/>
      <c r="E34" s="2300"/>
      <c r="F34" s="2300"/>
      <c r="G34" s="2300"/>
      <c r="H34" s="2300"/>
      <c r="I34" s="2300"/>
      <c r="J34" s="2300"/>
      <c r="K34" s="2300"/>
      <c r="L34" s="2300"/>
      <c r="M34" s="2300"/>
      <c r="N34" s="2300"/>
      <c r="O34" s="2300"/>
      <c r="P34" s="2300"/>
      <c r="Q34" s="2300"/>
      <c r="R34" s="2300"/>
      <c r="S34" s="2300"/>
      <c r="T34" s="2300"/>
      <c r="U34" s="2300"/>
      <c r="V34" s="2300"/>
      <c r="W34" s="2300"/>
      <c r="X34" s="2300"/>
      <c r="Y34" s="2300"/>
      <c r="Z34" s="2300"/>
      <c r="AA34" s="2301"/>
      <c r="AB34" s="92"/>
      <c r="AD34" s="76">
        <v>0.2</v>
      </c>
      <c r="AE34" s="76">
        <v>0.2</v>
      </c>
      <c r="AF34" s="76">
        <v>0.2</v>
      </c>
      <c r="AG34" s="76">
        <v>0.4</v>
      </c>
    </row>
    <row r="35" spans="1:33" ht="32.25" customHeight="1" x14ac:dyDescent="0.35">
      <c r="A35" s="82"/>
      <c r="B35" s="79"/>
      <c r="C35" s="2282" t="s">
        <v>41</v>
      </c>
      <c r="D35" s="2283"/>
      <c r="E35" s="2283"/>
      <c r="F35" s="2283"/>
      <c r="G35" s="2284"/>
      <c r="H35" s="2302" t="s">
        <v>239</v>
      </c>
      <c r="I35" s="2302" t="s">
        <v>240</v>
      </c>
      <c r="J35" s="2304" t="s">
        <v>44</v>
      </c>
      <c r="K35" s="2282" t="s">
        <v>45</v>
      </c>
      <c r="L35" s="2283"/>
      <c r="M35" s="2283"/>
      <c r="N35" s="2283"/>
      <c r="O35" s="2283"/>
      <c r="P35" s="2283"/>
      <c r="Q35" s="2283"/>
      <c r="R35" s="2283"/>
      <c r="S35" s="2283"/>
      <c r="T35" s="2283"/>
      <c r="U35" s="2283"/>
      <c r="V35" s="2283"/>
      <c r="W35" s="2283"/>
      <c r="X35" s="2283"/>
      <c r="Y35" s="2283"/>
      <c r="Z35" s="2283"/>
      <c r="AA35" s="2284"/>
      <c r="AB35" s="92"/>
      <c r="AD35" s="96" t="s">
        <v>241</v>
      </c>
      <c r="AE35" s="96" t="s">
        <v>242</v>
      </c>
      <c r="AF35" s="96" t="s">
        <v>243</v>
      </c>
      <c r="AG35" s="97" t="s">
        <v>244</v>
      </c>
    </row>
    <row r="36" spans="1:33" ht="3.65" customHeight="1" thickBot="1" x14ac:dyDescent="0.4">
      <c r="A36" s="82"/>
      <c r="B36" s="79"/>
      <c r="C36" s="2289"/>
      <c r="D36" s="2290"/>
      <c r="E36" s="2290"/>
      <c r="F36" s="2290"/>
      <c r="G36" s="2291"/>
      <c r="H36" s="2303"/>
      <c r="I36" s="2303"/>
      <c r="J36" s="2303"/>
      <c r="K36" s="2289"/>
      <c r="L36" s="2290"/>
      <c r="M36" s="2290"/>
      <c r="N36" s="2290"/>
      <c r="O36" s="2290"/>
      <c r="P36" s="2290"/>
      <c r="Q36" s="2290"/>
      <c r="R36" s="2290"/>
      <c r="S36" s="2290"/>
      <c r="T36" s="2290"/>
      <c r="U36" s="2290"/>
      <c r="V36" s="2290"/>
      <c r="W36" s="2290"/>
      <c r="X36" s="2290"/>
      <c r="Y36" s="2290"/>
      <c r="Z36" s="2290"/>
      <c r="AA36" s="2291"/>
      <c r="AB36" s="92"/>
    </row>
    <row r="37" spans="1:33" ht="160.5" customHeight="1" x14ac:dyDescent="0.35">
      <c r="A37" s="82"/>
      <c r="B37" s="79"/>
      <c r="C37" s="2267" t="s">
        <v>178</v>
      </c>
      <c r="D37" s="2236"/>
      <c r="E37" s="2236"/>
      <c r="F37" s="2236"/>
      <c r="G37" s="2268"/>
      <c r="H37" s="485" t="e">
        <f>+(AD37*$AD$34)+(AE37*$AE$34)+(AF37*$AF$34)+(AG37*$AG$34)</f>
        <v>#REF!</v>
      </c>
      <c r="I37" s="485">
        <v>0.5</v>
      </c>
      <c r="J37" s="98" t="e">
        <f>+H37/I37</f>
        <v>#REF!</v>
      </c>
      <c r="K37" s="2554" t="s">
        <v>999</v>
      </c>
      <c r="L37" s="2236"/>
      <c r="M37" s="2236"/>
      <c r="N37" s="2236"/>
      <c r="O37" s="2236"/>
      <c r="P37" s="2236"/>
      <c r="Q37" s="2236"/>
      <c r="R37" s="2236"/>
      <c r="S37" s="2236"/>
      <c r="T37" s="2236"/>
      <c r="U37" s="2236"/>
      <c r="V37" s="2236"/>
      <c r="W37" s="2236"/>
      <c r="X37" s="2236"/>
      <c r="Y37" s="2236"/>
      <c r="Z37" s="2236"/>
      <c r="AA37" s="2268"/>
      <c r="AB37" s="92"/>
      <c r="AD37" s="487">
        <f>+AVERAGE([17]data!I2:I32,[17]data!H34:H53,[17]data!H62)</f>
        <v>0.52804500129975807</v>
      </c>
      <c r="AE37" s="487">
        <f>+AVERAGE([17]data!G2:G32,[17]data!F34:F60,[17]data!F62)</f>
        <v>0.45249449226462346</v>
      </c>
      <c r="AF37" s="487">
        <f>+AVERAGE([17]data!K2:K32,[17]data!J34:J60,[17]data!J62)</f>
        <v>0.58606057220679464</v>
      </c>
      <c r="AG37" s="487" t="e">
        <f>+AVERAGE([17]data!O2:O32,[17]data!N34:'[17]data'!N60,[17]data!N62)</f>
        <v>#REF!</v>
      </c>
    </row>
    <row r="38" spans="1:33" ht="183" customHeight="1" x14ac:dyDescent="0.35">
      <c r="A38" s="82"/>
      <c r="B38" s="79"/>
      <c r="C38" s="2267" t="s">
        <v>179</v>
      </c>
      <c r="D38" s="2236"/>
      <c r="E38" s="2236"/>
      <c r="F38" s="2236"/>
      <c r="G38" s="2268"/>
      <c r="H38" s="485">
        <f>+(AD38*$AD$34)+(AE38*$AE$34)+(AF38*$AF$34)+(AG38*$AG$34)</f>
        <v>0</v>
      </c>
      <c r="I38" s="485">
        <v>0.5</v>
      </c>
      <c r="J38" s="98">
        <f>+H38/I38</f>
        <v>0</v>
      </c>
      <c r="K38" s="2554"/>
      <c r="L38" s="2236"/>
      <c r="M38" s="2236"/>
      <c r="N38" s="2236"/>
      <c r="O38" s="2236"/>
      <c r="P38" s="2236"/>
      <c r="Q38" s="2236"/>
      <c r="R38" s="2236"/>
      <c r="S38" s="2236"/>
      <c r="T38" s="2236"/>
      <c r="U38" s="2236"/>
      <c r="V38" s="2236"/>
      <c r="W38" s="2236"/>
      <c r="X38" s="2236"/>
      <c r="Y38" s="2236"/>
      <c r="Z38" s="2236"/>
      <c r="AA38" s="2268"/>
      <c r="AB38" s="92"/>
      <c r="AD38" s="487"/>
      <c r="AE38" s="487"/>
      <c r="AF38" s="487"/>
      <c r="AG38" s="487"/>
    </row>
    <row r="39" spans="1:33" ht="220.5" customHeight="1" x14ac:dyDescent="0.35">
      <c r="A39" s="82"/>
      <c r="B39" s="79"/>
      <c r="C39" s="2267" t="s">
        <v>180</v>
      </c>
      <c r="D39" s="2236"/>
      <c r="E39" s="2236"/>
      <c r="F39" s="2236"/>
      <c r="G39" s="2268"/>
      <c r="H39" s="485">
        <f>+(AD39*$AD$34)+(AE39*$AE$34)+(AF39*$AF$34)+(AG39*$AG$34)</f>
        <v>0</v>
      </c>
      <c r="I39" s="486">
        <v>50</v>
      </c>
      <c r="J39" s="99">
        <f>+H39/I39</f>
        <v>0</v>
      </c>
      <c r="K39" s="2554"/>
      <c r="L39" s="2236"/>
      <c r="M39" s="2236"/>
      <c r="N39" s="2236"/>
      <c r="O39" s="2236"/>
      <c r="P39" s="2236"/>
      <c r="Q39" s="2236"/>
      <c r="R39" s="2236"/>
      <c r="S39" s="2236"/>
      <c r="T39" s="2236"/>
      <c r="U39" s="2236"/>
      <c r="V39" s="2236"/>
      <c r="W39" s="2236"/>
      <c r="X39" s="2236"/>
      <c r="Y39" s="2236"/>
      <c r="Z39" s="2236"/>
      <c r="AA39" s="2268"/>
      <c r="AB39" s="92"/>
      <c r="AD39" s="487"/>
      <c r="AE39" s="487"/>
      <c r="AF39" s="487"/>
      <c r="AG39" s="487"/>
    </row>
    <row r="40" spans="1:33" ht="198.75" customHeight="1" thickBot="1" x14ac:dyDescent="0.4">
      <c r="A40" s="82"/>
      <c r="B40" s="79"/>
      <c r="C40" s="2267" t="s">
        <v>181</v>
      </c>
      <c r="D40" s="2236"/>
      <c r="E40" s="2236"/>
      <c r="F40" s="2236"/>
      <c r="G40" s="2268"/>
      <c r="H40" s="485">
        <f>+(AD40*$AD$34)+(AE40*$AE$34)+(AF40*$AF$34)+(AG40*$AG$34)</f>
        <v>0</v>
      </c>
      <c r="I40" s="486">
        <v>50</v>
      </c>
      <c r="J40" s="99">
        <f>+H40/I40</f>
        <v>0</v>
      </c>
      <c r="K40" s="2554"/>
      <c r="L40" s="2236"/>
      <c r="M40" s="2236"/>
      <c r="N40" s="2236"/>
      <c r="O40" s="2236"/>
      <c r="P40" s="2236"/>
      <c r="Q40" s="2236"/>
      <c r="R40" s="2236"/>
      <c r="S40" s="2236"/>
      <c r="T40" s="2236"/>
      <c r="U40" s="2236"/>
      <c r="V40" s="2236"/>
      <c r="W40" s="2236"/>
      <c r="X40" s="2236"/>
      <c r="Y40" s="2236"/>
      <c r="Z40" s="2236"/>
      <c r="AA40" s="2268"/>
      <c r="AB40" s="92"/>
      <c r="AD40" s="487"/>
      <c r="AE40" s="487"/>
      <c r="AF40" s="487"/>
      <c r="AG40" s="487"/>
    </row>
    <row r="41" spans="1:33" ht="15.75" customHeight="1" thickBot="1" x14ac:dyDescent="0.4">
      <c r="A41" s="82"/>
      <c r="B41" s="79"/>
      <c r="C41" s="2272" t="s">
        <v>46</v>
      </c>
      <c r="D41" s="2265"/>
      <c r="E41" s="2265"/>
      <c r="F41" s="2265"/>
      <c r="G41" s="2266"/>
      <c r="H41" s="100"/>
      <c r="I41" s="100"/>
      <c r="J41" s="101"/>
      <c r="K41" s="2264"/>
      <c r="L41" s="2265"/>
      <c r="M41" s="2265"/>
      <c r="N41" s="2265"/>
      <c r="O41" s="2265"/>
      <c r="P41" s="2265"/>
      <c r="Q41" s="2265"/>
      <c r="R41" s="2265"/>
      <c r="S41" s="2265"/>
      <c r="T41" s="2265"/>
      <c r="U41" s="2265"/>
      <c r="V41" s="2265"/>
      <c r="W41" s="2265"/>
      <c r="X41" s="2265"/>
      <c r="Y41" s="2265"/>
      <c r="Z41" s="2265"/>
      <c r="AA41" s="2266"/>
      <c r="AB41" s="92"/>
    </row>
    <row r="42" spans="1:33" ht="5.25" customHeight="1" x14ac:dyDescent="0.35">
      <c r="A42" s="82"/>
      <c r="B42" s="79"/>
      <c r="C42" s="102"/>
      <c r="D42" s="102"/>
      <c r="E42" s="102"/>
      <c r="F42" s="102"/>
      <c r="G42" s="102"/>
      <c r="H42" s="103"/>
      <c r="I42" s="103"/>
      <c r="J42" s="104"/>
      <c r="K42" s="102"/>
      <c r="L42" s="102"/>
      <c r="M42" s="102"/>
      <c r="N42" s="102"/>
      <c r="O42" s="102"/>
      <c r="P42" s="102"/>
      <c r="Q42" s="102"/>
      <c r="R42" s="102"/>
      <c r="S42" s="102"/>
      <c r="T42" s="102"/>
      <c r="U42" s="102"/>
      <c r="V42" s="102"/>
      <c r="W42" s="102"/>
      <c r="X42" s="102"/>
      <c r="Y42" s="102"/>
      <c r="Z42" s="102"/>
      <c r="AA42" s="102"/>
      <c r="AB42" s="92"/>
    </row>
    <row r="43" spans="1:33" ht="7.9" customHeight="1" thickBot="1" x14ac:dyDescent="0.4">
      <c r="A43" s="82"/>
      <c r="B43" s="79"/>
      <c r="C43" s="102"/>
      <c r="D43" s="102"/>
      <c r="E43" s="102"/>
      <c r="F43" s="102"/>
      <c r="G43" s="102"/>
      <c r="H43" s="103"/>
      <c r="I43" s="103"/>
      <c r="J43" s="104"/>
      <c r="K43" s="102"/>
      <c r="L43" s="102"/>
      <c r="M43" s="102"/>
      <c r="N43" s="102"/>
      <c r="O43" s="102"/>
      <c r="P43" s="102"/>
      <c r="Q43" s="102"/>
      <c r="R43" s="102"/>
      <c r="S43" s="102"/>
      <c r="T43" s="102"/>
      <c r="U43" s="102"/>
      <c r="V43" s="102"/>
      <c r="W43" s="102"/>
      <c r="X43" s="102"/>
      <c r="Y43" s="102"/>
      <c r="Z43" s="102"/>
      <c r="AA43" s="102"/>
      <c r="AB43" s="92"/>
    </row>
    <row r="44" spans="1:33" ht="14.25" customHeight="1" x14ac:dyDescent="0.35">
      <c r="A44" s="82"/>
      <c r="B44" s="79"/>
      <c r="C44" s="2282" t="s">
        <v>47</v>
      </c>
      <c r="D44" s="2283"/>
      <c r="E44" s="2283"/>
      <c r="F44" s="2283"/>
      <c r="G44" s="2283"/>
      <c r="H44" s="2283"/>
      <c r="I44" s="2283"/>
      <c r="J44" s="2283"/>
      <c r="K44" s="2283"/>
      <c r="L44" s="2283"/>
      <c r="M44" s="2283"/>
      <c r="N44" s="2283"/>
      <c r="O44" s="2283"/>
      <c r="P44" s="2283"/>
      <c r="Q44" s="2283"/>
      <c r="R44" s="2283"/>
      <c r="S44" s="2283"/>
      <c r="T44" s="2283"/>
      <c r="U44" s="2283"/>
      <c r="V44" s="2283"/>
      <c r="W44" s="2283"/>
      <c r="X44" s="2283"/>
      <c r="Y44" s="2283"/>
      <c r="Z44" s="2283"/>
      <c r="AA44" s="2284"/>
      <c r="AB44" s="92"/>
    </row>
    <row r="45" spans="1:33" ht="3" customHeight="1" thickBot="1" x14ac:dyDescent="0.4">
      <c r="A45" s="81"/>
      <c r="B45" s="80"/>
      <c r="C45" s="2285"/>
      <c r="D45" s="2244"/>
      <c r="E45" s="2244"/>
      <c r="F45" s="2244"/>
      <c r="G45" s="2244"/>
      <c r="H45" s="2244"/>
      <c r="I45" s="2244"/>
      <c r="J45" s="2244"/>
      <c r="K45" s="2244"/>
      <c r="L45" s="2244"/>
      <c r="M45" s="2244"/>
      <c r="N45" s="2244"/>
      <c r="O45" s="2244"/>
      <c r="P45" s="2244"/>
      <c r="Q45" s="2244"/>
      <c r="R45" s="2244"/>
      <c r="S45" s="2244"/>
      <c r="T45" s="2244"/>
      <c r="U45" s="2244"/>
      <c r="V45" s="2244"/>
      <c r="W45" s="2244"/>
      <c r="X45" s="2244"/>
      <c r="Y45" s="2244"/>
      <c r="Z45" s="2244"/>
      <c r="AA45" s="2286"/>
      <c r="AB45" s="92"/>
    </row>
    <row r="46" spans="1:33" ht="33.75" customHeight="1" x14ac:dyDescent="0.35">
      <c r="A46" s="81"/>
      <c r="B46" s="80"/>
      <c r="C46" s="2553"/>
      <c r="D46" s="2283"/>
      <c r="E46" s="2283"/>
      <c r="F46" s="2283"/>
      <c r="G46" s="2283"/>
      <c r="H46" s="2283"/>
      <c r="I46" s="2283"/>
      <c r="J46" s="2283"/>
      <c r="K46" s="2283"/>
      <c r="L46" s="2283"/>
      <c r="M46" s="2283"/>
      <c r="N46" s="2283"/>
      <c r="O46" s="2283"/>
      <c r="P46" s="2283"/>
      <c r="Q46" s="2283"/>
      <c r="R46" s="2283"/>
      <c r="S46" s="2283"/>
      <c r="T46" s="2283"/>
      <c r="U46" s="2283"/>
      <c r="V46" s="2283"/>
      <c r="W46" s="2283"/>
      <c r="X46" s="2283"/>
      <c r="Y46" s="2283"/>
      <c r="Z46" s="2283"/>
      <c r="AA46" s="2284"/>
      <c r="AB46" s="92"/>
    </row>
    <row r="47" spans="1:33" ht="33.75" customHeight="1" x14ac:dyDescent="0.35">
      <c r="A47" s="81"/>
      <c r="B47" s="80"/>
      <c r="C47" s="2285"/>
      <c r="D47" s="2288"/>
      <c r="E47" s="2288"/>
      <c r="F47" s="2288"/>
      <c r="G47" s="2288"/>
      <c r="H47" s="2288"/>
      <c r="I47" s="2288"/>
      <c r="J47" s="2288"/>
      <c r="K47" s="2288"/>
      <c r="L47" s="2288"/>
      <c r="M47" s="2288"/>
      <c r="N47" s="2288"/>
      <c r="O47" s="2288"/>
      <c r="P47" s="2288"/>
      <c r="Q47" s="2288"/>
      <c r="R47" s="2288"/>
      <c r="S47" s="2288"/>
      <c r="T47" s="2288"/>
      <c r="U47" s="2288"/>
      <c r="V47" s="2288"/>
      <c r="W47" s="2288"/>
      <c r="X47" s="2288"/>
      <c r="Y47" s="2288"/>
      <c r="Z47" s="2288"/>
      <c r="AA47" s="2286"/>
      <c r="AB47" s="92"/>
    </row>
    <row r="48" spans="1:33" ht="33.75" customHeight="1" x14ac:dyDescent="0.35">
      <c r="A48" s="81"/>
      <c r="B48" s="80"/>
      <c r="C48" s="2285"/>
      <c r="D48" s="2288"/>
      <c r="E48" s="2288"/>
      <c r="F48" s="2288"/>
      <c r="G48" s="2288"/>
      <c r="H48" s="2288"/>
      <c r="I48" s="2288"/>
      <c r="J48" s="2288"/>
      <c r="K48" s="2288"/>
      <c r="L48" s="2288"/>
      <c r="M48" s="2288"/>
      <c r="N48" s="2288"/>
      <c r="O48" s="2288"/>
      <c r="P48" s="2288"/>
      <c r="Q48" s="2288"/>
      <c r="R48" s="2288"/>
      <c r="S48" s="2288"/>
      <c r="T48" s="2288"/>
      <c r="U48" s="2288"/>
      <c r="V48" s="2288"/>
      <c r="W48" s="2288"/>
      <c r="X48" s="2288"/>
      <c r="Y48" s="2288"/>
      <c r="Z48" s="2288"/>
      <c r="AA48" s="2286"/>
      <c r="AB48" s="92"/>
    </row>
    <row r="49" spans="1:28" ht="33.75" customHeight="1" x14ac:dyDescent="0.35">
      <c r="A49" s="81"/>
      <c r="B49" s="80"/>
      <c r="C49" s="2285"/>
      <c r="D49" s="2288"/>
      <c r="E49" s="2288"/>
      <c r="F49" s="2288"/>
      <c r="G49" s="2288"/>
      <c r="H49" s="2288"/>
      <c r="I49" s="2288"/>
      <c r="J49" s="2288"/>
      <c r="K49" s="2288"/>
      <c r="L49" s="2288"/>
      <c r="M49" s="2288"/>
      <c r="N49" s="2288"/>
      <c r="O49" s="2288"/>
      <c r="P49" s="2288"/>
      <c r="Q49" s="2288"/>
      <c r="R49" s="2288"/>
      <c r="S49" s="2288"/>
      <c r="T49" s="2288"/>
      <c r="U49" s="2288"/>
      <c r="V49" s="2288"/>
      <c r="W49" s="2288"/>
      <c r="X49" s="2288"/>
      <c r="Y49" s="2288"/>
      <c r="Z49" s="2288"/>
      <c r="AA49" s="2286"/>
      <c r="AB49" s="92"/>
    </row>
    <row r="50" spans="1:28" ht="33.75" customHeight="1" x14ac:dyDescent="0.35">
      <c r="A50" s="81"/>
      <c r="B50" s="80"/>
      <c r="C50" s="2285"/>
      <c r="D50" s="2288"/>
      <c r="E50" s="2288"/>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2286"/>
      <c r="AB50" s="92"/>
    </row>
    <row r="51" spans="1:28" ht="33.75" customHeight="1" thickBot="1" x14ac:dyDescent="0.4">
      <c r="A51" s="81"/>
      <c r="B51" s="80"/>
      <c r="C51" s="2289"/>
      <c r="D51" s="2290"/>
      <c r="E51" s="2290"/>
      <c r="F51" s="2290"/>
      <c r="G51" s="2290"/>
      <c r="H51" s="2290"/>
      <c r="I51" s="2290"/>
      <c r="J51" s="2290"/>
      <c r="K51" s="2290"/>
      <c r="L51" s="2290"/>
      <c r="M51" s="2290"/>
      <c r="N51" s="2290"/>
      <c r="O51" s="2290"/>
      <c r="P51" s="2290"/>
      <c r="Q51" s="2290"/>
      <c r="R51" s="2290"/>
      <c r="S51" s="2290"/>
      <c r="T51" s="2290"/>
      <c r="U51" s="2290"/>
      <c r="V51" s="2290"/>
      <c r="W51" s="2290"/>
      <c r="X51" s="2290"/>
      <c r="Y51" s="2290"/>
      <c r="Z51" s="2290"/>
      <c r="AA51" s="2291"/>
      <c r="AB51" s="92"/>
    </row>
    <row r="52" spans="1:28" ht="10.15" customHeight="1" x14ac:dyDescent="0.35">
      <c r="A52" s="81"/>
      <c r="B52" s="105"/>
      <c r="C52" s="106"/>
      <c r="D52" s="106"/>
      <c r="E52" s="106"/>
      <c r="F52" s="106"/>
      <c r="G52" s="106"/>
      <c r="H52" s="106"/>
      <c r="I52" s="106"/>
      <c r="J52" s="106"/>
      <c r="K52" s="106"/>
      <c r="L52" s="106"/>
      <c r="M52" s="106"/>
      <c r="N52" s="106"/>
      <c r="O52" s="106"/>
      <c r="P52" s="106"/>
      <c r="Q52" s="106"/>
      <c r="R52" s="106"/>
      <c r="S52" s="106"/>
      <c r="T52" s="106"/>
      <c r="U52" s="106"/>
      <c r="V52" s="106"/>
      <c r="W52" s="106"/>
      <c r="X52" s="106"/>
      <c r="Y52" s="106"/>
      <c r="Z52" s="106"/>
      <c r="AA52" s="106"/>
      <c r="AB52" s="107"/>
    </row>
    <row r="53" spans="1:28" ht="7.9" customHeight="1" thickBot="1" x14ac:dyDescent="0.4">
      <c r="A53" s="81"/>
      <c r="B53" s="108"/>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10"/>
    </row>
    <row r="54" spans="1:28" ht="14.25" customHeight="1" x14ac:dyDescent="0.35">
      <c r="A54" s="81"/>
      <c r="B54" s="111"/>
      <c r="C54" s="2292" t="s">
        <v>41</v>
      </c>
      <c r="D54" s="2242"/>
      <c r="E54" s="2242"/>
      <c r="F54" s="2242"/>
      <c r="G54" s="2293"/>
      <c r="H54" s="2297" t="s">
        <v>57</v>
      </c>
      <c r="I54" s="2293"/>
      <c r="J54" s="2297" t="s">
        <v>58</v>
      </c>
      <c r="K54" s="2242"/>
      <c r="L54" s="2242"/>
      <c r="M54" s="2293"/>
      <c r="N54" s="2297" t="s">
        <v>49</v>
      </c>
      <c r="O54" s="2242"/>
      <c r="P54" s="2242"/>
      <c r="Q54" s="2242"/>
      <c r="R54" s="2242"/>
      <c r="S54" s="2242"/>
      <c r="T54" s="2242"/>
      <c r="U54" s="2293"/>
      <c r="V54" s="2241" t="s">
        <v>50</v>
      </c>
      <c r="W54" s="2242"/>
      <c r="X54" s="2242"/>
      <c r="Y54" s="2242"/>
      <c r="Z54" s="2242"/>
      <c r="AA54" s="2243"/>
      <c r="AB54" s="112"/>
    </row>
    <row r="55" spans="1:28" ht="7.9" customHeight="1" x14ac:dyDescent="0.35">
      <c r="A55" s="81"/>
      <c r="B55" s="113"/>
      <c r="C55" s="2294"/>
      <c r="D55" s="2245"/>
      <c r="E55" s="2245"/>
      <c r="F55" s="2245"/>
      <c r="G55" s="2286"/>
      <c r="H55" s="2285"/>
      <c r="I55" s="2286"/>
      <c r="J55" s="2285"/>
      <c r="K55" s="2245"/>
      <c r="L55" s="2245"/>
      <c r="M55" s="2286"/>
      <c r="N55" s="2285"/>
      <c r="O55" s="2245"/>
      <c r="P55" s="2245"/>
      <c r="Q55" s="2245"/>
      <c r="R55" s="2245"/>
      <c r="S55" s="2245"/>
      <c r="T55" s="2245"/>
      <c r="U55" s="2286"/>
      <c r="V55" s="2244"/>
      <c r="W55" s="2245"/>
      <c r="X55" s="2245"/>
      <c r="Y55" s="2245"/>
      <c r="Z55" s="2245"/>
      <c r="AA55" s="2246"/>
      <c r="AB55" s="112"/>
    </row>
    <row r="56" spans="1:28" ht="13.9" hidden="1" customHeight="1" x14ac:dyDescent="0.35">
      <c r="A56" s="81"/>
      <c r="B56" s="113"/>
      <c r="C56" s="2295"/>
      <c r="D56" s="2247"/>
      <c r="E56" s="2247"/>
      <c r="F56" s="2247"/>
      <c r="G56" s="2296"/>
      <c r="H56" s="2298"/>
      <c r="I56" s="2296"/>
      <c r="J56" s="2298"/>
      <c r="K56" s="2247"/>
      <c r="L56" s="2247"/>
      <c r="M56" s="2296"/>
      <c r="N56" s="2298"/>
      <c r="O56" s="2247"/>
      <c r="P56" s="2247"/>
      <c r="Q56" s="2247"/>
      <c r="R56" s="2247"/>
      <c r="S56" s="2247"/>
      <c r="T56" s="2247"/>
      <c r="U56" s="2296"/>
      <c r="V56" s="2247"/>
      <c r="W56" s="2247"/>
      <c r="X56" s="2247"/>
      <c r="Y56" s="2247"/>
      <c r="Z56" s="2247"/>
      <c r="AA56" s="2248"/>
      <c r="AB56" s="112"/>
    </row>
    <row r="57" spans="1:28" ht="48.75" customHeight="1" x14ac:dyDescent="0.35">
      <c r="A57" s="81"/>
      <c r="B57" s="111"/>
      <c r="C57" s="2249" t="s">
        <v>178</v>
      </c>
      <c r="D57" s="2555"/>
      <c r="E57" s="2555"/>
      <c r="F57" s="2555"/>
      <c r="G57" s="2555"/>
      <c r="H57" s="2556"/>
      <c r="I57" s="2556"/>
      <c r="J57" s="2557" t="e">
        <f>J37</f>
        <v>#REF!</v>
      </c>
      <c r="K57" s="2558"/>
      <c r="L57" s="2558"/>
      <c r="M57" s="2558"/>
      <c r="N57" s="2559" t="s">
        <v>1000</v>
      </c>
      <c r="O57" s="2555"/>
      <c r="P57" s="2555"/>
      <c r="Q57" s="2555"/>
      <c r="R57" s="2555"/>
      <c r="S57" s="2555"/>
      <c r="T57" s="2555"/>
      <c r="U57" s="2560"/>
      <c r="V57" s="2235" t="s">
        <v>1001</v>
      </c>
      <c r="W57" s="2555"/>
      <c r="X57" s="2555"/>
      <c r="Y57" s="2555"/>
      <c r="Z57" s="2555"/>
      <c r="AA57" s="2561"/>
      <c r="AB57" s="114"/>
    </row>
    <row r="58" spans="1:28" ht="48.75" customHeight="1" x14ac:dyDescent="0.35">
      <c r="A58" s="81"/>
      <c r="B58" s="111"/>
      <c r="C58" s="2232" t="s">
        <v>179</v>
      </c>
      <c r="D58" s="2562"/>
      <c r="E58" s="2562"/>
      <c r="F58" s="2562"/>
      <c r="G58" s="2562"/>
      <c r="H58" s="2563"/>
      <c r="I58" s="2563"/>
      <c r="J58" s="2564"/>
      <c r="K58" s="2555"/>
      <c r="L58" s="2555"/>
      <c r="M58" s="2560"/>
      <c r="N58" s="2565"/>
      <c r="O58" s="2562"/>
      <c r="P58" s="2562"/>
      <c r="Q58" s="2562"/>
      <c r="R58" s="2562"/>
      <c r="S58" s="2562"/>
      <c r="T58" s="2562"/>
      <c r="U58" s="2566"/>
      <c r="V58" s="2238"/>
      <c r="W58" s="2567"/>
      <c r="X58" s="2567"/>
      <c r="Y58" s="2567"/>
      <c r="Z58" s="2567"/>
      <c r="AA58" s="2568"/>
      <c r="AB58" s="114"/>
    </row>
    <row r="59" spans="1:28" ht="48.75" customHeight="1" x14ac:dyDescent="0.35">
      <c r="A59" s="81"/>
      <c r="B59" s="111"/>
      <c r="C59" s="2232" t="s">
        <v>180</v>
      </c>
      <c r="D59" s="2562"/>
      <c r="E59" s="2562"/>
      <c r="F59" s="2562"/>
      <c r="G59" s="2562"/>
      <c r="H59" s="2563"/>
      <c r="I59" s="2563"/>
      <c r="J59" s="2564"/>
      <c r="K59" s="2555"/>
      <c r="L59" s="2555"/>
      <c r="M59" s="2560"/>
      <c r="N59" s="2565"/>
      <c r="O59" s="2562"/>
      <c r="P59" s="2562"/>
      <c r="Q59" s="2562"/>
      <c r="R59" s="2562"/>
      <c r="S59" s="2562"/>
      <c r="T59" s="2562"/>
      <c r="U59" s="2566"/>
      <c r="V59" s="2238"/>
      <c r="W59" s="2567"/>
      <c r="X59" s="2567"/>
      <c r="Y59" s="2567"/>
      <c r="Z59" s="2567"/>
      <c r="AA59" s="2568"/>
      <c r="AB59" s="114"/>
    </row>
    <row r="60" spans="1:28" ht="48.75" customHeight="1" x14ac:dyDescent="0.35">
      <c r="A60" s="81"/>
      <c r="B60" s="111"/>
      <c r="C60" s="2232" t="s">
        <v>181</v>
      </c>
      <c r="D60" s="2562"/>
      <c r="E60" s="2562"/>
      <c r="F60" s="2562"/>
      <c r="G60" s="2562"/>
      <c r="H60" s="2563"/>
      <c r="I60" s="2563"/>
      <c r="J60" s="2564"/>
      <c r="K60" s="2555"/>
      <c r="L60" s="2555"/>
      <c r="M60" s="2560"/>
      <c r="N60" s="2565"/>
      <c r="O60" s="2562"/>
      <c r="P60" s="2562"/>
      <c r="Q60" s="2562"/>
      <c r="R60" s="2562"/>
      <c r="S60" s="2562"/>
      <c r="T60" s="2562"/>
      <c r="U60" s="2566"/>
      <c r="V60" s="2238"/>
      <c r="W60" s="2567"/>
      <c r="X60" s="2567"/>
      <c r="Y60" s="2567"/>
      <c r="Z60" s="2567"/>
      <c r="AA60" s="2568"/>
      <c r="AB60" s="114"/>
    </row>
    <row r="61" spans="1:28" ht="15.75" customHeight="1" x14ac:dyDescent="0.35">
      <c r="A61" s="81"/>
      <c r="B61" s="115"/>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16"/>
    </row>
    <row r="62" spans="1:28" ht="14.25" customHeight="1" x14ac:dyDescent="0.35">
      <c r="A62" s="81"/>
      <c r="B62" s="81"/>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81"/>
    </row>
    <row r="63" spans="1:28" ht="14.25" customHeight="1" x14ac:dyDescent="0.35">
      <c r="A63" s="81"/>
      <c r="B63" s="81"/>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81"/>
    </row>
    <row r="64" spans="1:28" ht="14.25" customHeight="1" x14ac:dyDescent="0.35">
      <c r="A64" s="81"/>
      <c r="B64" s="81"/>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81"/>
    </row>
    <row r="65" spans="1:28" ht="14.25" customHeight="1" x14ac:dyDescent="0.35">
      <c r="A65" s="81"/>
      <c r="B65" s="81"/>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81"/>
    </row>
    <row r="66" spans="1:28" ht="14.25" customHeight="1" x14ac:dyDescent="0.35">
      <c r="A66" s="81"/>
      <c r="B66" s="81"/>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81"/>
    </row>
    <row r="67" spans="1:28" ht="14.25" customHeight="1" x14ac:dyDescent="0.35">
      <c r="A67" s="81"/>
      <c r="B67" s="81"/>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81"/>
    </row>
    <row r="68" spans="1:28" ht="14.25" customHeight="1" x14ac:dyDescent="0.35">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row>
    <row r="69" spans="1:28" ht="14.25" customHeight="1" x14ac:dyDescent="0.35">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row>
    <row r="70" spans="1:28" ht="14.25" customHeight="1" x14ac:dyDescent="0.35">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row>
    <row r="71" spans="1:28" ht="14.25" customHeight="1" x14ac:dyDescent="0.35">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row>
    <row r="72" spans="1:28" ht="14.25" customHeight="1" x14ac:dyDescent="0.35">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row>
    <row r="73" spans="1:28" ht="14.25" customHeight="1" x14ac:dyDescent="0.35">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row>
    <row r="74" spans="1:28" ht="14.25" customHeight="1" x14ac:dyDescent="0.35">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row>
    <row r="75" spans="1:28" ht="14.25" customHeight="1" x14ac:dyDescent="0.35">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row>
    <row r="76" spans="1:28" ht="14.25" customHeight="1" x14ac:dyDescent="0.35">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row>
    <row r="77" spans="1:28" ht="14.25" customHeight="1" x14ac:dyDescent="0.35">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row>
    <row r="78" spans="1:28" ht="14.25" customHeight="1" x14ac:dyDescent="0.35">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row>
    <row r="79" spans="1:28" ht="14.25" customHeight="1" x14ac:dyDescent="0.35">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row>
    <row r="80" spans="1:28" ht="14.25" customHeight="1" x14ac:dyDescent="0.35">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row>
    <row r="81" spans="1:28" ht="14.25" customHeight="1" x14ac:dyDescent="0.35">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row>
    <row r="82" spans="1:28" ht="14.25" customHeight="1" x14ac:dyDescent="0.35">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row>
    <row r="83" spans="1:28" ht="14.25" customHeight="1" x14ac:dyDescent="0.35">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row>
    <row r="84" spans="1:28" ht="14.25" customHeight="1" x14ac:dyDescent="0.35">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row>
    <row r="85" spans="1:28" ht="14.25" customHeight="1" x14ac:dyDescent="0.35">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row>
    <row r="86" spans="1:28" ht="14.25" customHeight="1" x14ac:dyDescent="0.35">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row>
    <row r="87" spans="1:28" ht="14.25" customHeight="1" x14ac:dyDescent="0.35">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row>
    <row r="88" spans="1:28" ht="14.25" customHeight="1" x14ac:dyDescent="0.35">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row>
    <row r="89" spans="1:28" ht="14.25" customHeight="1" x14ac:dyDescent="0.35">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row>
    <row r="90" spans="1:28" ht="14.25" customHeight="1" x14ac:dyDescent="0.35">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row>
    <row r="91" spans="1:28" ht="14.25" customHeight="1" x14ac:dyDescent="0.35">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row>
    <row r="92" spans="1:28" ht="14.25" customHeight="1" x14ac:dyDescent="0.35">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row>
    <row r="93" spans="1:28" ht="14.25" customHeight="1" x14ac:dyDescent="0.35">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row>
    <row r="94" spans="1:28" ht="14.25" customHeight="1" x14ac:dyDescent="0.35">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row>
    <row r="95" spans="1:28" ht="14.25" customHeight="1" x14ac:dyDescent="0.35">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row>
    <row r="96" spans="1:28" ht="14.25" customHeight="1" x14ac:dyDescent="0.35">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row>
    <row r="97" spans="1:28" ht="14.25" customHeight="1" x14ac:dyDescent="0.35">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row>
    <row r="98" spans="1:28" ht="14.25" customHeight="1" x14ac:dyDescent="0.35">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row>
    <row r="99" spans="1:28" ht="14.25" customHeight="1" x14ac:dyDescent="0.35">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row>
    <row r="100" spans="1:28" ht="14.25" customHeight="1" x14ac:dyDescent="0.35">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row>
    <row r="101" spans="1:28" ht="6" customHeight="1" x14ac:dyDescent="0.35">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row>
    <row r="102" spans="1:28" ht="14.25" customHeight="1" x14ac:dyDescent="0.35">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row>
    <row r="103" spans="1:28" ht="14.25" customHeight="1" x14ac:dyDescent="0.35">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row>
    <row r="104" spans="1:28" ht="14.25" customHeight="1" x14ac:dyDescent="0.35">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row>
    <row r="105" spans="1:28" ht="14.25" customHeight="1" x14ac:dyDescent="0.35">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row>
    <row r="106" spans="1:28" ht="14.25" customHeight="1" x14ac:dyDescent="0.35">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row>
    <row r="107" spans="1:28" ht="14.25" customHeight="1" x14ac:dyDescent="0.35">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row>
    <row r="108" spans="1:28" ht="14.25" customHeight="1" x14ac:dyDescent="0.35">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row>
    <row r="109" spans="1:28" ht="14.25" customHeight="1" x14ac:dyDescent="0.35">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row>
    <row r="110" spans="1:28" ht="14.25" customHeight="1" x14ac:dyDescent="0.35">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row>
    <row r="111" spans="1:28" ht="14.25" customHeight="1" x14ac:dyDescent="0.35">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row>
    <row r="112" spans="1:28" ht="14.25" customHeight="1" x14ac:dyDescent="0.35">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row>
    <row r="113" spans="1:28" ht="14.25" customHeight="1" x14ac:dyDescent="0.35">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row>
    <row r="114" spans="1:28" ht="14.25" customHeight="1" x14ac:dyDescent="0.35">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row>
    <row r="115" spans="1:28" ht="14.25" customHeight="1" x14ac:dyDescent="0.35">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row>
    <row r="116" spans="1:28" ht="14.25" customHeight="1" x14ac:dyDescent="0.35">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row>
    <row r="117" spans="1:28" ht="14.25" customHeight="1" x14ac:dyDescent="0.35">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row>
    <row r="118" spans="1:28" ht="14.25" customHeight="1" x14ac:dyDescent="0.35">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row>
    <row r="119" spans="1:28" ht="14.25" customHeight="1" x14ac:dyDescent="0.35">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row>
    <row r="120" spans="1:28" ht="14.25" customHeight="1" x14ac:dyDescent="0.35">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row>
    <row r="121" spans="1:28" ht="14.25" customHeight="1" x14ac:dyDescent="0.35">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row>
    <row r="122" spans="1:28" ht="14.25" customHeight="1" x14ac:dyDescent="0.35">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row>
    <row r="123" spans="1:28" ht="14.25" customHeight="1" x14ac:dyDescent="0.35">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row>
    <row r="124" spans="1:28" ht="14.25" customHeight="1" x14ac:dyDescent="0.35">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row>
    <row r="125" spans="1:28" ht="14.25" customHeight="1" x14ac:dyDescent="0.35">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row>
    <row r="126" spans="1:28" ht="14.25" customHeight="1" x14ac:dyDescent="0.35">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row>
    <row r="127" spans="1:28" ht="14.25" customHeight="1" x14ac:dyDescent="0.35">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row>
    <row r="128" spans="1:28" ht="14.25" customHeight="1" x14ac:dyDescent="0.35">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row>
    <row r="129" spans="1:28" ht="14.25" customHeight="1" x14ac:dyDescent="0.35">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row>
    <row r="130" spans="1:28" ht="14.25" customHeight="1" x14ac:dyDescent="0.35">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row>
    <row r="131" spans="1:28" ht="14.25" customHeight="1" x14ac:dyDescent="0.35">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row>
    <row r="132" spans="1:28" ht="14.25" customHeight="1" x14ac:dyDescent="0.35">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row>
    <row r="133" spans="1:28" ht="14.25" customHeight="1" x14ac:dyDescent="0.35">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row>
    <row r="134" spans="1:28" ht="14.25" customHeight="1" x14ac:dyDescent="0.35">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row>
    <row r="135" spans="1:28" ht="14.25" customHeight="1" x14ac:dyDescent="0.35">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row>
    <row r="136" spans="1:28" ht="14.25" customHeight="1" x14ac:dyDescent="0.35">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row>
    <row r="137" spans="1:28" ht="14.25" customHeight="1" x14ac:dyDescent="0.35">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row>
    <row r="138" spans="1:28" ht="14.25" customHeight="1" x14ac:dyDescent="0.35">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row>
    <row r="139" spans="1:28" ht="14.25" customHeight="1" x14ac:dyDescent="0.35">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row>
    <row r="140" spans="1:28" ht="14.25" customHeight="1" x14ac:dyDescent="0.35">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row>
    <row r="141" spans="1:28" ht="14.25" customHeight="1" x14ac:dyDescent="0.35">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row>
    <row r="142" spans="1:28" ht="14.25" customHeight="1" x14ac:dyDescent="0.35">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row>
    <row r="143" spans="1:28" ht="14.25" customHeight="1" x14ac:dyDescent="0.35">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row>
    <row r="144" spans="1:28" ht="14.25" customHeight="1" x14ac:dyDescent="0.35">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row>
    <row r="145" spans="1:28" ht="14.25" customHeight="1" x14ac:dyDescent="0.35">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row>
    <row r="146" spans="1:28" ht="14.25" customHeight="1" x14ac:dyDescent="0.35">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row>
    <row r="147" spans="1:28" ht="14.25" customHeight="1" x14ac:dyDescent="0.35">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row>
    <row r="148" spans="1:28" ht="14.25" customHeight="1" x14ac:dyDescent="0.35">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row>
    <row r="149" spans="1:28" ht="14.25" customHeight="1" x14ac:dyDescent="0.35">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row>
    <row r="150" spans="1:28" ht="14.25" customHeight="1" x14ac:dyDescent="0.35">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row>
    <row r="151" spans="1:28" ht="14.25" customHeight="1" x14ac:dyDescent="0.35">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row>
    <row r="152" spans="1:28" ht="14.25" customHeight="1" x14ac:dyDescent="0.35">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row>
    <row r="153" spans="1:28" ht="14.25" customHeight="1" x14ac:dyDescent="0.35">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row>
    <row r="154" spans="1:28" ht="14.25" customHeight="1" x14ac:dyDescent="0.35">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row>
    <row r="155" spans="1:28" ht="14.25" customHeight="1" x14ac:dyDescent="0.35">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row>
    <row r="156" spans="1:28" ht="14.25" customHeight="1" x14ac:dyDescent="0.35">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row>
    <row r="157" spans="1:28" ht="14.25" customHeight="1" x14ac:dyDescent="0.35">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row>
    <row r="158" spans="1:28" ht="14.25" customHeight="1" x14ac:dyDescent="0.35">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row>
    <row r="159" spans="1:28" ht="14.25" customHeight="1" x14ac:dyDescent="0.35">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row>
    <row r="160" spans="1:28" ht="14.25" customHeight="1" x14ac:dyDescent="0.35">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row>
    <row r="161" spans="1:28" ht="14.25" customHeight="1" x14ac:dyDescent="0.35">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row>
    <row r="162" spans="1:28" ht="14.25" customHeight="1" x14ac:dyDescent="0.35">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row>
    <row r="163" spans="1:28" ht="14.25" customHeight="1" x14ac:dyDescent="0.35">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row>
    <row r="164" spans="1:28" ht="14.25" customHeight="1" x14ac:dyDescent="0.35">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row>
    <row r="165" spans="1:28" ht="14.25" customHeight="1" x14ac:dyDescent="0.35">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row>
    <row r="166" spans="1:28" ht="14.25" customHeight="1" x14ac:dyDescent="0.35">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row>
    <row r="167" spans="1:28" ht="14.25" customHeight="1" x14ac:dyDescent="0.35">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row>
    <row r="168" spans="1:28" ht="14.25" customHeight="1" x14ac:dyDescent="0.35">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row>
    <row r="169" spans="1:28" ht="14.25" customHeight="1" x14ac:dyDescent="0.35">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row>
    <row r="170" spans="1:28" ht="14.25" customHeight="1" x14ac:dyDescent="0.35">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row>
    <row r="171" spans="1:28" ht="14.25" customHeight="1" x14ac:dyDescent="0.35">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row>
    <row r="172" spans="1:28" ht="14.25" customHeight="1" x14ac:dyDescent="0.35">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row>
    <row r="173" spans="1:28" ht="14.25" customHeight="1" x14ac:dyDescent="0.35">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row>
    <row r="174" spans="1:28" ht="14.25" customHeight="1" x14ac:dyDescent="0.35">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row>
    <row r="175" spans="1:28" ht="14.25" customHeight="1" x14ac:dyDescent="0.35">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row>
    <row r="176" spans="1:28" ht="14.25" customHeight="1" x14ac:dyDescent="0.35">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row>
    <row r="177" spans="1:28" ht="14.25" customHeight="1" x14ac:dyDescent="0.35">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row>
    <row r="178" spans="1:28" ht="14.25" customHeight="1" x14ac:dyDescent="0.35">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row>
    <row r="179" spans="1:28" ht="14.25" customHeight="1" x14ac:dyDescent="0.35">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row>
    <row r="180" spans="1:28" ht="14.25" customHeight="1" x14ac:dyDescent="0.35">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row>
    <row r="181" spans="1:28" ht="14.25" customHeight="1" x14ac:dyDescent="0.35">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row>
    <row r="182" spans="1:28" ht="14.25" customHeight="1" x14ac:dyDescent="0.35">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row>
    <row r="183" spans="1:28" ht="14.25" customHeight="1" x14ac:dyDescent="0.35">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row>
    <row r="184" spans="1:28" ht="14.25" customHeight="1" x14ac:dyDescent="0.35">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row>
    <row r="185" spans="1:28" ht="14.25" customHeight="1" x14ac:dyDescent="0.35">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row>
    <row r="186" spans="1:28" ht="14.25" customHeight="1" x14ac:dyDescent="0.35">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row>
    <row r="187" spans="1:28" ht="14.25" customHeight="1" x14ac:dyDescent="0.35">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row>
    <row r="188" spans="1:28" ht="14.25" customHeight="1" x14ac:dyDescent="0.35">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row>
    <row r="189" spans="1:28" ht="14.25" customHeight="1" x14ac:dyDescent="0.35">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row>
    <row r="190" spans="1:28" ht="14.25" customHeight="1" x14ac:dyDescent="0.35">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row>
    <row r="191" spans="1:28" ht="14.25" customHeight="1" x14ac:dyDescent="0.35">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row>
    <row r="192" spans="1:28" ht="14.25" customHeight="1" x14ac:dyDescent="0.35">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row>
    <row r="193" spans="1:28" ht="14.25" customHeight="1" x14ac:dyDescent="0.35">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row>
    <row r="194" spans="1:28" ht="14.25" customHeight="1" x14ac:dyDescent="0.35">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row>
    <row r="195" spans="1:28" ht="14.25" customHeight="1" x14ac:dyDescent="0.35">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row>
    <row r="196" spans="1:28" ht="14.25" customHeight="1" x14ac:dyDescent="0.3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row>
    <row r="197" spans="1:28" ht="14.25" customHeight="1" x14ac:dyDescent="0.3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row>
    <row r="198" spans="1:28" ht="14.25" customHeight="1" x14ac:dyDescent="0.3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row>
    <row r="199" spans="1:28" ht="14.25" customHeight="1" x14ac:dyDescent="0.3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row>
    <row r="200" spans="1:28" ht="14.25" customHeight="1" x14ac:dyDescent="0.3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row>
    <row r="201" spans="1:28" ht="14.25" customHeight="1" x14ac:dyDescent="0.35">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row>
    <row r="202" spans="1:28" ht="14.25" customHeight="1" x14ac:dyDescent="0.35">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row>
    <row r="203" spans="1:28" ht="14.25" customHeight="1" x14ac:dyDescent="0.35">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row>
    <row r="204" spans="1:28" ht="14.25" customHeight="1" x14ac:dyDescent="0.35">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row>
    <row r="205" spans="1:28" ht="14.25" customHeight="1" x14ac:dyDescent="0.35">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row>
    <row r="206" spans="1:28" ht="14.25" customHeight="1" x14ac:dyDescent="0.35">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row>
    <row r="207" spans="1:28" ht="14.25" customHeight="1" x14ac:dyDescent="0.35">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row>
    <row r="208" spans="1:28" ht="14.25" customHeight="1" x14ac:dyDescent="0.35">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row>
    <row r="209" spans="1:28" ht="14.25" customHeight="1" x14ac:dyDescent="0.35">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row>
    <row r="210" spans="1:28" ht="14.25" customHeight="1" x14ac:dyDescent="0.35">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row>
    <row r="211" spans="1:28" ht="14.25" customHeight="1" x14ac:dyDescent="0.35">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row>
    <row r="212" spans="1:28" ht="14.25" customHeight="1" x14ac:dyDescent="0.35">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row>
    <row r="213" spans="1:28" ht="14.25" customHeight="1" x14ac:dyDescent="0.35">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row>
    <row r="214" spans="1:28" ht="14.25" customHeight="1" x14ac:dyDescent="0.35">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row>
    <row r="215" spans="1:28" ht="14.25" customHeight="1" x14ac:dyDescent="0.35">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row>
    <row r="216" spans="1:28" ht="14.25" customHeight="1" x14ac:dyDescent="0.35">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row>
    <row r="217" spans="1:28" ht="14.25" customHeight="1" x14ac:dyDescent="0.35">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row>
    <row r="218" spans="1:28" ht="14.25" customHeight="1" x14ac:dyDescent="0.35">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row>
    <row r="219" spans="1:28" ht="14.25" customHeight="1" x14ac:dyDescent="0.35">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row>
    <row r="220" spans="1:28" ht="14.25" customHeight="1" x14ac:dyDescent="0.35">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row>
    <row r="221" spans="1:28" ht="14.25" customHeight="1" x14ac:dyDescent="0.35">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row>
    <row r="222" spans="1:28" ht="14.25" customHeight="1" x14ac:dyDescent="0.35">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row>
    <row r="223" spans="1:28" ht="14.25" customHeight="1" x14ac:dyDescent="0.35">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row>
    <row r="224" spans="1:28" ht="14.25" customHeight="1" x14ac:dyDescent="0.35">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row>
    <row r="225" spans="1:28" ht="14.25" customHeight="1" x14ac:dyDescent="0.35">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row>
    <row r="226" spans="1:28" ht="14.25" customHeight="1" x14ac:dyDescent="0.35">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row>
    <row r="227" spans="1:28" ht="14.25" customHeight="1" x14ac:dyDescent="0.35">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row>
    <row r="228" spans="1:28" ht="14.25" customHeight="1" x14ac:dyDescent="0.35">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row>
    <row r="229" spans="1:28" ht="14.25" customHeight="1" x14ac:dyDescent="0.35">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row>
    <row r="230" spans="1:28" ht="14.25" customHeight="1" x14ac:dyDescent="0.35">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row>
    <row r="231" spans="1:28" ht="14.25" customHeight="1" x14ac:dyDescent="0.35">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row>
    <row r="232" spans="1:28" ht="14.25" customHeight="1" x14ac:dyDescent="0.35">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row>
    <row r="233" spans="1:28" ht="14.25" customHeight="1" x14ac:dyDescent="0.35">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row>
    <row r="234" spans="1:28" ht="14.25" customHeight="1" x14ac:dyDescent="0.35">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row>
    <row r="235" spans="1:28" ht="14.25" customHeight="1" x14ac:dyDescent="0.35">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row>
    <row r="236" spans="1:28" ht="14.25" customHeight="1" x14ac:dyDescent="0.35">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row>
    <row r="237" spans="1:28" ht="14.25" customHeight="1" x14ac:dyDescent="0.35">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row>
    <row r="238" spans="1:28" ht="14.25" customHeight="1" x14ac:dyDescent="0.35">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row>
    <row r="239" spans="1:28" ht="14.25" customHeight="1" x14ac:dyDescent="0.35">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row>
    <row r="240" spans="1:28" ht="14.25" customHeight="1" x14ac:dyDescent="0.35">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row>
    <row r="241" spans="1:28" ht="14.25" customHeight="1" x14ac:dyDescent="0.35">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row>
    <row r="242" spans="1:28" ht="14.25" customHeight="1" x14ac:dyDescent="0.35">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row>
    <row r="243" spans="1:28" ht="14.25" customHeight="1" x14ac:dyDescent="0.35">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row>
    <row r="244" spans="1:28" ht="14.25" customHeight="1" x14ac:dyDescent="0.35">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row>
    <row r="245" spans="1:28" ht="14.25" customHeight="1" x14ac:dyDescent="0.35">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row>
    <row r="246" spans="1:28" ht="14.25" customHeight="1" x14ac:dyDescent="0.35">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row>
    <row r="247" spans="1:28" ht="14.25" customHeight="1" x14ac:dyDescent="0.35">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row>
    <row r="248" spans="1:28" ht="14.25" customHeight="1" x14ac:dyDescent="0.35">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row>
    <row r="249" spans="1:28" ht="14.25" customHeight="1" x14ac:dyDescent="0.35">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row>
    <row r="250" spans="1:28" ht="14.25" customHeight="1" x14ac:dyDescent="0.35">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row>
    <row r="251" spans="1:28" ht="14.25" customHeight="1" x14ac:dyDescent="0.35">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row>
    <row r="252" spans="1:28" ht="14.25" customHeight="1" x14ac:dyDescent="0.35">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row>
    <row r="253" spans="1:28" ht="14.25" customHeight="1" x14ac:dyDescent="0.35">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row>
    <row r="254" spans="1:28" ht="14.25" customHeight="1" x14ac:dyDescent="0.35">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row>
    <row r="255" spans="1:28" ht="14.25" customHeight="1" x14ac:dyDescent="0.35">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row>
    <row r="256" spans="1:28" ht="14.25" customHeight="1" x14ac:dyDescent="0.35">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row>
    <row r="257" spans="1:28" ht="14.25" customHeight="1" x14ac:dyDescent="0.35">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row>
    <row r="258" spans="1:28" ht="14.25" customHeight="1" x14ac:dyDescent="0.35">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row>
    <row r="259" spans="1:28" ht="14.25" customHeight="1" x14ac:dyDescent="0.35">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row>
    <row r="260" spans="1:28" ht="14.25" customHeight="1" x14ac:dyDescent="0.35">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row>
    <row r="261" spans="1:28" ht="14.25" customHeight="1" x14ac:dyDescent="0.35">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row>
    <row r="262" spans="1:28" ht="14.25" customHeight="1" x14ac:dyDescent="0.35">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row>
    <row r="263" spans="1:28" ht="14.25" customHeight="1" x14ac:dyDescent="0.35">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row>
    <row r="264" spans="1:28" ht="14.25" customHeight="1" x14ac:dyDescent="0.35">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row>
    <row r="265" spans="1:28" ht="14.25" customHeight="1" x14ac:dyDescent="0.35">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row>
    <row r="266" spans="1:28" ht="14.25" customHeight="1" x14ac:dyDescent="0.35">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row>
    <row r="267" spans="1:28" ht="14.25" customHeight="1" x14ac:dyDescent="0.35">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row>
    <row r="268" spans="1:28" ht="14.25" customHeight="1" x14ac:dyDescent="0.35">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row>
    <row r="269" spans="1:28" ht="14.25" customHeight="1" x14ac:dyDescent="0.35">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row>
    <row r="270" spans="1:28" ht="14.25" customHeight="1" x14ac:dyDescent="0.35">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row>
    <row r="271" spans="1:28" ht="14.25" customHeight="1" x14ac:dyDescent="0.35">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row>
    <row r="272" spans="1:28" ht="14.25" customHeight="1" x14ac:dyDescent="0.35">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row>
    <row r="273" spans="1:28" ht="14.25" customHeight="1" x14ac:dyDescent="0.35">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row>
    <row r="274" spans="1:28" ht="14.25" customHeight="1" x14ac:dyDescent="0.35">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row>
    <row r="275" spans="1:28" ht="14.25" customHeight="1" x14ac:dyDescent="0.35">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row>
    <row r="276" spans="1:28" ht="14.25" customHeight="1" x14ac:dyDescent="0.35">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row>
    <row r="277" spans="1:28" ht="14.25" customHeight="1" x14ac:dyDescent="0.35">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row>
    <row r="278" spans="1:28" ht="14.25" customHeight="1" x14ac:dyDescent="0.35">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row>
    <row r="279" spans="1:28" ht="14.25" customHeight="1" x14ac:dyDescent="0.35">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row>
    <row r="280" spans="1:28" ht="14.25" customHeight="1" x14ac:dyDescent="0.35">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row>
    <row r="281" spans="1:28" ht="14.25" customHeight="1" x14ac:dyDescent="0.35">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row>
    <row r="282" spans="1:28" ht="14.25" customHeight="1" x14ac:dyDescent="0.35">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row>
    <row r="283" spans="1:28" ht="14.25" customHeight="1" x14ac:dyDescent="0.35">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row>
    <row r="284" spans="1:28" ht="14.25" customHeight="1" x14ac:dyDescent="0.35">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row>
    <row r="285" spans="1:28" ht="14.25" customHeight="1" x14ac:dyDescent="0.35">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row>
    <row r="286" spans="1:28" ht="14.25" customHeight="1" x14ac:dyDescent="0.35">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row>
    <row r="287" spans="1:28" ht="14.25" customHeight="1" x14ac:dyDescent="0.35">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row>
    <row r="288" spans="1:28" ht="14.25" customHeight="1" x14ac:dyDescent="0.35">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row>
    <row r="289" spans="1:28" ht="14.25" customHeight="1" x14ac:dyDescent="0.35">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row>
    <row r="290" spans="1:28" ht="14.25" customHeight="1" x14ac:dyDescent="0.35">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row>
    <row r="291" spans="1:28" ht="14.25" customHeight="1" x14ac:dyDescent="0.35">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row>
    <row r="292" spans="1:28" ht="14.25" customHeight="1" x14ac:dyDescent="0.35">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row>
    <row r="293" spans="1:28" ht="14.25" customHeight="1" x14ac:dyDescent="0.35">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row>
    <row r="294" spans="1:28" ht="14.25" customHeight="1" x14ac:dyDescent="0.35">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row>
    <row r="295" spans="1:28" ht="14.25" customHeight="1" x14ac:dyDescent="0.35">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row>
    <row r="296" spans="1:28" ht="14.25" customHeight="1" x14ac:dyDescent="0.35">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row>
    <row r="297" spans="1:28" ht="14.25" customHeight="1" x14ac:dyDescent="0.35">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row>
    <row r="298" spans="1:28" ht="14.25" customHeight="1" x14ac:dyDescent="0.35">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row>
    <row r="299" spans="1:28" ht="14.25" customHeight="1" x14ac:dyDescent="0.35">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row>
    <row r="300" spans="1:28" ht="14.25" customHeight="1" x14ac:dyDescent="0.35">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row>
    <row r="301" spans="1:28" ht="14.25" customHeight="1" x14ac:dyDescent="0.35">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row>
    <row r="302" spans="1:28" ht="14.25" customHeight="1" x14ac:dyDescent="0.35">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row>
    <row r="303" spans="1:28" ht="14.25" customHeight="1" x14ac:dyDescent="0.35">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row>
    <row r="304" spans="1:28" ht="14.25" customHeight="1" x14ac:dyDescent="0.35">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row>
    <row r="305" spans="1:28" ht="14.25" customHeight="1" x14ac:dyDescent="0.35">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row>
    <row r="306" spans="1:28" ht="14.25" customHeight="1" x14ac:dyDescent="0.35">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row>
    <row r="307" spans="1:28" ht="14.25" customHeight="1" x14ac:dyDescent="0.35">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row>
    <row r="308" spans="1:28" ht="14.25" customHeight="1" x14ac:dyDescent="0.35">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row>
    <row r="309" spans="1:28" ht="14.25" customHeight="1" x14ac:dyDescent="0.35">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row>
    <row r="310" spans="1:28" ht="14.25" customHeight="1" x14ac:dyDescent="0.35">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row>
    <row r="311" spans="1:28" ht="14.25" customHeight="1" x14ac:dyDescent="0.35">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row>
    <row r="312" spans="1:28" ht="14.25" customHeight="1" x14ac:dyDescent="0.35">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row>
    <row r="313" spans="1:28" ht="14.25" customHeight="1" x14ac:dyDescent="0.35">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row>
    <row r="314" spans="1:28" ht="14.25" customHeight="1" x14ac:dyDescent="0.35">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row>
    <row r="315" spans="1:28" ht="14.25" customHeight="1" x14ac:dyDescent="0.35">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row>
    <row r="316" spans="1:28" ht="14.25" customHeight="1" x14ac:dyDescent="0.35">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row>
    <row r="317" spans="1:28" ht="14.25" customHeight="1" x14ac:dyDescent="0.35">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row>
    <row r="318" spans="1:28" ht="14.25" customHeight="1" x14ac:dyDescent="0.35">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row>
    <row r="319" spans="1:28" ht="14.25" customHeight="1" x14ac:dyDescent="0.35">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row>
    <row r="320" spans="1:28" ht="14.25" customHeight="1" x14ac:dyDescent="0.35">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row>
    <row r="321" spans="1:28" ht="14.25" customHeight="1" x14ac:dyDescent="0.35">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row>
    <row r="322" spans="1:28" ht="14.25" customHeight="1" x14ac:dyDescent="0.35">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row>
    <row r="323" spans="1:28" ht="14.25" customHeight="1" x14ac:dyDescent="0.35">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row>
    <row r="324" spans="1:28" ht="14.25" customHeight="1" x14ac:dyDescent="0.35">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row>
    <row r="325" spans="1:28" ht="14.25" customHeight="1" x14ac:dyDescent="0.35">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row>
    <row r="326" spans="1:28" ht="14.25" customHeight="1" x14ac:dyDescent="0.35">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row>
    <row r="327" spans="1:28" ht="14.25" customHeight="1" x14ac:dyDescent="0.35">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row>
    <row r="328" spans="1:28" ht="14.25" customHeight="1" x14ac:dyDescent="0.35">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row>
    <row r="329" spans="1:28" ht="14.25" customHeight="1" x14ac:dyDescent="0.35">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row>
    <row r="330" spans="1:28" ht="14.25" customHeight="1" x14ac:dyDescent="0.35">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row>
    <row r="331" spans="1:28" ht="14.25" customHeight="1" x14ac:dyDescent="0.35">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row>
    <row r="332" spans="1:28" ht="14.25" customHeight="1" x14ac:dyDescent="0.35">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row>
    <row r="333" spans="1:28" ht="14.25" customHeight="1" x14ac:dyDescent="0.35">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row>
    <row r="334" spans="1:28" ht="14.25" customHeight="1" x14ac:dyDescent="0.35">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row>
    <row r="335" spans="1:28" ht="14.25" customHeight="1" x14ac:dyDescent="0.35">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row>
    <row r="336" spans="1:28" ht="14.25" customHeight="1" x14ac:dyDescent="0.35">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row>
    <row r="337" spans="1:28" ht="14.25" customHeight="1" x14ac:dyDescent="0.35">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row>
    <row r="338" spans="1:28" ht="14.25" customHeight="1" x14ac:dyDescent="0.35">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row>
    <row r="339" spans="1:28" ht="14.25" customHeight="1" x14ac:dyDescent="0.35">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row>
    <row r="340" spans="1:28" ht="14.25" customHeight="1" x14ac:dyDescent="0.35">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row>
    <row r="341" spans="1:28" ht="14.25" customHeight="1" x14ac:dyDescent="0.35">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row>
    <row r="342" spans="1:28" ht="14.25" customHeight="1" x14ac:dyDescent="0.35">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row>
    <row r="343" spans="1:28" ht="14.25" customHeight="1" x14ac:dyDescent="0.35">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row>
    <row r="344" spans="1:28" ht="14.25" customHeight="1" x14ac:dyDescent="0.35">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row>
    <row r="345" spans="1:28" ht="14.25" customHeight="1" x14ac:dyDescent="0.35">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row>
    <row r="346" spans="1:28" ht="14.25" customHeight="1" x14ac:dyDescent="0.35">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row>
    <row r="347" spans="1:28" ht="14.25" customHeight="1" x14ac:dyDescent="0.35">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row>
    <row r="348" spans="1:28" ht="14.25" customHeight="1" x14ac:dyDescent="0.35">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row>
    <row r="349" spans="1:28" ht="14.25" customHeight="1" x14ac:dyDescent="0.35">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row>
    <row r="350" spans="1:28" ht="14.25" customHeight="1" x14ac:dyDescent="0.35">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row>
    <row r="351" spans="1:28" ht="14.25" customHeight="1" x14ac:dyDescent="0.35">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row>
    <row r="352" spans="1:28" ht="14.25" customHeight="1" x14ac:dyDescent="0.35">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row>
    <row r="353" spans="1:28" ht="14.25" customHeight="1" x14ac:dyDescent="0.35">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row>
    <row r="354" spans="1:28" ht="14.25" customHeight="1" x14ac:dyDescent="0.35">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row>
    <row r="355" spans="1:28" ht="14.25" customHeight="1" x14ac:dyDescent="0.35">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row>
    <row r="356" spans="1:28" ht="14.25" customHeight="1" x14ac:dyDescent="0.35">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row>
    <row r="357" spans="1:28" ht="14.25" customHeight="1" x14ac:dyDescent="0.35">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row>
    <row r="358" spans="1:28" ht="14.25" customHeight="1" x14ac:dyDescent="0.35">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row>
    <row r="359" spans="1:28" ht="14.25" customHeight="1" x14ac:dyDescent="0.35">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row>
    <row r="360" spans="1:28" ht="14.25" customHeight="1" x14ac:dyDescent="0.35">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row>
    <row r="361" spans="1:28" ht="14.25" customHeight="1" x14ac:dyDescent="0.35">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row>
    <row r="362" spans="1:28" ht="14.25" customHeight="1" x14ac:dyDescent="0.35">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row>
    <row r="363" spans="1:28" ht="14.25" customHeight="1" x14ac:dyDescent="0.35">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row>
    <row r="364" spans="1:28" ht="14.25" customHeight="1" x14ac:dyDescent="0.35">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row>
    <row r="365" spans="1:28" ht="14.25" customHeight="1" x14ac:dyDescent="0.35">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row>
    <row r="366" spans="1:28" ht="14.25" customHeight="1" x14ac:dyDescent="0.35">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row>
    <row r="367" spans="1:28" ht="14.25" customHeight="1" x14ac:dyDescent="0.35">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row>
    <row r="368" spans="1:28" ht="14.25" customHeight="1" x14ac:dyDescent="0.35">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row>
    <row r="369" spans="1:28" ht="14.25" customHeight="1" x14ac:dyDescent="0.35">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row>
    <row r="370" spans="1:28" ht="14.25" customHeight="1" x14ac:dyDescent="0.35">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row>
    <row r="371" spans="1:28" ht="14.25" customHeight="1" x14ac:dyDescent="0.35">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row>
    <row r="372" spans="1:28" ht="14.25" customHeight="1" x14ac:dyDescent="0.35">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row>
    <row r="373" spans="1:28" ht="14.25" customHeight="1" x14ac:dyDescent="0.35">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row>
    <row r="374" spans="1:28" ht="14.25" customHeight="1" x14ac:dyDescent="0.35">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row>
    <row r="375" spans="1:28" ht="14.25" customHeight="1" x14ac:dyDescent="0.35">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row>
    <row r="376" spans="1:28" ht="14.25" customHeight="1" x14ac:dyDescent="0.35">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row>
    <row r="377" spans="1:28" ht="14.25" customHeight="1" x14ac:dyDescent="0.35">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row>
    <row r="378" spans="1:28" ht="14.25" customHeight="1" x14ac:dyDescent="0.35">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row>
    <row r="379" spans="1:28" ht="14.25" customHeight="1" x14ac:dyDescent="0.35">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row>
    <row r="380" spans="1:28" ht="14.25" customHeight="1" x14ac:dyDescent="0.35">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row>
    <row r="381" spans="1:28" ht="14.25" customHeight="1" x14ac:dyDescent="0.35">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row>
    <row r="382" spans="1:28" ht="14.25" customHeight="1" x14ac:dyDescent="0.35">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row>
    <row r="383" spans="1:28" ht="14.25" customHeight="1" x14ac:dyDescent="0.35">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row>
    <row r="384" spans="1:28" ht="14.25" customHeight="1" x14ac:dyDescent="0.35">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row>
    <row r="385" spans="1:28" ht="14.25" customHeight="1" x14ac:dyDescent="0.35">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row>
    <row r="386" spans="1:28" ht="14.25" customHeight="1" x14ac:dyDescent="0.35">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row>
    <row r="387" spans="1:28" ht="14.25" customHeight="1" x14ac:dyDescent="0.35">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row>
    <row r="388" spans="1:28" ht="14.25" customHeight="1" x14ac:dyDescent="0.35">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row>
    <row r="389" spans="1:28" ht="14.25" customHeight="1" x14ac:dyDescent="0.35">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row>
    <row r="390" spans="1:28" ht="14.25" customHeight="1" x14ac:dyDescent="0.35">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row>
    <row r="391" spans="1:28" ht="14.25" customHeight="1" x14ac:dyDescent="0.35">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row>
    <row r="392" spans="1:28" ht="14.25" customHeight="1" x14ac:dyDescent="0.35">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row>
    <row r="393" spans="1:28" ht="14.25" customHeight="1" x14ac:dyDescent="0.35">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row>
    <row r="394" spans="1:28" ht="14.25" customHeight="1" x14ac:dyDescent="0.35">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row>
    <row r="395" spans="1:28" ht="14.25" customHeight="1" x14ac:dyDescent="0.35">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row>
    <row r="396" spans="1:28" ht="14.25" customHeight="1" x14ac:dyDescent="0.35">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row>
    <row r="397" spans="1:28" ht="14.25" customHeight="1" x14ac:dyDescent="0.35">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row>
    <row r="398" spans="1:28" ht="14.25" customHeight="1" x14ac:dyDescent="0.35">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row>
    <row r="399" spans="1:28" ht="14.25" customHeight="1" x14ac:dyDescent="0.35">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row>
    <row r="400" spans="1:28" ht="14.25" customHeight="1" x14ac:dyDescent="0.35">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row>
    <row r="401" spans="1:28" ht="14.25" customHeight="1" x14ac:dyDescent="0.35">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row>
    <row r="402" spans="1:28" ht="14.25" customHeight="1" x14ac:dyDescent="0.35">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row>
    <row r="403" spans="1:28" ht="14.25" customHeight="1" x14ac:dyDescent="0.35">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row>
    <row r="404" spans="1:28" ht="14.25" customHeight="1" x14ac:dyDescent="0.35">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row>
    <row r="405" spans="1:28" ht="14.25" customHeight="1" x14ac:dyDescent="0.35">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row>
    <row r="406" spans="1:28" ht="14.25" customHeight="1" x14ac:dyDescent="0.35">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row>
    <row r="407" spans="1:28" ht="14.25" customHeight="1" x14ac:dyDescent="0.35">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row>
    <row r="408" spans="1:28" ht="14.25" customHeight="1" x14ac:dyDescent="0.35">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row>
    <row r="409" spans="1:28" ht="14.25" customHeight="1" x14ac:dyDescent="0.35">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row>
    <row r="410" spans="1:28" ht="14.25" customHeight="1" x14ac:dyDescent="0.35">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row>
    <row r="411" spans="1:28" ht="14.25" customHeight="1" x14ac:dyDescent="0.35">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row>
    <row r="412" spans="1:28" ht="14.25" customHeight="1" x14ac:dyDescent="0.35">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row>
    <row r="413" spans="1:28" ht="14.25" customHeight="1" x14ac:dyDescent="0.35">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row>
    <row r="414" spans="1:28" ht="14.25" customHeight="1" x14ac:dyDescent="0.35">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row>
    <row r="415" spans="1:28" ht="14.25" customHeight="1" x14ac:dyDescent="0.35">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row>
    <row r="416" spans="1:28" ht="14.25" customHeight="1" x14ac:dyDescent="0.35">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row>
    <row r="417" spans="1:28" ht="14.25" customHeight="1" x14ac:dyDescent="0.35">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row>
    <row r="418" spans="1:28" ht="14.25" customHeight="1" x14ac:dyDescent="0.35">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row>
    <row r="419" spans="1:28" ht="14.25" customHeight="1" x14ac:dyDescent="0.35">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row>
    <row r="420" spans="1:28" ht="14.25" customHeight="1" x14ac:dyDescent="0.35">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row>
    <row r="421" spans="1:28" ht="14.25" customHeight="1" x14ac:dyDescent="0.35">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row>
    <row r="422" spans="1:28" ht="14.25" customHeight="1" x14ac:dyDescent="0.35">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row>
    <row r="423" spans="1:28" ht="14.25" customHeight="1" x14ac:dyDescent="0.35">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row>
    <row r="424" spans="1:28" ht="14.25" customHeight="1" x14ac:dyDescent="0.35">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row>
    <row r="425" spans="1:28" ht="14.25" customHeight="1" x14ac:dyDescent="0.35">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row>
    <row r="426" spans="1:28" ht="14.25" customHeight="1" x14ac:dyDescent="0.35">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row>
    <row r="427" spans="1:28" ht="14.25" customHeight="1" x14ac:dyDescent="0.35">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row>
    <row r="428" spans="1:28" ht="14.25" customHeight="1" x14ac:dyDescent="0.35">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row>
    <row r="429" spans="1:28" ht="14.25" customHeight="1" x14ac:dyDescent="0.35">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row>
    <row r="430" spans="1:28" ht="14.25" customHeight="1" x14ac:dyDescent="0.35">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row>
    <row r="431" spans="1:28" ht="14.25" customHeight="1" x14ac:dyDescent="0.35">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row>
    <row r="432" spans="1:28" ht="14.25" customHeight="1" x14ac:dyDescent="0.35">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row>
    <row r="433" spans="1:28" ht="14.25" customHeight="1" x14ac:dyDescent="0.35">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row>
    <row r="434" spans="1:28" ht="14.25" customHeight="1" x14ac:dyDescent="0.35">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row>
    <row r="435" spans="1:28" ht="14.25" customHeight="1" x14ac:dyDescent="0.35">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row>
    <row r="436" spans="1:28" ht="14.25" customHeight="1" x14ac:dyDescent="0.35">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row>
    <row r="437" spans="1:28" ht="14.25" customHeight="1" x14ac:dyDescent="0.35">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row>
    <row r="438" spans="1:28" ht="14.25" customHeight="1" x14ac:dyDescent="0.35">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row>
    <row r="439" spans="1:28" ht="14.25" customHeight="1" x14ac:dyDescent="0.35">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row>
    <row r="440" spans="1:28" ht="14.25" customHeight="1" x14ac:dyDescent="0.35">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row>
    <row r="441" spans="1:28" ht="14.25" customHeight="1" x14ac:dyDescent="0.35">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row>
    <row r="442" spans="1:28" ht="14.25" customHeight="1" x14ac:dyDescent="0.35">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row>
    <row r="443" spans="1:28" ht="14.25" customHeight="1" x14ac:dyDescent="0.35">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row>
    <row r="444" spans="1:28" ht="14.25" customHeight="1" x14ac:dyDescent="0.35">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row>
    <row r="445" spans="1:28" ht="14.25" customHeight="1" x14ac:dyDescent="0.35">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row>
    <row r="446" spans="1:28" ht="14.25" customHeight="1" x14ac:dyDescent="0.35">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row>
    <row r="447" spans="1:28" ht="14.25" customHeight="1" x14ac:dyDescent="0.35">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row>
    <row r="448" spans="1:28" ht="14.25" customHeight="1" x14ac:dyDescent="0.35">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row>
    <row r="449" spans="1:28" ht="14.25" customHeight="1" x14ac:dyDescent="0.35">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row>
    <row r="450" spans="1:28" ht="14.25" customHeight="1" x14ac:dyDescent="0.35">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row>
    <row r="451" spans="1:28" ht="14.25" customHeight="1" x14ac:dyDescent="0.35">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row>
    <row r="452" spans="1:28" ht="14.25" customHeight="1" x14ac:dyDescent="0.35">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row>
    <row r="453" spans="1:28" ht="14.25" customHeight="1" x14ac:dyDescent="0.35">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row>
    <row r="454" spans="1:28" ht="14.25" customHeight="1" x14ac:dyDescent="0.35">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row>
    <row r="455" spans="1:28" ht="14.25" customHeight="1" x14ac:dyDescent="0.35">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row>
    <row r="456" spans="1:28" ht="14.25" customHeight="1" x14ac:dyDescent="0.35">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row>
    <row r="457" spans="1:28" ht="14.25" customHeight="1" x14ac:dyDescent="0.35">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row>
    <row r="458" spans="1:28" ht="14.25" customHeight="1" x14ac:dyDescent="0.35">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row>
    <row r="459" spans="1:28" ht="14.25" customHeight="1" x14ac:dyDescent="0.35">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row>
    <row r="460" spans="1:28" ht="14.25" customHeight="1" x14ac:dyDescent="0.35">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row>
    <row r="461" spans="1:28" ht="14.25" customHeight="1" x14ac:dyDescent="0.35">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row>
    <row r="462" spans="1:28" ht="14.25" customHeight="1" x14ac:dyDescent="0.35">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row>
    <row r="463" spans="1:28" ht="14.25" customHeight="1" x14ac:dyDescent="0.35">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row>
    <row r="464" spans="1:28" ht="14.25" customHeight="1" x14ac:dyDescent="0.35">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row>
    <row r="465" spans="1:28" ht="14.25" customHeight="1" x14ac:dyDescent="0.35">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row>
    <row r="466" spans="1:28" ht="14.25" customHeight="1" x14ac:dyDescent="0.35">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row>
    <row r="467" spans="1:28" ht="14.25" customHeight="1" x14ac:dyDescent="0.35">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row>
    <row r="468" spans="1:28" ht="14.25" customHeight="1" x14ac:dyDescent="0.35">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row>
    <row r="469" spans="1:28" ht="14.25" customHeight="1" x14ac:dyDescent="0.35">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row>
    <row r="470" spans="1:28" ht="14.25" customHeight="1" x14ac:dyDescent="0.35">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row>
    <row r="471" spans="1:28" ht="14.25" customHeight="1" x14ac:dyDescent="0.35">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row>
    <row r="472" spans="1:28" ht="14.25" customHeight="1" x14ac:dyDescent="0.35">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row>
    <row r="473" spans="1:28" ht="14.25" customHeight="1" x14ac:dyDescent="0.35">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row>
    <row r="474" spans="1:28" ht="14.25" customHeight="1" x14ac:dyDescent="0.35">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row>
    <row r="475" spans="1:28" ht="14.25" customHeight="1" x14ac:dyDescent="0.35">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row>
    <row r="476" spans="1:28" ht="14.25" customHeight="1" x14ac:dyDescent="0.35">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row>
    <row r="477" spans="1:28" ht="14.25" customHeight="1" x14ac:dyDescent="0.35">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row>
    <row r="478" spans="1:28" ht="14.25" customHeight="1" x14ac:dyDescent="0.35">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row>
    <row r="479" spans="1:28" ht="14.25" customHeight="1" x14ac:dyDescent="0.35">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row>
    <row r="480" spans="1:28" ht="14.25" customHeight="1" x14ac:dyDescent="0.35">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row>
    <row r="481" spans="1:28" ht="14.25" customHeight="1" x14ac:dyDescent="0.35">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row>
    <row r="482" spans="1:28" ht="14.25" customHeight="1" x14ac:dyDescent="0.35">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row>
    <row r="483" spans="1:28" ht="14.25" customHeight="1" x14ac:dyDescent="0.35">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row>
    <row r="484" spans="1:28" ht="14.25" customHeight="1" x14ac:dyDescent="0.35">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row>
    <row r="485" spans="1:28" ht="14.25" customHeight="1" x14ac:dyDescent="0.35">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row>
    <row r="486" spans="1:28" ht="14.25" customHeight="1" x14ac:dyDescent="0.35">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row>
    <row r="487" spans="1:28" ht="14.25" customHeight="1" x14ac:dyDescent="0.35">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row>
    <row r="488" spans="1:28" ht="14.25" customHeight="1" x14ac:dyDescent="0.35">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row>
    <row r="489" spans="1:28" ht="14.25" customHeight="1" x14ac:dyDescent="0.35">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row>
    <row r="490" spans="1:28" ht="14.25" customHeight="1" x14ac:dyDescent="0.35">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row>
    <row r="491" spans="1:28" ht="14.25" customHeight="1" x14ac:dyDescent="0.35">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row>
    <row r="492" spans="1:28" ht="14.25" customHeight="1" x14ac:dyDescent="0.35">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row>
    <row r="493" spans="1:28" ht="14.25" customHeight="1" x14ac:dyDescent="0.35">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row>
    <row r="494" spans="1:28" ht="14.25" customHeight="1" x14ac:dyDescent="0.35">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row>
    <row r="495" spans="1:28" ht="14.25" customHeight="1" x14ac:dyDescent="0.35">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row>
    <row r="496" spans="1:28" ht="14.25" customHeight="1" x14ac:dyDescent="0.35">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row>
    <row r="497" spans="1:28" ht="14.25" customHeight="1" x14ac:dyDescent="0.35">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row>
    <row r="498" spans="1:28" ht="14.25" customHeight="1" x14ac:dyDescent="0.35">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row>
    <row r="499" spans="1:28" ht="14.25" customHeight="1" x14ac:dyDescent="0.35">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row>
    <row r="500" spans="1:28" ht="14.25" customHeight="1" x14ac:dyDescent="0.35">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row>
    <row r="501" spans="1:28" ht="14.25" customHeight="1" x14ac:dyDescent="0.35">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row>
    <row r="502" spans="1:28" ht="14.25" customHeight="1" x14ac:dyDescent="0.35">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row>
    <row r="503" spans="1:28" ht="14.25" customHeight="1" x14ac:dyDescent="0.35">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row>
    <row r="504" spans="1:28" ht="14.25" customHeight="1" x14ac:dyDescent="0.35">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row>
    <row r="505" spans="1:28" ht="14.25" customHeight="1" x14ac:dyDescent="0.35">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row>
    <row r="506" spans="1:28" ht="14.25" customHeight="1" x14ac:dyDescent="0.35">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row>
    <row r="507" spans="1:28" ht="14.25" customHeight="1" x14ac:dyDescent="0.35">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row>
    <row r="508" spans="1:28" ht="14.25" customHeight="1" x14ac:dyDescent="0.35">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row>
    <row r="509" spans="1:28" ht="14.25" customHeight="1" x14ac:dyDescent="0.35">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row>
    <row r="510" spans="1:28" ht="14.25" customHeight="1" x14ac:dyDescent="0.35">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row>
    <row r="511" spans="1:28" ht="14.25" customHeight="1" x14ac:dyDescent="0.35">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row>
    <row r="512" spans="1:28" ht="14.25" customHeight="1" x14ac:dyDescent="0.35">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row>
    <row r="513" spans="1:28" ht="14.25" customHeight="1" x14ac:dyDescent="0.35">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row>
    <row r="514" spans="1:28" ht="14.25" customHeight="1" x14ac:dyDescent="0.35">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row>
    <row r="515" spans="1:28" ht="14.25" customHeight="1" x14ac:dyDescent="0.35">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row>
    <row r="516" spans="1:28" ht="14.25" customHeight="1" x14ac:dyDescent="0.35">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row>
    <row r="517" spans="1:28" ht="14.25" customHeight="1" x14ac:dyDescent="0.35">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row>
    <row r="518" spans="1:28" ht="14.25" customHeight="1" x14ac:dyDescent="0.35">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row>
    <row r="519" spans="1:28" ht="14.25" customHeight="1" x14ac:dyDescent="0.35">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row>
    <row r="520" spans="1:28" ht="14.25" customHeight="1" x14ac:dyDescent="0.35">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row>
    <row r="521" spans="1:28" ht="14.25" customHeight="1" x14ac:dyDescent="0.35">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row>
    <row r="522" spans="1:28" ht="14.25" customHeight="1" x14ac:dyDescent="0.35">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row>
    <row r="523" spans="1:28" ht="14.25" customHeight="1" x14ac:dyDescent="0.35">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row>
    <row r="524" spans="1:28" ht="14.25" customHeight="1" x14ac:dyDescent="0.35">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row>
    <row r="525" spans="1:28" ht="14.25" customHeight="1" x14ac:dyDescent="0.35">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row>
    <row r="526" spans="1:28" ht="14.25" customHeight="1" x14ac:dyDescent="0.35">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row>
    <row r="527" spans="1:28" ht="14.25" customHeight="1" x14ac:dyDescent="0.35">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row>
    <row r="528" spans="1:28" ht="14.25" customHeight="1" x14ac:dyDescent="0.35">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row>
    <row r="529" spans="1:28" ht="14.25" customHeight="1" x14ac:dyDescent="0.35">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row>
    <row r="530" spans="1:28" ht="14.25" customHeight="1" x14ac:dyDescent="0.35">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row>
    <row r="531" spans="1:28" ht="14.25" customHeight="1" x14ac:dyDescent="0.35">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row>
    <row r="532" spans="1:28" ht="14.25" customHeight="1" x14ac:dyDescent="0.35">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row>
    <row r="533" spans="1:28" ht="14.25" customHeight="1" x14ac:dyDescent="0.35">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row>
    <row r="534" spans="1:28" ht="14.25" customHeight="1" x14ac:dyDescent="0.35">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row>
    <row r="535" spans="1:28" ht="14.25" customHeight="1" x14ac:dyDescent="0.35">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row>
    <row r="536" spans="1:28" ht="14.25" customHeight="1" x14ac:dyDescent="0.35">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row>
    <row r="537" spans="1:28" ht="14.25" customHeight="1" x14ac:dyDescent="0.35">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row>
    <row r="538" spans="1:28" ht="14.25" customHeight="1" x14ac:dyDescent="0.35">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row>
    <row r="539" spans="1:28" ht="14.25" customHeight="1" x14ac:dyDescent="0.35">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row>
    <row r="540" spans="1:28" ht="14.25" customHeight="1" x14ac:dyDescent="0.35">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row>
    <row r="541" spans="1:28" ht="14.25" customHeight="1" x14ac:dyDescent="0.35">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row>
    <row r="542" spans="1:28" ht="14.25" customHeight="1" x14ac:dyDescent="0.35">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row>
    <row r="543" spans="1:28" ht="14.25" customHeight="1" x14ac:dyDescent="0.35">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row>
    <row r="544" spans="1:28" ht="14.25" customHeight="1" x14ac:dyDescent="0.35">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row>
    <row r="545" spans="1:28" ht="14.25" customHeight="1" x14ac:dyDescent="0.35">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row>
    <row r="546" spans="1:28" ht="14.25" customHeight="1" x14ac:dyDescent="0.35">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row>
    <row r="547" spans="1:28" ht="14.25" customHeight="1" x14ac:dyDescent="0.35">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row>
    <row r="548" spans="1:28" ht="14.25" customHeight="1" x14ac:dyDescent="0.35">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row>
    <row r="549" spans="1:28" ht="14.25" customHeight="1" x14ac:dyDescent="0.35">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row>
    <row r="550" spans="1:28" ht="14.25" customHeight="1" x14ac:dyDescent="0.35">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row>
    <row r="551" spans="1:28" ht="14.25" customHeight="1" x14ac:dyDescent="0.35">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row>
    <row r="552" spans="1:28" ht="14.25" customHeight="1" x14ac:dyDescent="0.35">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row>
    <row r="553" spans="1:28" ht="14.25" customHeight="1" x14ac:dyDescent="0.35">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row>
    <row r="554" spans="1:28" ht="14.25" customHeight="1" x14ac:dyDescent="0.35">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row>
    <row r="555" spans="1:28" ht="14.25" customHeight="1" x14ac:dyDescent="0.35">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row>
    <row r="556" spans="1:28" ht="14.25" customHeight="1" x14ac:dyDescent="0.35">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row>
    <row r="557" spans="1:28" ht="14.25" customHeight="1" x14ac:dyDescent="0.35">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row>
    <row r="558" spans="1:28" ht="14.25" customHeight="1" x14ac:dyDescent="0.35">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row>
    <row r="559" spans="1:28" ht="14.25" customHeight="1" x14ac:dyDescent="0.35">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row>
    <row r="560" spans="1:28" ht="14.25" customHeight="1" x14ac:dyDescent="0.35">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row>
    <row r="561" spans="1:28" ht="14.25" customHeight="1" x14ac:dyDescent="0.35">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row>
    <row r="562" spans="1:28" ht="14.25" customHeight="1" x14ac:dyDescent="0.35">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row>
    <row r="563" spans="1:28" ht="14.25" customHeight="1" x14ac:dyDescent="0.35">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row>
    <row r="564" spans="1:28" ht="14.25" customHeight="1" x14ac:dyDescent="0.35">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row>
    <row r="565" spans="1:28" ht="14.25" customHeight="1" x14ac:dyDescent="0.35">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row>
    <row r="566" spans="1:28" ht="14.25" customHeight="1" x14ac:dyDescent="0.35">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row>
    <row r="567" spans="1:28" ht="14.25" customHeight="1" x14ac:dyDescent="0.35">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row>
    <row r="568" spans="1:28" ht="14.25" customHeight="1" x14ac:dyDescent="0.35">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row>
    <row r="569" spans="1:28" ht="14.25" customHeight="1" x14ac:dyDescent="0.35">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row>
    <row r="570" spans="1:28" ht="14.25" customHeight="1" x14ac:dyDescent="0.35">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row>
    <row r="571" spans="1:28" ht="14.25" customHeight="1" x14ac:dyDescent="0.35">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row>
    <row r="572" spans="1:28" ht="14.25" customHeight="1" x14ac:dyDescent="0.35">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row>
    <row r="573" spans="1:28" ht="14.25" customHeight="1" x14ac:dyDescent="0.35">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row>
    <row r="574" spans="1:28" ht="14.25" customHeight="1" x14ac:dyDescent="0.35">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row>
    <row r="575" spans="1:28" ht="14.25" customHeight="1" x14ac:dyDescent="0.35">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row>
    <row r="576" spans="1:28" ht="14.25" customHeight="1" x14ac:dyDescent="0.35">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row>
    <row r="577" spans="1:28" ht="14.25" customHeight="1" x14ac:dyDescent="0.35">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row>
    <row r="578" spans="1:28" ht="14.25" customHeight="1" x14ac:dyDescent="0.35">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row>
    <row r="579" spans="1:28" ht="14.25" customHeight="1" x14ac:dyDescent="0.35">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row>
    <row r="580" spans="1:28" ht="14.25" customHeight="1" x14ac:dyDescent="0.35">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row>
    <row r="581" spans="1:28" ht="14.25" customHeight="1" x14ac:dyDescent="0.35">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row>
    <row r="582" spans="1:28" ht="14.25" customHeight="1" x14ac:dyDescent="0.35">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row>
    <row r="583" spans="1:28" ht="14.25" customHeight="1" x14ac:dyDescent="0.35">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row>
    <row r="584" spans="1:28" ht="14.25" customHeight="1" x14ac:dyDescent="0.35">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row>
    <row r="585" spans="1:28" ht="14.25" customHeight="1" x14ac:dyDescent="0.35">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row>
    <row r="586" spans="1:28" ht="14.25" customHeight="1" x14ac:dyDescent="0.35">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row>
    <row r="587" spans="1:28" ht="14.25" customHeight="1" x14ac:dyDescent="0.35">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row>
    <row r="588" spans="1:28" ht="14.25" customHeight="1" x14ac:dyDescent="0.35">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row>
    <row r="589" spans="1:28" ht="14.25" customHeight="1" x14ac:dyDescent="0.35">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row>
    <row r="590" spans="1:28" ht="14.25" customHeight="1" x14ac:dyDescent="0.35">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row>
    <row r="591" spans="1:28" ht="14.25" customHeight="1" x14ac:dyDescent="0.35">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row>
    <row r="592" spans="1:28" ht="14.25" customHeight="1" x14ac:dyDescent="0.35">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row>
    <row r="593" spans="1:28" ht="14.25" customHeight="1" x14ac:dyDescent="0.35">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row>
    <row r="594" spans="1:28" ht="14.25" customHeight="1" x14ac:dyDescent="0.35">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row>
    <row r="595" spans="1:28" ht="14.25" customHeight="1" x14ac:dyDescent="0.35">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row>
    <row r="596" spans="1:28" ht="14.25" customHeight="1" x14ac:dyDescent="0.35">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row>
    <row r="597" spans="1:28" ht="14.25" customHeight="1" x14ac:dyDescent="0.35">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row>
    <row r="598" spans="1:28" ht="14.25" customHeight="1" x14ac:dyDescent="0.35">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row>
    <row r="599" spans="1:28" ht="14.25" customHeight="1" x14ac:dyDescent="0.35">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row>
    <row r="600" spans="1:28" ht="14.25" customHeight="1" x14ac:dyDescent="0.35">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row>
    <row r="601" spans="1:28" ht="14.25" customHeight="1" x14ac:dyDescent="0.35">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row>
    <row r="602" spans="1:28" ht="14.25" customHeight="1" x14ac:dyDescent="0.35">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row>
    <row r="603" spans="1:28" ht="14.25" customHeight="1" x14ac:dyDescent="0.35">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row>
    <row r="604" spans="1:28" ht="14.25" customHeight="1" x14ac:dyDescent="0.35">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row>
    <row r="605" spans="1:28" ht="14.25" customHeight="1" x14ac:dyDescent="0.35">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row>
    <row r="606" spans="1:28" ht="14.25" customHeight="1" x14ac:dyDescent="0.35">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row>
    <row r="607" spans="1:28" ht="14.25" customHeight="1" x14ac:dyDescent="0.35">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row>
    <row r="608" spans="1:28" ht="14.25" customHeight="1" x14ac:dyDescent="0.35">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row>
    <row r="609" spans="1:28" ht="14.25" customHeight="1" x14ac:dyDescent="0.35">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row>
    <row r="610" spans="1:28" ht="14.25" customHeight="1" x14ac:dyDescent="0.35">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row>
    <row r="611" spans="1:28" ht="14.25" customHeight="1" x14ac:dyDescent="0.35">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row>
    <row r="612" spans="1:28" ht="14.25" customHeight="1" x14ac:dyDescent="0.35">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row>
    <row r="613" spans="1:28" ht="14.25" customHeight="1" x14ac:dyDescent="0.35">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row>
    <row r="614" spans="1:28" ht="14.25" customHeight="1" x14ac:dyDescent="0.35">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row>
    <row r="615" spans="1:28" ht="14.25" customHeight="1" x14ac:dyDescent="0.35">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row>
    <row r="616" spans="1:28" ht="14.25" customHeight="1" x14ac:dyDescent="0.35">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row>
    <row r="617" spans="1:28" ht="14.25" customHeight="1" x14ac:dyDescent="0.35">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row>
    <row r="618" spans="1:28" ht="14.25" customHeight="1" x14ac:dyDescent="0.35">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row>
    <row r="619" spans="1:28" ht="14.25" customHeight="1" x14ac:dyDescent="0.35">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row>
    <row r="620" spans="1:28" ht="14.25" customHeight="1" x14ac:dyDescent="0.35">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row>
    <row r="621" spans="1:28" ht="14.25" customHeight="1" x14ac:dyDescent="0.35">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row>
    <row r="622" spans="1:28" ht="14.25" customHeight="1" x14ac:dyDescent="0.35">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row>
    <row r="623" spans="1:28" ht="14.25" customHeight="1" x14ac:dyDescent="0.35">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row>
    <row r="624" spans="1:28" ht="14.25" customHeight="1" x14ac:dyDescent="0.35">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row>
    <row r="625" spans="1:28" ht="14.25" customHeight="1" x14ac:dyDescent="0.35">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row>
    <row r="626" spans="1:28" ht="14.25" customHeight="1" x14ac:dyDescent="0.35">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row>
    <row r="627" spans="1:28" ht="14.25" customHeight="1" x14ac:dyDescent="0.35">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row>
    <row r="628" spans="1:28" ht="14.25" customHeight="1" x14ac:dyDescent="0.35">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row>
    <row r="629" spans="1:28" ht="14.25" customHeight="1" x14ac:dyDescent="0.35">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row>
    <row r="630" spans="1:28" ht="14.25" customHeight="1" x14ac:dyDescent="0.35">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row>
    <row r="631" spans="1:28" ht="14.25" customHeight="1" x14ac:dyDescent="0.35">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row>
    <row r="632" spans="1:28" ht="14.25" customHeight="1" x14ac:dyDescent="0.35">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row>
    <row r="633" spans="1:28" ht="14.25" customHeight="1" x14ac:dyDescent="0.35">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row>
    <row r="634" spans="1:28" ht="14.25" customHeight="1" x14ac:dyDescent="0.35">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row>
    <row r="635" spans="1:28" ht="14.25" customHeight="1" x14ac:dyDescent="0.35">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row>
    <row r="636" spans="1:28" ht="14.25" customHeight="1" x14ac:dyDescent="0.35">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row>
    <row r="637" spans="1:28" ht="14.25" customHeight="1" x14ac:dyDescent="0.35">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row>
    <row r="638" spans="1:28" ht="14.25" customHeight="1" x14ac:dyDescent="0.35">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row>
    <row r="639" spans="1:28" ht="14.25" customHeight="1" x14ac:dyDescent="0.35">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row>
    <row r="640" spans="1:28" ht="14.25" customHeight="1" x14ac:dyDescent="0.35">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row>
    <row r="641" spans="1:28" ht="14.25" customHeight="1" x14ac:dyDescent="0.35">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row>
    <row r="642" spans="1:28" ht="14.25" customHeight="1" x14ac:dyDescent="0.35">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row>
    <row r="643" spans="1:28" ht="14.25" customHeight="1" x14ac:dyDescent="0.35">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row>
    <row r="644" spans="1:28" ht="14.25" customHeight="1" x14ac:dyDescent="0.35">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row>
    <row r="645" spans="1:28" ht="14.25" customHeight="1" x14ac:dyDescent="0.35">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row>
    <row r="646" spans="1:28" ht="14.25" customHeight="1" x14ac:dyDescent="0.35">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row>
    <row r="647" spans="1:28" ht="14.25" customHeight="1" x14ac:dyDescent="0.35">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row>
    <row r="648" spans="1:28" ht="14.25" customHeight="1" x14ac:dyDescent="0.35">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row>
    <row r="649" spans="1:28" ht="14.25" customHeight="1" x14ac:dyDescent="0.35">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row>
    <row r="650" spans="1:28" ht="14.25" customHeight="1" x14ac:dyDescent="0.35">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row>
    <row r="651" spans="1:28" ht="14.25" customHeight="1" x14ac:dyDescent="0.35">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row>
    <row r="652" spans="1:28" ht="14.25" customHeight="1" x14ac:dyDescent="0.35">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row>
    <row r="653" spans="1:28" ht="14.25" customHeight="1" x14ac:dyDescent="0.35">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row>
    <row r="654" spans="1:28" ht="14.25" customHeight="1" x14ac:dyDescent="0.35">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row>
    <row r="655" spans="1:28" ht="14.25" customHeight="1" x14ac:dyDescent="0.35">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row>
    <row r="656" spans="1:28" ht="14.25" customHeight="1" x14ac:dyDescent="0.35">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row>
    <row r="657" spans="1:28" ht="14.25" customHeight="1" x14ac:dyDescent="0.35">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row>
    <row r="658" spans="1:28" ht="14.25" customHeight="1" x14ac:dyDescent="0.35">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row>
    <row r="659" spans="1:28" ht="14.25" customHeight="1" x14ac:dyDescent="0.35">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row>
    <row r="660" spans="1:28" ht="14.25" customHeight="1" x14ac:dyDescent="0.35">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row>
    <row r="661" spans="1:28" ht="14.25" customHeight="1" x14ac:dyDescent="0.35">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row>
    <row r="662" spans="1:28" ht="14.25" customHeight="1" x14ac:dyDescent="0.35">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row>
    <row r="663" spans="1:28" ht="14.25" customHeight="1" x14ac:dyDescent="0.35">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row>
    <row r="664" spans="1:28" ht="14.25" customHeight="1" x14ac:dyDescent="0.35">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row>
    <row r="665" spans="1:28" ht="14.25" customHeight="1" x14ac:dyDescent="0.35">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row>
    <row r="666" spans="1:28" ht="14.25" customHeight="1" x14ac:dyDescent="0.35">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row>
    <row r="667" spans="1:28" ht="14.25" customHeight="1" x14ac:dyDescent="0.35">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row>
    <row r="668" spans="1:28" ht="14.25" customHeight="1" x14ac:dyDescent="0.35">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row>
    <row r="669" spans="1:28" ht="14.25" customHeight="1" x14ac:dyDescent="0.35">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row>
    <row r="670" spans="1:28" ht="14.25" customHeight="1" x14ac:dyDescent="0.35">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row>
    <row r="671" spans="1:28" ht="14.25" customHeight="1" x14ac:dyDescent="0.35">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row>
    <row r="672" spans="1:28" ht="14.25" customHeight="1" x14ac:dyDescent="0.35">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row>
    <row r="673" spans="1:28" ht="14.25" customHeight="1" x14ac:dyDescent="0.35">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row>
    <row r="674" spans="1:28" ht="14.25" customHeight="1" x14ac:dyDescent="0.35">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row>
    <row r="675" spans="1:28" ht="14.25" customHeight="1" x14ac:dyDescent="0.35">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row>
    <row r="676" spans="1:28" ht="14.25" customHeight="1" x14ac:dyDescent="0.35">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row>
    <row r="677" spans="1:28" ht="14.25" customHeight="1" x14ac:dyDescent="0.35">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row>
    <row r="678" spans="1:28" ht="14.25" customHeight="1" x14ac:dyDescent="0.35">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row>
    <row r="679" spans="1:28" ht="14.25" customHeight="1" x14ac:dyDescent="0.35">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row>
    <row r="680" spans="1:28" ht="14.25" customHeight="1" x14ac:dyDescent="0.35">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row>
    <row r="681" spans="1:28" ht="14.25" customHeight="1" x14ac:dyDescent="0.35">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row>
    <row r="682" spans="1:28" ht="14.25" customHeight="1" x14ac:dyDescent="0.35">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row>
    <row r="683" spans="1:28" ht="14.25" customHeight="1" x14ac:dyDescent="0.35">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row>
    <row r="684" spans="1:28" ht="14.25" customHeight="1" x14ac:dyDescent="0.35">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row>
    <row r="685" spans="1:28" ht="14.25" customHeight="1" x14ac:dyDescent="0.35">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row>
    <row r="686" spans="1:28" ht="14.25" customHeight="1" x14ac:dyDescent="0.35">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row>
    <row r="687" spans="1:28" ht="14.25" customHeight="1" x14ac:dyDescent="0.35">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row>
    <row r="688" spans="1:28" ht="14.25" customHeight="1" x14ac:dyDescent="0.35">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row>
    <row r="689" spans="1:28" ht="14.25" customHeight="1" x14ac:dyDescent="0.35">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row>
    <row r="690" spans="1:28" ht="14.25" customHeight="1" x14ac:dyDescent="0.35">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row>
    <row r="691" spans="1:28" ht="14.25" customHeight="1" x14ac:dyDescent="0.35">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row>
    <row r="692" spans="1:28" ht="14.25" customHeight="1" x14ac:dyDescent="0.35">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row>
    <row r="693" spans="1:28" ht="14.25" customHeight="1" x14ac:dyDescent="0.35">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row>
    <row r="694" spans="1:28" ht="14.25" customHeight="1" x14ac:dyDescent="0.35">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row>
    <row r="695" spans="1:28" ht="14.25" customHeight="1" x14ac:dyDescent="0.35">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row>
    <row r="696" spans="1:28" ht="14.25" customHeight="1" x14ac:dyDescent="0.35">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row>
    <row r="697" spans="1:28" ht="14.25" customHeight="1" x14ac:dyDescent="0.35">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row>
    <row r="698" spans="1:28" ht="14.25" customHeight="1" x14ac:dyDescent="0.35">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row>
    <row r="699" spans="1:28" ht="14.25" customHeight="1" x14ac:dyDescent="0.35">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row>
    <row r="700" spans="1:28" ht="14.25" customHeight="1" x14ac:dyDescent="0.35">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row>
    <row r="701" spans="1:28" ht="14.25" customHeight="1" x14ac:dyDescent="0.35">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row>
    <row r="702" spans="1:28" ht="14.25" customHeight="1" x14ac:dyDescent="0.35">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row>
    <row r="703" spans="1:28" ht="14.25" customHeight="1" x14ac:dyDescent="0.35">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row>
    <row r="704" spans="1:28" ht="14.25" customHeight="1" x14ac:dyDescent="0.35">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row>
    <row r="705" spans="1:28" ht="14.25" customHeight="1" x14ac:dyDescent="0.35">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row>
    <row r="706" spans="1:28" ht="14.25" customHeight="1" x14ac:dyDescent="0.35">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row>
    <row r="707" spans="1:28" ht="14.25" customHeight="1" x14ac:dyDescent="0.35">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row>
    <row r="708" spans="1:28" ht="14.25" customHeight="1" x14ac:dyDescent="0.35">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row>
    <row r="709" spans="1:28" ht="14.25" customHeight="1" x14ac:dyDescent="0.35">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row>
    <row r="710" spans="1:28" ht="14.25" customHeight="1" x14ac:dyDescent="0.35">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row>
    <row r="711" spans="1:28" ht="14.25" customHeight="1" x14ac:dyDescent="0.35">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row>
    <row r="712" spans="1:28" ht="14.25" customHeight="1" x14ac:dyDescent="0.35">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row>
    <row r="713" spans="1:28" ht="14.25" customHeight="1" x14ac:dyDescent="0.35">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row>
    <row r="714" spans="1:28" ht="14.25" customHeight="1" x14ac:dyDescent="0.35">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row>
    <row r="715" spans="1:28" ht="14.25" customHeight="1" x14ac:dyDescent="0.35">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row>
    <row r="716" spans="1:28" ht="14.25" customHeight="1" x14ac:dyDescent="0.35">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row>
    <row r="717" spans="1:28" ht="14.25" customHeight="1" x14ac:dyDescent="0.35">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row>
    <row r="718" spans="1:28" ht="14.25" customHeight="1" x14ac:dyDescent="0.35">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row>
    <row r="719" spans="1:28" ht="14.25" customHeight="1" x14ac:dyDescent="0.35">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row>
    <row r="720" spans="1:28" ht="14.25" customHeight="1" x14ac:dyDescent="0.35">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row>
    <row r="721" spans="1:28" ht="14.25" customHeight="1" x14ac:dyDescent="0.35">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row>
    <row r="722" spans="1:28" ht="14.25" customHeight="1" x14ac:dyDescent="0.35">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row>
    <row r="723" spans="1:28" ht="14.25" customHeight="1" x14ac:dyDescent="0.35">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row>
    <row r="724" spans="1:28" ht="14.25" customHeight="1" x14ac:dyDescent="0.35">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row>
    <row r="725" spans="1:28" ht="14.25" customHeight="1" x14ac:dyDescent="0.35">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row>
    <row r="726" spans="1:28" ht="14.25" customHeight="1" x14ac:dyDescent="0.35">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row>
    <row r="727" spans="1:28" ht="14.25" customHeight="1" x14ac:dyDescent="0.35">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row>
    <row r="728" spans="1:28" ht="14.25" customHeight="1" x14ac:dyDescent="0.35">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row>
    <row r="729" spans="1:28" ht="14.25" customHeight="1" x14ac:dyDescent="0.35">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row>
    <row r="730" spans="1:28" ht="14.25" customHeight="1" x14ac:dyDescent="0.35">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row>
    <row r="731" spans="1:28" ht="14.25" customHeight="1" x14ac:dyDescent="0.35">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row>
    <row r="732" spans="1:28" ht="14.25" customHeight="1" x14ac:dyDescent="0.35">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row>
    <row r="733" spans="1:28" ht="14.25" customHeight="1" x14ac:dyDescent="0.35">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row>
    <row r="734" spans="1:28" ht="14.25" customHeight="1" x14ac:dyDescent="0.35">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row>
    <row r="735" spans="1:28" ht="14.25" customHeight="1" x14ac:dyDescent="0.35">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row>
    <row r="736" spans="1:28" ht="14.25" customHeight="1" x14ac:dyDescent="0.35">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row>
    <row r="737" spans="1:28" ht="14.25" customHeight="1" x14ac:dyDescent="0.35">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row>
    <row r="738" spans="1:28" ht="14.25" customHeight="1" x14ac:dyDescent="0.35">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row>
    <row r="739" spans="1:28" ht="14.25" customHeight="1" x14ac:dyDescent="0.35">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row>
    <row r="740" spans="1:28" ht="14.25" customHeight="1" x14ac:dyDescent="0.35">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row>
    <row r="741" spans="1:28" ht="14.25" customHeight="1" x14ac:dyDescent="0.35">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row>
    <row r="742" spans="1:28" ht="14.25" customHeight="1" x14ac:dyDescent="0.35">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row>
    <row r="743" spans="1:28" ht="14.25" customHeight="1" x14ac:dyDescent="0.35">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row>
    <row r="744" spans="1:28" ht="14.25" customHeight="1" x14ac:dyDescent="0.35">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row>
    <row r="745" spans="1:28" ht="14.25" customHeight="1" x14ac:dyDescent="0.35">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row>
    <row r="746" spans="1:28" ht="14.25" customHeight="1" x14ac:dyDescent="0.35">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row>
    <row r="747" spans="1:28" ht="14.25" customHeight="1" x14ac:dyDescent="0.35">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row>
    <row r="748" spans="1:28" ht="14.25" customHeight="1" x14ac:dyDescent="0.35">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row>
    <row r="749" spans="1:28" ht="14.25" customHeight="1" x14ac:dyDescent="0.35">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row>
    <row r="750" spans="1:28" ht="14.25" customHeight="1" x14ac:dyDescent="0.35">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row>
    <row r="751" spans="1:28" ht="14.25" customHeight="1" x14ac:dyDescent="0.35">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row>
    <row r="752" spans="1:28" ht="14.25" customHeight="1" x14ac:dyDescent="0.35">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row>
    <row r="753" spans="1:28" ht="14.25" customHeight="1" x14ac:dyDescent="0.35">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row>
    <row r="754" spans="1:28" ht="14.25" customHeight="1" x14ac:dyDescent="0.35">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row>
    <row r="755" spans="1:28" ht="14.25" customHeight="1" x14ac:dyDescent="0.35">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row>
    <row r="756" spans="1:28" ht="14.25" customHeight="1" x14ac:dyDescent="0.35">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row>
    <row r="757" spans="1:28" ht="14.25" customHeight="1" x14ac:dyDescent="0.35">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row>
    <row r="758" spans="1:28" ht="14.25" customHeight="1" x14ac:dyDescent="0.35">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row>
    <row r="759" spans="1:28" ht="14.25" customHeight="1" x14ac:dyDescent="0.35">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row>
    <row r="760" spans="1:28" ht="14.25" customHeight="1" x14ac:dyDescent="0.35">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row>
    <row r="761" spans="1:28" ht="14.25" customHeight="1" x14ac:dyDescent="0.35">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row>
    <row r="762" spans="1:28" ht="14.25" customHeight="1" x14ac:dyDescent="0.35">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row>
    <row r="763" spans="1:28" ht="14.25" customHeight="1" x14ac:dyDescent="0.35">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row>
    <row r="764" spans="1:28" ht="14.25" customHeight="1" x14ac:dyDescent="0.35">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row>
    <row r="765" spans="1:28" ht="14.25" customHeight="1" x14ac:dyDescent="0.35">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row>
    <row r="766" spans="1:28" ht="14.25" customHeight="1" x14ac:dyDescent="0.35">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row>
    <row r="767" spans="1:28" ht="14.25" customHeight="1" x14ac:dyDescent="0.35">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row>
    <row r="768" spans="1:28" ht="14.25" customHeight="1" x14ac:dyDescent="0.35">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row>
    <row r="769" spans="1:28" ht="14.25" customHeight="1" x14ac:dyDescent="0.35">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row>
    <row r="770" spans="1:28" ht="14.25" customHeight="1" x14ac:dyDescent="0.35">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row>
    <row r="771" spans="1:28" ht="14.25" customHeight="1" x14ac:dyDescent="0.35">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row>
    <row r="772" spans="1:28" ht="14.25" customHeight="1" x14ac:dyDescent="0.35">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row>
    <row r="773" spans="1:28" ht="14.25" customHeight="1" x14ac:dyDescent="0.35">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row>
    <row r="774" spans="1:28" ht="14.25" customHeight="1" x14ac:dyDescent="0.35">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row>
    <row r="775" spans="1:28" ht="14.25" customHeight="1" x14ac:dyDescent="0.35">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row>
    <row r="776" spans="1:28" ht="14.25" customHeight="1" x14ac:dyDescent="0.35">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row>
    <row r="777" spans="1:28" ht="14.25" customHeight="1" x14ac:dyDescent="0.35">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row>
    <row r="778" spans="1:28" ht="14.25" customHeight="1" x14ac:dyDescent="0.35">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row>
    <row r="779" spans="1:28" ht="14.25" customHeight="1" x14ac:dyDescent="0.35">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row>
    <row r="780" spans="1:28" ht="14.25" customHeight="1" x14ac:dyDescent="0.35">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row>
    <row r="781" spans="1:28" ht="14.25" customHeight="1" x14ac:dyDescent="0.35">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row>
    <row r="782" spans="1:28" ht="14.25" customHeight="1" x14ac:dyDescent="0.35">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row>
    <row r="783" spans="1:28" ht="14.25" customHeight="1" x14ac:dyDescent="0.35">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row>
    <row r="784" spans="1:28" ht="14.25" customHeight="1" x14ac:dyDescent="0.35">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row>
    <row r="785" spans="1:28" ht="14.25" customHeight="1" x14ac:dyDescent="0.35">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row>
    <row r="786" spans="1:28" ht="14.25" customHeight="1" x14ac:dyDescent="0.35">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row>
    <row r="787" spans="1:28" ht="14.25" customHeight="1" x14ac:dyDescent="0.35">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row>
    <row r="788" spans="1:28" ht="14.25" customHeight="1" x14ac:dyDescent="0.35">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row>
    <row r="789" spans="1:28" ht="14.25" customHeight="1" x14ac:dyDescent="0.35">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row>
    <row r="790" spans="1:28" ht="14.25" customHeight="1" x14ac:dyDescent="0.35">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row>
    <row r="791" spans="1:28" ht="14.25" customHeight="1" x14ac:dyDescent="0.35">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row>
    <row r="792" spans="1:28" ht="14.25" customHeight="1" x14ac:dyDescent="0.35">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row>
    <row r="793" spans="1:28" ht="14.25" customHeight="1" x14ac:dyDescent="0.35">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row>
    <row r="794" spans="1:28" ht="14.25" customHeight="1" x14ac:dyDescent="0.35">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row>
    <row r="795" spans="1:28" ht="14.25" customHeight="1" x14ac:dyDescent="0.35">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row>
    <row r="796" spans="1:28" ht="14.25" customHeight="1" x14ac:dyDescent="0.35">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row>
    <row r="797" spans="1:28" ht="14.25" customHeight="1" x14ac:dyDescent="0.35">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row>
    <row r="798" spans="1:28" ht="14.25" customHeight="1" x14ac:dyDescent="0.35">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row>
    <row r="799" spans="1:28" ht="14.25" customHeight="1" x14ac:dyDescent="0.35">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row>
    <row r="800" spans="1:28" ht="14.25" customHeight="1" x14ac:dyDescent="0.35">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row>
    <row r="801" spans="1:28" ht="14.25" customHeight="1" x14ac:dyDescent="0.35">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row>
    <row r="802" spans="1:28" ht="14.25" customHeight="1" x14ac:dyDescent="0.35">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row>
    <row r="803" spans="1:28" ht="14.25" customHeight="1" x14ac:dyDescent="0.35">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row>
    <row r="804" spans="1:28" ht="14.25" customHeight="1" x14ac:dyDescent="0.35">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row>
    <row r="805" spans="1:28" ht="14.25" customHeight="1" x14ac:dyDescent="0.35">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row>
    <row r="806" spans="1:28" ht="14.25" customHeight="1" x14ac:dyDescent="0.35">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row>
    <row r="807" spans="1:28" ht="14.25" customHeight="1" x14ac:dyDescent="0.35">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row>
    <row r="808" spans="1:28" ht="14.25" customHeight="1" x14ac:dyDescent="0.35">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row>
    <row r="809" spans="1:28" ht="14.25" customHeight="1" x14ac:dyDescent="0.35">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row>
    <row r="810" spans="1:28" ht="14.25" customHeight="1" x14ac:dyDescent="0.35">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row>
    <row r="811" spans="1:28" ht="14.25" customHeight="1" x14ac:dyDescent="0.35">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row>
    <row r="812" spans="1:28" ht="14.25" customHeight="1" x14ac:dyDescent="0.35">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row>
    <row r="813" spans="1:28" ht="14.25" customHeight="1" x14ac:dyDescent="0.35">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row>
    <row r="814" spans="1:28" ht="14.25" customHeight="1" x14ac:dyDescent="0.35">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row>
    <row r="815" spans="1:28" ht="14.25" customHeight="1" x14ac:dyDescent="0.35">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row>
    <row r="816" spans="1:28" ht="14.25" customHeight="1" x14ac:dyDescent="0.35">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row>
    <row r="817" spans="1:28" ht="14.25" customHeight="1" x14ac:dyDescent="0.35">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row>
    <row r="818" spans="1:28" ht="14.25" customHeight="1" x14ac:dyDescent="0.35">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row>
    <row r="819" spans="1:28" ht="14.25" customHeight="1" x14ac:dyDescent="0.35">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row>
    <row r="820" spans="1:28" ht="14.25" customHeight="1" x14ac:dyDescent="0.35">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row>
    <row r="821" spans="1:28" ht="14.25" customHeight="1" x14ac:dyDescent="0.35">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row>
    <row r="822" spans="1:28" ht="14.25" customHeight="1" x14ac:dyDescent="0.35">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row>
    <row r="823" spans="1:28" ht="14.25" customHeight="1" x14ac:dyDescent="0.35">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row>
    <row r="824" spans="1:28" ht="14.25" customHeight="1" x14ac:dyDescent="0.35">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row>
    <row r="825" spans="1:28" ht="14.25" customHeight="1" x14ac:dyDescent="0.35">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row>
    <row r="826" spans="1:28" ht="14.25" customHeight="1" x14ac:dyDescent="0.35">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row>
    <row r="827" spans="1:28" ht="14.25" customHeight="1" x14ac:dyDescent="0.35">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row>
    <row r="828" spans="1:28" ht="14.25" customHeight="1" x14ac:dyDescent="0.35">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row>
    <row r="829" spans="1:28" ht="14.25" customHeight="1" x14ac:dyDescent="0.35">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row>
    <row r="830" spans="1:28" ht="14.25" customHeight="1" x14ac:dyDescent="0.35">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row>
    <row r="831" spans="1:28" ht="14.25" customHeight="1" x14ac:dyDescent="0.35">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row>
    <row r="832" spans="1:28" ht="14.25" customHeight="1" x14ac:dyDescent="0.35">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row>
    <row r="833" spans="1:28" ht="14.25" customHeight="1" x14ac:dyDescent="0.35">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row>
    <row r="834" spans="1:28" ht="14.25" customHeight="1" x14ac:dyDescent="0.35">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row>
    <row r="835" spans="1:28" ht="14.25" customHeight="1" x14ac:dyDescent="0.35">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row>
    <row r="836" spans="1:28" ht="14.25" customHeight="1" x14ac:dyDescent="0.35">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row>
    <row r="837" spans="1:28" ht="14.25" customHeight="1" x14ac:dyDescent="0.35">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row>
    <row r="838" spans="1:28" ht="14.25" customHeight="1" x14ac:dyDescent="0.35">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row>
    <row r="839" spans="1:28" ht="14.25" customHeight="1" x14ac:dyDescent="0.35">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row>
    <row r="840" spans="1:28" ht="14.25" customHeight="1" x14ac:dyDescent="0.35">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row>
    <row r="841" spans="1:28" ht="14.25" customHeight="1" x14ac:dyDescent="0.35">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row>
    <row r="842" spans="1:28" ht="14.25" customHeight="1" x14ac:dyDescent="0.35">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row>
    <row r="843" spans="1:28" ht="14.25" customHeight="1" x14ac:dyDescent="0.35">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row>
    <row r="844" spans="1:28" ht="14.25" customHeight="1" x14ac:dyDescent="0.35">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row>
    <row r="845" spans="1:28" ht="14.25" customHeight="1" x14ac:dyDescent="0.35">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row>
    <row r="846" spans="1:28" ht="14.25" customHeight="1" x14ac:dyDescent="0.35">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row>
    <row r="847" spans="1:28" ht="14.25" customHeight="1" x14ac:dyDescent="0.35">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row>
    <row r="848" spans="1:28" ht="14.25" customHeight="1" x14ac:dyDescent="0.35">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row>
    <row r="849" spans="1:28" ht="14.25" customHeight="1" x14ac:dyDescent="0.35">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row>
    <row r="850" spans="1:28" ht="14.25" customHeight="1" x14ac:dyDescent="0.35">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row>
    <row r="851" spans="1:28" ht="14.25" customHeight="1" x14ac:dyDescent="0.35">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row>
    <row r="852" spans="1:28" ht="14.25" customHeight="1" x14ac:dyDescent="0.35">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row>
    <row r="853" spans="1:28" ht="14.25" customHeight="1" x14ac:dyDescent="0.35">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row>
    <row r="854" spans="1:28" ht="14.25" customHeight="1" x14ac:dyDescent="0.35">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row>
    <row r="855" spans="1:28" ht="14.25" customHeight="1" x14ac:dyDescent="0.35">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row>
    <row r="856" spans="1:28" ht="14.25" customHeight="1" x14ac:dyDescent="0.35">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row>
    <row r="857" spans="1:28" ht="14.25" customHeight="1" x14ac:dyDescent="0.35">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row>
    <row r="858" spans="1:28" ht="14.25" customHeight="1" x14ac:dyDescent="0.35">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row>
    <row r="859" spans="1:28" ht="14.25" customHeight="1" x14ac:dyDescent="0.35">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row>
    <row r="860" spans="1:28" ht="14.25" customHeight="1" x14ac:dyDescent="0.35">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row>
    <row r="861" spans="1:28" ht="14.25" customHeight="1" x14ac:dyDescent="0.35">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row>
    <row r="862" spans="1:28" ht="14.25" customHeight="1" x14ac:dyDescent="0.35">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row>
    <row r="863" spans="1:28" ht="14.25" customHeight="1" x14ac:dyDescent="0.35">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row>
    <row r="864" spans="1:28" ht="14.25" customHeight="1" x14ac:dyDescent="0.35">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row>
    <row r="865" spans="1:28" ht="14.25" customHeight="1" x14ac:dyDescent="0.35">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row>
    <row r="866" spans="1:28" ht="14.25" customHeight="1" x14ac:dyDescent="0.35">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row>
    <row r="867" spans="1:28" ht="14.25" customHeight="1" x14ac:dyDescent="0.35">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row>
    <row r="868" spans="1:28" ht="14.25" customHeight="1" x14ac:dyDescent="0.35">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row>
    <row r="869" spans="1:28" ht="14.25" customHeight="1" x14ac:dyDescent="0.35">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row>
    <row r="870" spans="1:28" ht="14.25" customHeight="1" x14ac:dyDescent="0.35">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row>
    <row r="871" spans="1:28" ht="14.25" customHeight="1" x14ac:dyDescent="0.35">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row>
    <row r="872" spans="1:28" ht="14.25" customHeight="1" x14ac:dyDescent="0.35">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row>
    <row r="873" spans="1:28" ht="14.25" customHeight="1" x14ac:dyDescent="0.35">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row>
    <row r="874" spans="1:28" ht="14.25" customHeight="1" x14ac:dyDescent="0.35">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row>
    <row r="875" spans="1:28" ht="14.25" customHeight="1" x14ac:dyDescent="0.35">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row>
    <row r="876" spans="1:28" ht="14.25" customHeight="1" x14ac:dyDescent="0.35">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row>
    <row r="877" spans="1:28" ht="14.25" customHeight="1" x14ac:dyDescent="0.35">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row>
    <row r="878" spans="1:28" ht="14.25" customHeight="1" x14ac:dyDescent="0.35">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row>
    <row r="879" spans="1:28" ht="14.25" customHeight="1" x14ac:dyDescent="0.35">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row>
    <row r="880" spans="1:28" ht="14.25" customHeight="1" x14ac:dyDescent="0.35">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row>
    <row r="881" spans="1:28" ht="14.25" customHeight="1" x14ac:dyDescent="0.35">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row>
    <row r="882" spans="1:28" ht="14.25" customHeight="1" x14ac:dyDescent="0.35">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row>
    <row r="883" spans="1:28" ht="14.25" customHeight="1" x14ac:dyDescent="0.35">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row>
    <row r="884" spans="1:28" ht="14.25" customHeight="1" x14ac:dyDescent="0.35">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row>
    <row r="885" spans="1:28" ht="14.25" customHeight="1" x14ac:dyDescent="0.35">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row>
    <row r="886" spans="1:28" ht="14.25" customHeight="1" x14ac:dyDescent="0.35">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row>
    <row r="887" spans="1:28" ht="14.25" customHeight="1" x14ac:dyDescent="0.35">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row>
    <row r="888" spans="1:28" ht="14.25" customHeight="1" x14ac:dyDescent="0.35">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row>
    <row r="889" spans="1:28" ht="14.25" customHeight="1" x14ac:dyDescent="0.35">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row>
    <row r="890" spans="1:28" ht="14.25" customHeight="1" x14ac:dyDescent="0.35">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row>
    <row r="891" spans="1:28" ht="14.25" customHeight="1" x14ac:dyDescent="0.35">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row>
    <row r="892" spans="1:28" ht="14.25" customHeight="1" x14ac:dyDescent="0.35">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row>
    <row r="893" spans="1:28" ht="14.25" customHeight="1" x14ac:dyDescent="0.35">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row>
    <row r="894" spans="1:28" ht="14.25" customHeight="1" x14ac:dyDescent="0.35">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row>
    <row r="895" spans="1:28" ht="14.25" customHeight="1" x14ac:dyDescent="0.35">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row>
    <row r="896" spans="1:28" ht="14.25" customHeight="1" x14ac:dyDescent="0.35">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row>
    <row r="897" spans="1:28" ht="14.25" customHeight="1" x14ac:dyDescent="0.35">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row>
    <row r="898" spans="1:28" ht="14.25" customHeight="1" x14ac:dyDescent="0.35">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row>
    <row r="899" spans="1:28" ht="14.25" customHeight="1" x14ac:dyDescent="0.35">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row>
    <row r="900" spans="1:28" ht="14.25" customHeight="1" x14ac:dyDescent="0.35">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row>
    <row r="901" spans="1:28" ht="14.25" customHeight="1" x14ac:dyDescent="0.35">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row>
    <row r="902" spans="1:28" ht="14.25" customHeight="1" x14ac:dyDescent="0.35">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row>
    <row r="903" spans="1:28" ht="14.25" customHeight="1" x14ac:dyDescent="0.35">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row>
    <row r="904" spans="1:28" ht="14.25" customHeight="1" x14ac:dyDescent="0.35">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row>
    <row r="905" spans="1:28" ht="14.25" customHeight="1" x14ac:dyDescent="0.35">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row>
    <row r="906" spans="1:28" ht="14.25" customHeight="1" x14ac:dyDescent="0.35">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row>
    <row r="907" spans="1:28" ht="14.25" customHeight="1" x14ac:dyDescent="0.35">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row>
    <row r="908" spans="1:28" ht="14.25" customHeight="1" x14ac:dyDescent="0.35">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row>
    <row r="909" spans="1:28" ht="14.25" customHeight="1" x14ac:dyDescent="0.35">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row>
    <row r="910" spans="1:28" ht="14.25" customHeight="1" x14ac:dyDescent="0.35">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row>
    <row r="911" spans="1:28" ht="14.25" customHeight="1" x14ac:dyDescent="0.35">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row>
    <row r="912" spans="1:28" ht="14.25" customHeight="1" x14ac:dyDescent="0.35">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row>
    <row r="913" spans="1:28" ht="14.25" customHeight="1" x14ac:dyDescent="0.35">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row>
    <row r="914" spans="1:28" ht="14.25" customHeight="1" x14ac:dyDescent="0.35">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row>
    <row r="915" spans="1:28" ht="14.25" customHeight="1" x14ac:dyDescent="0.35">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row>
    <row r="916" spans="1:28" ht="14.25" customHeight="1" x14ac:dyDescent="0.35">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row>
    <row r="917" spans="1:28" ht="14.25" customHeight="1" x14ac:dyDescent="0.35">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row>
    <row r="918" spans="1:28" ht="14.25" customHeight="1" x14ac:dyDescent="0.35">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row>
    <row r="919" spans="1:28" ht="14.25" customHeight="1" x14ac:dyDescent="0.35">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row>
    <row r="920" spans="1:28" ht="14.25" customHeight="1" x14ac:dyDescent="0.35">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row>
    <row r="921" spans="1:28" ht="14.25" customHeight="1" x14ac:dyDescent="0.35">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row>
    <row r="922" spans="1:28" ht="14.25" customHeight="1" x14ac:dyDescent="0.35">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row>
    <row r="923" spans="1:28" ht="14.25" customHeight="1" x14ac:dyDescent="0.35">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row>
    <row r="924" spans="1:28" ht="14.25" customHeight="1" x14ac:dyDescent="0.35">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row>
    <row r="925" spans="1:28" ht="14.25" customHeight="1" x14ac:dyDescent="0.35">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row>
    <row r="926" spans="1:28" ht="14.25" customHeight="1" x14ac:dyDescent="0.35">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row>
    <row r="927" spans="1:28" ht="14.25" customHeight="1" x14ac:dyDescent="0.35">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row>
    <row r="928" spans="1:28" ht="14.25" customHeight="1" x14ac:dyDescent="0.35">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row>
    <row r="929" spans="1:28" ht="14.25" customHeight="1" x14ac:dyDescent="0.35">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row>
    <row r="930" spans="1:28" ht="14.25" customHeight="1" x14ac:dyDescent="0.35">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row>
    <row r="931" spans="1:28" ht="14.25" customHeight="1" x14ac:dyDescent="0.35">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row>
    <row r="932" spans="1:28" ht="14.25" customHeight="1" x14ac:dyDescent="0.35">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row>
    <row r="933" spans="1:28" ht="14.25" customHeight="1" x14ac:dyDescent="0.35">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row>
    <row r="934" spans="1:28" ht="14.25" customHeight="1" x14ac:dyDescent="0.35">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row>
    <row r="935" spans="1:28" ht="14.25" customHeight="1" x14ac:dyDescent="0.35">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row>
    <row r="936" spans="1:28" ht="14.25" customHeight="1" x14ac:dyDescent="0.35">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row>
    <row r="937" spans="1:28" ht="14.25" customHeight="1" x14ac:dyDescent="0.35">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row>
    <row r="938" spans="1:28" ht="14.25" customHeight="1" x14ac:dyDescent="0.35">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row>
    <row r="939" spans="1:28" ht="14.25" customHeight="1" x14ac:dyDescent="0.35">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row>
    <row r="940" spans="1:28" ht="14.25" customHeight="1" x14ac:dyDescent="0.35">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row>
    <row r="941" spans="1:28" ht="14.25" customHeight="1" x14ac:dyDescent="0.35">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row>
    <row r="942" spans="1:28" ht="14.25" customHeight="1" x14ac:dyDescent="0.35">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row>
    <row r="943" spans="1:28" ht="14.25" customHeight="1" x14ac:dyDescent="0.35">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row>
    <row r="944" spans="1:28" ht="14.25" customHeight="1" x14ac:dyDescent="0.35">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row>
    <row r="945" spans="1:28" ht="14.25" customHeight="1" x14ac:dyDescent="0.35">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row>
    <row r="946" spans="1:28" ht="14.25" customHeight="1" x14ac:dyDescent="0.35">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row>
    <row r="947" spans="1:28" ht="14.25" customHeight="1" x14ac:dyDescent="0.35">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row>
    <row r="948" spans="1:28" ht="14.25" customHeight="1" x14ac:dyDescent="0.35">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row>
    <row r="949" spans="1:28" ht="14.25" customHeight="1" x14ac:dyDescent="0.35">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row>
    <row r="950" spans="1:28" ht="14.25" customHeight="1" x14ac:dyDescent="0.35">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row>
    <row r="951" spans="1:28" ht="14.25" customHeight="1" x14ac:dyDescent="0.35">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row>
    <row r="952" spans="1:28" ht="14.25" customHeight="1" x14ac:dyDescent="0.35">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row>
    <row r="953" spans="1:28" ht="14.25" customHeight="1" x14ac:dyDescent="0.35">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row>
    <row r="954" spans="1:28" ht="14.25" customHeight="1" x14ac:dyDescent="0.35">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row>
    <row r="955" spans="1:28" ht="14.25" customHeight="1" x14ac:dyDescent="0.35">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row>
    <row r="956" spans="1:28" ht="14.25" customHeight="1" x14ac:dyDescent="0.35">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row>
    <row r="957" spans="1:28" ht="14.25" customHeight="1" x14ac:dyDescent="0.35">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row>
    <row r="958" spans="1:28" ht="14.25" customHeight="1" x14ac:dyDescent="0.35">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row>
    <row r="959" spans="1:28" ht="14.25" customHeight="1" x14ac:dyDescent="0.35">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row>
    <row r="960" spans="1:28" ht="14.25" customHeight="1" x14ac:dyDescent="0.35">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row>
    <row r="961" spans="1:28" ht="14.25" customHeight="1" x14ac:dyDescent="0.35">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row>
    <row r="962" spans="1:28" ht="14.25" customHeight="1" x14ac:dyDescent="0.35">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row>
    <row r="963" spans="1:28" ht="14.25" customHeight="1" x14ac:dyDescent="0.35">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row>
    <row r="964" spans="1:28" ht="14.25" customHeight="1" x14ac:dyDescent="0.35">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row>
    <row r="965" spans="1:28" ht="14.25" customHeight="1" x14ac:dyDescent="0.35">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row>
    <row r="966" spans="1:28" ht="14.25" customHeight="1" x14ac:dyDescent="0.35">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row>
    <row r="967" spans="1:28" ht="14.25" customHeight="1" x14ac:dyDescent="0.35">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row>
    <row r="968" spans="1:28" ht="14.25" customHeight="1" x14ac:dyDescent="0.35">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row>
    <row r="969" spans="1:28" ht="14.25" customHeight="1" x14ac:dyDescent="0.35">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row>
    <row r="970" spans="1:28" ht="14.25" customHeight="1" x14ac:dyDescent="0.35">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row>
    <row r="971" spans="1:28" ht="14.25" customHeight="1" x14ac:dyDescent="0.35">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row>
    <row r="972" spans="1:28" ht="14.25" customHeight="1" x14ac:dyDescent="0.35">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row>
    <row r="973" spans="1:28" ht="14.25" customHeight="1" x14ac:dyDescent="0.35">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row>
    <row r="974" spans="1:28" ht="14.25" customHeight="1" x14ac:dyDescent="0.35">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row>
    <row r="975" spans="1:28" ht="14.25" customHeight="1" x14ac:dyDescent="0.35">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row>
    <row r="976" spans="1:28" ht="14.25" customHeight="1" x14ac:dyDescent="0.35">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row>
    <row r="977" spans="1:28" ht="14.25" customHeight="1" x14ac:dyDescent="0.35">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row>
    <row r="978" spans="1:28" ht="14.25" customHeight="1" x14ac:dyDescent="0.35">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row>
    <row r="979" spans="1:28" ht="14.25" customHeight="1" x14ac:dyDescent="0.35">
      <c r="A979" s="81"/>
    </row>
  </sheetData>
  <mergeCells count="100">
    <mergeCell ref="C60:G60"/>
    <mergeCell ref="H60:I60"/>
    <mergeCell ref="J60:M60"/>
    <mergeCell ref="N60:U60"/>
    <mergeCell ref="V60:AA60"/>
    <mergeCell ref="C59:G59"/>
    <mergeCell ref="H59:I59"/>
    <mergeCell ref="J59:M59"/>
    <mergeCell ref="N59:U59"/>
    <mergeCell ref="V59:AA59"/>
    <mergeCell ref="C58:G58"/>
    <mergeCell ref="H58:I58"/>
    <mergeCell ref="J58:M58"/>
    <mergeCell ref="N58:U58"/>
    <mergeCell ref="V58:AA58"/>
    <mergeCell ref="C57:G57"/>
    <mergeCell ref="H57:I57"/>
    <mergeCell ref="J57:M57"/>
    <mergeCell ref="N57:U57"/>
    <mergeCell ref="V57:AA57"/>
    <mergeCell ref="C54:G56"/>
    <mergeCell ref="H54:I56"/>
    <mergeCell ref="J54:M56"/>
    <mergeCell ref="N54:U56"/>
    <mergeCell ref="V54:AA56"/>
    <mergeCell ref="C46:AA51"/>
    <mergeCell ref="C37:G37"/>
    <mergeCell ref="K37:AA37"/>
    <mergeCell ref="C38:G38"/>
    <mergeCell ref="K38:AA38"/>
    <mergeCell ref="C39:G39"/>
    <mergeCell ref="K39:AA39"/>
    <mergeCell ref="C40:G40"/>
    <mergeCell ref="K40:AA40"/>
    <mergeCell ref="C41:G41"/>
    <mergeCell ref="K41:AA41"/>
    <mergeCell ref="C44:AA45"/>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4"/>
    <mergeCell ref="C35:G36"/>
    <mergeCell ref="H35:H36"/>
    <mergeCell ref="I35:I36"/>
    <mergeCell ref="J35:J36"/>
    <mergeCell ref="K35:AA36"/>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B2:G4"/>
    <mergeCell ref="H2:AB2"/>
    <mergeCell ref="H3:O3"/>
    <mergeCell ref="P3:AB3"/>
    <mergeCell ref="H4:AB4"/>
    <mergeCell ref="C10:H11"/>
    <mergeCell ref="I10:Q11"/>
    <mergeCell ref="R10:U10"/>
    <mergeCell ref="V10:AA10"/>
    <mergeCell ref="R11:U11"/>
    <mergeCell ref="V11:AA11"/>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B992"/>
  <sheetViews>
    <sheetView topLeftCell="A16" zoomScale="70" zoomScaleNormal="70" workbookViewId="0">
      <selection activeCell="K37" sqref="K37:AA37"/>
    </sheetView>
  </sheetViews>
  <sheetFormatPr baseColWidth="10" defaultColWidth="13.7265625" defaultRowHeight="15" customHeight="1" x14ac:dyDescent="0.35"/>
  <cols>
    <col min="1" max="1" width="3.54296875" style="717" customWidth="1"/>
    <col min="2" max="2" width="2.7265625" style="717" customWidth="1"/>
    <col min="3" max="6" width="2.54296875" style="717" customWidth="1"/>
    <col min="7" max="7" width="4.08984375" style="717" customWidth="1"/>
    <col min="8" max="8" width="20.26953125" style="717" customWidth="1"/>
    <col min="9" max="9" width="15.08984375" style="717" customWidth="1"/>
    <col min="10" max="10" width="14.26953125" style="717" customWidth="1"/>
    <col min="11" max="12" width="3.26953125" style="717" customWidth="1"/>
    <col min="13" max="15" width="2.54296875" style="717" customWidth="1"/>
    <col min="16" max="16" width="3.26953125" style="717" customWidth="1"/>
    <col min="17" max="17" width="3.36328125" style="717" customWidth="1"/>
    <col min="18" max="18" width="3.54296875" style="717" customWidth="1"/>
    <col min="19" max="19" width="3.08984375" style="717" customWidth="1"/>
    <col min="20" max="20" width="7.08984375" style="717" customWidth="1"/>
    <col min="21" max="21" width="3.36328125" style="717" customWidth="1"/>
    <col min="22" max="22" width="3.54296875" style="717" customWidth="1"/>
    <col min="23" max="25" width="4.7265625" style="717" customWidth="1"/>
    <col min="26" max="26" width="6.36328125" style="717" customWidth="1"/>
    <col min="27" max="27" width="10.26953125" style="717" customWidth="1"/>
    <col min="28" max="28" width="1.90625" style="717" customWidth="1"/>
    <col min="29" max="16384" width="13.7265625" style="717"/>
  </cols>
  <sheetData>
    <row r="1" spans="1:28" ht="14.25" customHeight="1" thickBot="1" x14ac:dyDescent="0.4">
      <c r="A1" s="81"/>
      <c r="B1" s="82"/>
      <c r="C1" s="82"/>
      <c r="D1" s="82"/>
      <c r="E1" s="82"/>
      <c r="F1" s="82"/>
      <c r="G1" s="81"/>
      <c r="H1" s="81"/>
      <c r="I1" s="81"/>
      <c r="J1" s="81"/>
      <c r="K1" s="81"/>
      <c r="L1" s="81"/>
      <c r="M1" s="81"/>
      <c r="N1" s="81"/>
      <c r="O1" s="81"/>
      <c r="P1" s="81"/>
      <c r="Q1" s="81"/>
      <c r="R1" s="81"/>
      <c r="S1" s="81"/>
      <c r="T1" s="81"/>
      <c r="U1" s="81"/>
      <c r="V1" s="81"/>
      <c r="W1" s="81"/>
      <c r="X1" s="81"/>
      <c r="Y1" s="81"/>
      <c r="Z1" s="81"/>
      <c r="AA1" s="81"/>
      <c r="AB1" s="81"/>
    </row>
    <row r="2" spans="1:28" ht="45.75" customHeight="1" x14ac:dyDescent="0.35">
      <c r="A2" s="81"/>
      <c r="B2" s="2366"/>
      <c r="C2" s="2308"/>
      <c r="D2" s="2308"/>
      <c r="E2" s="2308"/>
      <c r="F2" s="2308"/>
      <c r="G2" s="2350"/>
      <c r="H2" s="2543" t="s">
        <v>0</v>
      </c>
      <c r="I2" s="2317"/>
      <c r="J2" s="2317"/>
      <c r="K2" s="2317"/>
      <c r="L2" s="2317"/>
      <c r="M2" s="2317"/>
      <c r="N2" s="2317"/>
      <c r="O2" s="2317"/>
      <c r="P2" s="2317"/>
      <c r="Q2" s="2317"/>
      <c r="R2" s="2317"/>
      <c r="S2" s="2317"/>
      <c r="T2" s="2317"/>
      <c r="U2" s="2317"/>
      <c r="V2" s="2317"/>
      <c r="W2" s="2317"/>
      <c r="X2" s="2317"/>
      <c r="Y2" s="2317"/>
      <c r="Z2" s="2317"/>
      <c r="AA2" s="2317"/>
      <c r="AB2" s="2321"/>
    </row>
    <row r="3" spans="1:28" ht="14.25" customHeight="1" x14ac:dyDescent="0.35">
      <c r="A3" s="81"/>
      <c r="B3" s="2310"/>
      <c r="C3" s="2311"/>
      <c r="D3" s="2311"/>
      <c r="E3" s="2311"/>
      <c r="F3" s="2311"/>
      <c r="G3" s="2367"/>
      <c r="H3" s="2371" t="s">
        <v>1</v>
      </c>
      <c r="I3" s="2323"/>
      <c r="J3" s="2323"/>
      <c r="K3" s="2323"/>
      <c r="L3" s="2323"/>
      <c r="M3" s="2323"/>
      <c r="N3" s="2323"/>
      <c r="O3" s="2324"/>
      <c r="P3" s="2371"/>
      <c r="Q3" s="2323"/>
      <c r="R3" s="2323"/>
      <c r="S3" s="2323"/>
      <c r="T3" s="2323"/>
      <c r="U3" s="2323"/>
      <c r="V3" s="2323"/>
      <c r="W3" s="2323"/>
      <c r="X3" s="2323"/>
      <c r="Y3" s="2323"/>
      <c r="Z3" s="2323"/>
      <c r="AA3" s="2323"/>
      <c r="AB3" s="2326"/>
    </row>
    <row r="4" spans="1:28" ht="21.75" customHeight="1" thickBot="1" x14ac:dyDescent="0.4">
      <c r="A4" s="81"/>
      <c r="B4" s="2313"/>
      <c r="C4" s="2314"/>
      <c r="D4" s="2314"/>
      <c r="E4" s="2314"/>
      <c r="F4" s="2314"/>
      <c r="G4" s="2351"/>
      <c r="H4" s="2372" t="s">
        <v>245</v>
      </c>
      <c r="I4" s="2328"/>
      <c r="J4" s="2328"/>
      <c r="K4" s="2328"/>
      <c r="L4" s="2328"/>
      <c r="M4" s="2328"/>
      <c r="N4" s="2328"/>
      <c r="O4" s="2328"/>
      <c r="P4" s="2328"/>
      <c r="Q4" s="2328"/>
      <c r="R4" s="2328"/>
      <c r="S4" s="2328"/>
      <c r="T4" s="2328"/>
      <c r="U4" s="2328"/>
      <c r="V4" s="2328"/>
      <c r="W4" s="2328"/>
      <c r="X4" s="2328"/>
      <c r="Y4" s="2328"/>
      <c r="Z4" s="2328"/>
      <c r="AA4" s="2328"/>
      <c r="AB4" s="2306"/>
    </row>
    <row r="5" spans="1:28" ht="14.25" customHeight="1" x14ac:dyDescent="0.35">
      <c r="A5" s="81"/>
      <c r="B5" s="81"/>
      <c r="C5" s="81"/>
      <c r="D5" s="81"/>
      <c r="E5" s="81"/>
      <c r="F5" s="81"/>
      <c r="G5" s="81"/>
      <c r="H5" s="83"/>
      <c r="I5" s="83"/>
      <c r="J5" s="83"/>
      <c r="K5" s="83"/>
      <c r="L5" s="83"/>
      <c r="M5" s="83"/>
      <c r="N5" s="83"/>
      <c r="O5" s="83"/>
      <c r="P5" s="83"/>
      <c r="Q5" s="83"/>
      <c r="R5" s="83"/>
      <c r="S5" s="83"/>
      <c r="T5" s="83"/>
      <c r="U5" s="83"/>
      <c r="V5" s="83"/>
      <c r="W5" s="83"/>
      <c r="X5" s="83"/>
      <c r="Y5" s="83"/>
      <c r="Z5" s="83"/>
      <c r="AA5" s="83"/>
      <c r="AB5" s="83"/>
    </row>
    <row r="6" spans="1:28" ht="14.25" customHeight="1" thickBot="1" x14ac:dyDescent="0.4">
      <c r="A6" s="81"/>
      <c r="B6" s="84"/>
      <c r="C6" s="85"/>
      <c r="D6" s="85"/>
      <c r="E6" s="85"/>
      <c r="F6" s="85"/>
      <c r="G6" s="85"/>
      <c r="H6" s="85"/>
      <c r="I6" s="86"/>
      <c r="J6" s="86"/>
      <c r="K6" s="86"/>
      <c r="L6" s="86"/>
      <c r="M6" s="86"/>
      <c r="N6" s="86"/>
      <c r="O6" s="86"/>
      <c r="P6" s="86"/>
      <c r="Q6" s="86"/>
      <c r="R6" s="86"/>
      <c r="S6" s="86"/>
      <c r="T6" s="86"/>
      <c r="U6" s="86"/>
      <c r="V6" s="86"/>
      <c r="W6" s="85"/>
      <c r="X6" s="85"/>
      <c r="Y6" s="85"/>
      <c r="Z6" s="85"/>
      <c r="AA6" s="85"/>
      <c r="AB6" s="87"/>
    </row>
    <row r="7" spans="1:28" ht="15" customHeight="1" x14ac:dyDescent="0.35">
      <c r="A7" s="81"/>
      <c r="B7" s="88"/>
      <c r="C7" s="2348" t="s">
        <v>4</v>
      </c>
      <c r="D7" s="2308"/>
      <c r="E7" s="2308"/>
      <c r="F7" s="2308"/>
      <c r="G7" s="2308"/>
      <c r="H7" s="2309"/>
      <c r="I7" s="2544" t="s">
        <v>1002</v>
      </c>
      <c r="J7" s="2308"/>
      <c r="K7" s="2308"/>
      <c r="L7" s="2308"/>
      <c r="M7" s="2308"/>
      <c r="N7" s="2308"/>
      <c r="O7" s="2308"/>
      <c r="P7" s="2308"/>
      <c r="Q7" s="2308"/>
      <c r="R7" s="2308"/>
      <c r="S7" s="2308"/>
      <c r="T7" s="2308"/>
      <c r="U7" s="2308"/>
      <c r="V7" s="2308"/>
      <c r="W7" s="2308"/>
      <c r="X7" s="2308"/>
      <c r="Y7" s="2308"/>
      <c r="Z7" s="2308"/>
      <c r="AA7" s="2309"/>
      <c r="AB7" s="89"/>
    </row>
    <row r="8" spans="1:28" ht="7.9" customHeight="1" thickBot="1" x14ac:dyDescent="0.4">
      <c r="A8" s="81"/>
      <c r="B8" s="88"/>
      <c r="C8" s="2313"/>
      <c r="D8" s="2314"/>
      <c r="E8" s="2314"/>
      <c r="F8" s="2314"/>
      <c r="G8" s="2314"/>
      <c r="H8" s="2315"/>
      <c r="I8" s="2313"/>
      <c r="J8" s="2314"/>
      <c r="K8" s="2314"/>
      <c r="L8" s="2314"/>
      <c r="M8" s="2314"/>
      <c r="N8" s="2314"/>
      <c r="O8" s="2314"/>
      <c r="P8" s="2314"/>
      <c r="Q8" s="2314"/>
      <c r="R8" s="2314"/>
      <c r="S8" s="2314"/>
      <c r="T8" s="2314"/>
      <c r="U8" s="2314"/>
      <c r="V8" s="2314"/>
      <c r="W8" s="2314"/>
      <c r="X8" s="2314"/>
      <c r="Y8" s="2314"/>
      <c r="Z8" s="2314"/>
      <c r="AA8" s="2315"/>
      <c r="AB8" s="89"/>
    </row>
    <row r="9" spans="1:28" ht="14.25" customHeight="1" thickBot="1" x14ac:dyDescent="0.4">
      <c r="A9" s="81"/>
      <c r="B9" s="88"/>
      <c r="C9" s="90"/>
      <c r="D9" s="90"/>
      <c r="E9" s="90"/>
      <c r="F9" s="90"/>
      <c r="G9" s="90"/>
      <c r="H9" s="90"/>
      <c r="I9" s="91"/>
      <c r="J9" s="91"/>
      <c r="K9" s="91"/>
      <c r="L9" s="91"/>
      <c r="M9" s="91"/>
      <c r="N9" s="91"/>
      <c r="O9" s="91"/>
      <c r="P9" s="91"/>
      <c r="Q9" s="91"/>
      <c r="R9" s="91"/>
      <c r="S9" s="91"/>
      <c r="T9" s="91"/>
      <c r="U9" s="91"/>
      <c r="V9" s="91"/>
      <c r="W9" s="90"/>
      <c r="X9" s="90"/>
      <c r="Y9" s="90"/>
      <c r="Z9" s="90"/>
      <c r="AA9" s="90"/>
      <c r="AB9" s="89"/>
    </row>
    <row r="10" spans="1:28" ht="15" customHeight="1" thickBot="1" x14ac:dyDescent="0.4">
      <c r="A10" s="81"/>
      <c r="B10" s="88"/>
      <c r="C10" s="2348" t="s">
        <v>5</v>
      </c>
      <c r="D10" s="2308"/>
      <c r="E10" s="2308"/>
      <c r="F10" s="2308"/>
      <c r="G10" s="2308"/>
      <c r="H10" s="2309"/>
      <c r="I10" s="2534" t="s">
        <v>246</v>
      </c>
      <c r="J10" s="2535"/>
      <c r="K10" s="2535"/>
      <c r="L10" s="2535"/>
      <c r="M10" s="2535"/>
      <c r="N10" s="2535"/>
      <c r="O10" s="2535"/>
      <c r="P10" s="2535"/>
      <c r="Q10" s="2536"/>
      <c r="R10" s="2540" t="s">
        <v>7</v>
      </c>
      <c r="S10" s="2331"/>
      <c r="T10" s="2331"/>
      <c r="U10" s="2332"/>
      <c r="V10" s="2340" t="s">
        <v>8</v>
      </c>
      <c r="W10" s="2317"/>
      <c r="X10" s="2317"/>
      <c r="Y10" s="2317"/>
      <c r="Z10" s="2317"/>
      <c r="AA10" s="2321"/>
      <c r="AB10" s="89"/>
    </row>
    <row r="11" spans="1:28" ht="21" customHeight="1" thickBot="1" x14ac:dyDescent="0.4">
      <c r="A11" s="81"/>
      <c r="B11" s="88"/>
      <c r="C11" s="2313"/>
      <c r="D11" s="2314"/>
      <c r="E11" s="2314"/>
      <c r="F11" s="2314"/>
      <c r="G11" s="2314"/>
      <c r="H11" s="2315"/>
      <c r="I11" s="2537"/>
      <c r="J11" s="2538"/>
      <c r="K11" s="2538"/>
      <c r="L11" s="2538"/>
      <c r="M11" s="2538"/>
      <c r="N11" s="2538"/>
      <c r="O11" s="2538"/>
      <c r="P11" s="2538"/>
      <c r="Q11" s="2539"/>
      <c r="R11" s="2541" t="s">
        <v>1003</v>
      </c>
      <c r="S11" s="2331"/>
      <c r="T11" s="2331"/>
      <c r="U11" s="2332"/>
      <c r="V11" s="2541">
        <v>1</v>
      </c>
      <c r="W11" s="2545"/>
      <c r="X11" s="2545"/>
      <c r="Y11" s="2545"/>
      <c r="Z11" s="2545"/>
      <c r="AA11" s="2545"/>
      <c r="AB11" s="89"/>
    </row>
    <row r="12" spans="1:28" ht="14.25" customHeight="1" thickBot="1" x14ac:dyDescent="0.4">
      <c r="A12" s="81"/>
      <c r="B12" s="80"/>
      <c r="C12" s="77"/>
      <c r="D12" s="77"/>
      <c r="E12" s="77"/>
      <c r="F12" s="77"/>
      <c r="G12" s="77"/>
      <c r="H12" s="77"/>
      <c r="I12" s="77"/>
      <c r="J12" s="77"/>
      <c r="K12" s="77"/>
      <c r="L12" s="77"/>
      <c r="M12" s="77"/>
      <c r="N12" s="77"/>
      <c r="O12" s="77"/>
      <c r="P12" s="77"/>
      <c r="Q12" s="77"/>
      <c r="R12" s="77"/>
      <c r="S12" s="77"/>
      <c r="T12" s="77"/>
      <c r="U12" s="77"/>
      <c r="V12" s="77" t="s">
        <v>1013</v>
      </c>
      <c r="W12" s="77"/>
      <c r="X12" s="77"/>
      <c r="Y12" s="77"/>
      <c r="Z12" s="77"/>
      <c r="AA12" s="77"/>
      <c r="AB12" s="92"/>
    </row>
    <row r="13" spans="1:28" ht="15" customHeight="1" x14ac:dyDescent="0.35">
      <c r="A13" s="81"/>
      <c r="B13" s="80"/>
      <c r="C13" s="2348" t="s">
        <v>9</v>
      </c>
      <c r="D13" s="2308"/>
      <c r="E13" s="2308"/>
      <c r="F13" s="2308"/>
      <c r="G13" s="2308"/>
      <c r="H13" s="2309"/>
      <c r="I13" s="2547" t="s">
        <v>247</v>
      </c>
      <c r="J13" s="2535"/>
      <c r="K13" s="2535"/>
      <c r="L13" s="2535"/>
      <c r="M13" s="2535"/>
      <c r="N13" s="2535"/>
      <c r="O13" s="2535"/>
      <c r="P13" s="2535"/>
      <c r="Q13" s="2535"/>
      <c r="R13" s="2535"/>
      <c r="S13" s="2548"/>
      <c r="T13" s="2340" t="s">
        <v>11</v>
      </c>
      <c r="U13" s="2317"/>
      <c r="V13" s="2317"/>
      <c r="W13" s="2317"/>
      <c r="X13" s="2317"/>
      <c r="Y13" s="2317"/>
      <c r="Z13" s="2317"/>
      <c r="AA13" s="2321"/>
      <c r="AB13" s="92"/>
    </row>
    <row r="14" spans="1:28" ht="25.9" customHeight="1" thickBot="1" x14ac:dyDescent="0.4">
      <c r="A14" s="81"/>
      <c r="B14" s="80"/>
      <c r="C14" s="2313"/>
      <c r="D14" s="2314"/>
      <c r="E14" s="2314"/>
      <c r="F14" s="2314"/>
      <c r="G14" s="2314"/>
      <c r="H14" s="2315"/>
      <c r="I14" s="2538"/>
      <c r="J14" s="2538"/>
      <c r="K14" s="2538"/>
      <c r="L14" s="2538"/>
      <c r="M14" s="2538"/>
      <c r="N14" s="2538"/>
      <c r="O14" s="2538"/>
      <c r="P14" s="2538"/>
      <c r="Q14" s="2538"/>
      <c r="R14" s="2538"/>
      <c r="S14" s="2549"/>
      <c r="T14" s="2343" t="s">
        <v>221</v>
      </c>
      <c r="U14" s="2328"/>
      <c r="V14" s="2328"/>
      <c r="W14" s="2328"/>
      <c r="X14" s="2328"/>
      <c r="Y14" s="2328"/>
      <c r="Z14" s="2328"/>
      <c r="AA14" s="2306"/>
      <c r="AB14" s="92"/>
    </row>
    <row r="15" spans="1:28" ht="14.25" customHeight="1" thickBot="1" x14ac:dyDescent="0.4">
      <c r="A15" s="81"/>
      <c r="B15" s="80"/>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92"/>
    </row>
    <row r="16" spans="1:28" ht="25.9" customHeight="1" thickBot="1" x14ac:dyDescent="0.4">
      <c r="A16" s="81"/>
      <c r="B16" s="80"/>
      <c r="C16" s="2330" t="s">
        <v>13</v>
      </c>
      <c r="D16" s="2331"/>
      <c r="E16" s="2331"/>
      <c r="F16" s="2331"/>
      <c r="G16" s="2331"/>
      <c r="H16" s="2332"/>
      <c r="I16" s="2569" t="s">
        <v>248</v>
      </c>
      <c r="J16" s="2570"/>
      <c r="K16" s="2570"/>
      <c r="L16" s="2570"/>
      <c r="M16" s="2570"/>
      <c r="N16" s="2570"/>
      <c r="O16" s="2570"/>
      <c r="P16" s="2570"/>
      <c r="Q16" s="2570"/>
      <c r="R16" s="2570"/>
      <c r="S16" s="2570"/>
      <c r="T16" s="2570"/>
      <c r="U16" s="2570"/>
      <c r="V16" s="2570"/>
      <c r="W16" s="2570"/>
      <c r="X16" s="2570"/>
      <c r="Y16" s="2570"/>
      <c r="Z16" s="2570"/>
      <c r="AA16" s="2571"/>
      <c r="AB16" s="92"/>
    </row>
    <row r="17" spans="1:28" ht="16.5" customHeight="1" thickBot="1" x14ac:dyDescent="0.4">
      <c r="A17" s="81"/>
      <c r="B17" s="80"/>
      <c r="C17" s="91"/>
      <c r="D17" s="91"/>
      <c r="E17" s="91"/>
      <c r="F17" s="91"/>
      <c r="G17" s="91"/>
      <c r="H17" s="91"/>
      <c r="I17" s="827"/>
      <c r="J17" s="827"/>
      <c r="K17" s="827"/>
      <c r="L17" s="827"/>
      <c r="M17" s="827"/>
      <c r="N17" s="827"/>
      <c r="O17" s="827"/>
      <c r="P17" s="827"/>
      <c r="Q17" s="827"/>
      <c r="R17" s="827"/>
      <c r="S17" s="827"/>
      <c r="T17" s="827"/>
      <c r="U17" s="827"/>
      <c r="V17" s="827"/>
      <c r="W17" s="827"/>
      <c r="X17" s="827"/>
      <c r="Y17" s="827"/>
      <c r="Z17" s="827"/>
      <c r="AA17" s="827"/>
      <c r="AB17" s="92"/>
    </row>
    <row r="18" spans="1:28" ht="33" customHeight="1" thickBot="1" x14ac:dyDescent="0.4">
      <c r="A18" s="81"/>
      <c r="B18" s="80"/>
      <c r="C18" s="2330" t="s">
        <v>79</v>
      </c>
      <c r="D18" s="2331"/>
      <c r="E18" s="2331"/>
      <c r="F18" s="2331"/>
      <c r="G18" s="2331"/>
      <c r="H18" s="2332"/>
      <c r="I18" s="2569" t="s">
        <v>249</v>
      </c>
      <c r="J18" s="2570"/>
      <c r="K18" s="2570"/>
      <c r="L18" s="2570"/>
      <c r="M18" s="2570"/>
      <c r="N18" s="2570"/>
      <c r="O18" s="2570"/>
      <c r="P18" s="2570"/>
      <c r="Q18" s="2570"/>
      <c r="R18" s="2570"/>
      <c r="S18" s="2570"/>
      <c r="T18" s="2570"/>
      <c r="U18" s="2570"/>
      <c r="V18" s="2570"/>
      <c r="W18" s="2570"/>
      <c r="X18" s="2570"/>
      <c r="Y18" s="2570"/>
      <c r="Z18" s="2570"/>
      <c r="AA18" s="2571"/>
      <c r="AB18" s="92"/>
    </row>
    <row r="19" spans="1:28" ht="16.5" customHeight="1" thickBot="1" x14ac:dyDescent="0.4">
      <c r="A19" s="81"/>
      <c r="B19" s="80"/>
      <c r="C19" s="91"/>
      <c r="D19" s="91"/>
      <c r="E19" s="91"/>
      <c r="F19" s="91"/>
      <c r="G19" s="91"/>
      <c r="H19" s="91"/>
      <c r="I19" s="827"/>
      <c r="J19" s="827"/>
      <c r="K19" s="827"/>
      <c r="L19" s="827"/>
      <c r="M19" s="827"/>
      <c r="N19" s="827"/>
      <c r="O19" s="827"/>
      <c r="P19" s="827"/>
      <c r="Q19" s="827"/>
      <c r="R19" s="827"/>
      <c r="S19" s="827"/>
      <c r="T19" s="827"/>
      <c r="U19" s="827"/>
      <c r="V19" s="827"/>
      <c r="W19" s="827"/>
      <c r="X19" s="827"/>
      <c r="Y19" s="827"/>
      <c r="Z19" s="827"/>
      <c r="AA19" s="827"/>
      <c r="AB19" s="92"/>
    </row>
    <row r="20" spans="1:28" ht="22.5" customHeight="1" x14ac:dyDescent="0.35">
      <c r="A20" s="81"/>
      <c r="B20" s="80"/>
      <c r="C20" s="2345" t="s">
        <v>54</v>
      </c>
      <c r="D20" s="2308"/>
      <c r="E20" s="2308"/>
      <c r="F20" s="2308"/>
      <c r="G20" s="2308"/>
      <c r="H20" s="2309"/>
      <c r="I20" s="2572" t="s">
        <v>1004</v>
      </c>
      <c r="J20" s="2535"/>
      <c r="K20" s="2535"/>
      <c r="L20" s="2536"/>
      <c r="M20" s="2340" t="s">
        <v>18</v>
      </c>
      <c r="N20" s="2317"/>
      <c r="O20" s="2317"/>
      <c r="P20" s="2317"/>
      <c r="Q20" s="2317"/>
      <c r="R20" s="2317"/>
      <c r="S20" s="2321"/>
      <c r="T20" s="2340" t="s">
        <v>19</v>
      </c>
      <c r="U20" s="2317"/>
      <c r="V20" s="2317"/>
      <c r="W20" s="2317"/>
      <c r="X20" s="2317"/>
      <c r="Y20" s="2317"/>
      <c r="Z20" s="2317"/>
      <c r="AA20" s="2321"/>
      <c r="AB20" s="92"/>
    </row>
    <row r="21" spans="1:28" ht="13.9" customHeight="1" thickBot="1" x14ac:dyDescent="0.4">
      <c r="A21" s="81"/>
      <c r="B21" s="80"/>
      <c r="C21" s="2313"/>
      <c r="D21" s="2314"/>
      <c r="E21" s="2314"/>
      <c r="F21" s="2314"/>
      <c r="G21" s="2314"/>
      <c r="H21" s="2315"/>
      <c r="I21" s="2537"/>
      <c r="J21" s="2538"/>
      <c r="K21" s="2538"/>
      <c r="L21" s="2539"/>
      <c r="M21" s="2573" t="s">
        <v>132</v>
      </c>
      <c r="N21" s="2574"/>
      <c r="O21" s="2574"/>
      <c r="P21" s="2574"/>
      <c r="Q21" s="2574"/>
      <c r="R21" s="2574"/>
      <c r="S21" s="2575"/>
      <c r="T21" s="2576" t="s">
        <v>55</v>
      </c>
      <c r="U21" s="2577"/>
      <c r="V21" s="2577"/>
      <c r="W21" s="2577"/>
      <c r="X21" s="2577"/>
      <c r="Y21" s="2577"/>
      <c r="Z21" s="2577"/>
      <c r="AA21" s="2578"/>
      <c r="AB21" s="92"/>
    </row>
    <row r="22" spans="1:28" ht="14.25" customHeight="1" thickBot="1" x14ac:dyDescent="0.4">
      <c r="A22" s="81"/>
      <c r="B22" s="80"/>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92"/>
    </row>
    <row r="23" spans="1:28" ht="25.15" customHeight="1" x14ac:dyDescent="0.35">
      <c r="A23" s="81"/>
      <c r="B23" s="80"/>
      <c r="C23" s="2579" t="s">
        <v>22</v>
      </c>
      <c r="D23" s="2580"/>
      <c r="E23" s="2580"/>
      <c r="F23" s="2580"/>
      <c r="G23" s="2580"/>
      <c r="H23" s="2580"/>
      <c r="I23" s="2580"/>
      <c r="J23" s="2581" t="s">
        <v>23</v>
      </c>
      <c r="K23" s="2580"/>
      <c r="L23" s="2580"/>
      <c r="M23" s="2580"/>
      <c r="N23" s="2580"/>
      <c r="O23" s="2580"/>
      <c r="P23" s="2580"/>
      <c r="Q23" s="2581" t="s">
        <v>24</v>
      </c>
      <c r="R23" s="2580"/>
      <c r="S23" s="2580"/>
      <c r="T23" s="2580"/>
      <c r="U23" s="2580"/>
      <c r="V23" s="2580"/>
      <c r="W23" s="2580"/>
      <c r="X23" s="2580"/>
      <c r="Y23" s="2580"/>
      <c r="Z23" s="2580"/>
      <c r="AA23" s="2582"/>
      <c r="AB23" s="92"/>
    </row>
    <row r="24" spans="1:28" ht="14.5" customHeight="1" thickBot="1" x14ac:dyDescent="0.4">
      <c r="A24" s="991"/>
      <c r="B24" s="824"/>
      <c r="C24" s="2603" t="s">
        <v>1005</v>
      </c>
      <c r="D24" s="2604"/>
      <c r="E24" s="2604"/>
      <c r="F24" s="2604"/>
      <c r="G24" s="2604"/>
      <c r="H24" s="2604"/>
      <c r="I24" s="2605"/>
      <c r="J24" s="2583" t="s">
        <v>633</v>
      </c>
      <c r="K24" s="2584"/>
      <c r="L24" s="2584"/>
      <c r="M24" s="2584"/>
      <c r="N24" s="2584"/>
      <c r="O24" s="2584"/>
      <c r="P24" s="2584"/>
      <c r="Q24" s="2585" t="s">
        <v>556</v>
      </c>
      <c r="R24" s="2584"/>
      <c r="S24" s="2584"/>
      <c r="T24" s="2584"/>
      <c r="U24" s="2584"/>
      <c r="V24" s="2584"/>
      <c r="W24" s="2584"/>
      <c r="X24" s="2584"/>
      <c r="Y24" s="2584"/>
      <c r="Z24" s="2584"/>
      <c r="AA24" s="2586"/>
      <c r="AB24" s="92"/>
    </row>
    <row r="25" spans="1:28" ht="14.25" customHeight="1" thickBot="1" x14ac:dyDescent="0.4">
      <c r="A25" s="81"/>
      <c r="B25" s="80"/>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92"/>
    </row>
    <row r="26" spans="1:28" ht="21.65" customHeight="1" thickBot="1" x14ac:dyDescent="0.4">
      <c r="A26" s="81"/>
      <c r="B26" s="80"/>
      <c r="C26" s="2330" t="s">
        <v>27</v>
      </c>
      <c r="D26" s="2331"/>
      <c r="E26" s="2331"/>
      <c r="F26" s="2331"/>
      <c r="G26" s="2331"/>
      <c r="H26" s="2332"/>
      <c r="I26" s="2545" t="s">
        <v>250</v>
      </c>
      <c r="J26" s="2331"/>
      <c r="K26" s="2331"/>
      <c r="L26" s="2331"/>
      <c r="M26" s="2331"/>
      <c r="N26" s="2331"/>
      <c r="O26" s="2331"/>
      <c r="P26" s="2331"/>
      <c r="Q26" s="2331"/>
      <c r="R26" s="2331"/>
      <c r="S26" s="2331"/>
      <c r="T26" s="2331"/>
      <c r="U26" s="2331"/>
      <c r="V26" s="2331"/>
      <c r="W26" s="2331"/>
      <c r="X26" s="2331"/>
      <c r="Y26" s="2331"/>
      <c r="Z26" s="2331"/>
      <c r="AA26" s="2332"/>
      <c r="AB26" s="92"/>
    </row>
    <row r="27" spans="1:28" ht="14.25" customHeight="1" thickBot="1" x14ac:dyDescent="0.4">
      <c r="A27" s="81"/>
      <c r="B27" s="80"/>
      <c r="C27" s="91"/>
      <c r="D27" s="91"/>
      <c r="E27" s="91"/>
      <c r="F27" s="91"/>
      <c r="G27" s="91"/>
      <c r="H27" s="91"/>
      <c r="I27" s="827"/>
      <c r="J27" s="827"/>
      <c r="K27" s="827"/>
      <c r="L27" s="827"/>
      <c r="M27" s="827"/>
      <c r="N27" s="827"/>
      <c r="O27" s="827"/>
      <c r="P27" s="827"/>
      <c r="Q27" s="827"/>
      <c r="R27" s="827"/>
      <c r="S27" s="827"/>
      <c r="T27" s="827"/>
      <c r="U27" s="827"/>
      <c r="V27" s="827"/>
      <c r="W27" s="827"/>
      <c r="X27" s="827"/>
      <c r="Y27" s="827"/>
      <c r="Z27" s="827"/>
      <c r="AA27" s="827"/>
      <c r="AB27" s="92"/>
    </row>
    <row r="28" spans="1:28" ht="44.5" customHeight="1" thickBot="1" x14ac:dyDescent="0.4">
      <c r="A28" s="81"/>
      <c r="B28" s="80"/>
      <c r="C28" s="2550" t="s">
        <v>28</v>
      </c>
      <c r="D28" s="2331"/>
      <c r="E28" s="2331"/>
      <c r="F28" s="2331"/>
      <c r="G28" s="2331"/>
      <c r="H28" s="2332"/>
      <c r="I28" s="2587">
        <v>0.91</v>
      </c>
      <c r="J28" s="2335"/>
      <c r="K28" s="2336" t="s">
        <v>29</v>
      </c>
      <c r="L28" s="2331"/>
      <c r="M28" s="2331"/>
      <c r="N28" s="2332"/>
      <c r="O28" s="2337" t="s">
        <v>30</v>
      </c>
      <c r="P28" s="2331"/>
      <c r="Q28" s="2331"/>
      <c r="R28" s="2332"/>
      <c r="S28" s="93"/>
      <c r="T28" s="2338" t="s">
        <v>31</v>
      </c>
      <c r="U28" s="2331"/>
      <c r="V28" s="2332"/>
      <c r="W28" s="94" t="s">
        <v>32</v>
      </c>
      <c r="X28" s="2339" t="s">
        <v>56</v>
      </c>
      <c r="Y28" s="2331"/>
      <c r="Z28" s="2332"/>
      <c r="AA28" s="95"/>
      <c r="AB28" s="92"/>
    </row>
    <row r="29" spans="1:28" ht="14.25" customHeight="1" thickBot="1" x14ac:dyDescent="0.4">
      <c r="A29" s="81"/>
      <c r="B29" s="80"/>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92"/>
    </row>
    <row r="30" spans="1:28" ht="15" customHeight="1" x14ac:dyDescent="0.35">
      <c r="A30" s="81"/>
      <c r="B30" s="80"/>
      <c r="C30" s="2307" t="s">
        <v>34</v>
      </c>
      <c r="D30" s="2308"/>
      <c r="E30" s="2308"/>
      <c r="F30" s="2308"/>
      <c r="G30" s="2308"/>
      <c r="H30" s="2308"/>
      <c r="I30" s="2308"/>
      <c r="J30" s="2309"/>
      <c r="K30" s="2316" t="s">
        <v>35</v>
      </c>
      <c r="L30" s="2317"/>
      <c r="M30" s="2317"/>
      <c r="N30" s="2317"/>
      <c r="O30" s="2317"/>
      <c r="P30" s="2317"/>
      <c r="Q30" s="2317"/>
      <c r="R30" s="2318"/>
      <c r="S30" s="2552" t="s">
        <v>36</v>
      </c>
      <c r="T30" s="2317"/>
      <c r="U30" s="2317"/>
      <c r="V30" s="2317"/>
      <c r="W30" s="2318"/>
      <c r="X30" s="2320" t="s">
        <v>37</v>
      </c>
      <c r="Y30" s="2317"/>
      <c r="Z30" s="2317"/>
      <c r="AA30" s="2321"/>
      <c r="AB30" s="92"/>
    </row>
    <row r="31" spans="1:28" ht="14.25" customHeight="1" x14ac:dyDescent="0.35">
      <c r="A31" s="81"/>
      <c r="B31" s="80"/>
      <c r="C31" s="2310"/>
      <c r="D31" s="2311"/>
      <c r="E31" s="2311"/>
      <c r="F31" s="2311"/>
      <c r="G31" s="2311"/>
      <c r="H31" s="2311"/>
      <c r="I31" s="2311"/>
      <c r="J31" s="2312"/>
      <c r="K31" s="2322" t="s">
        <v>38</v>
      </c>
      <c r="L31" s="2323"/>
      <c r="M31" s="2323"/>
      <c r="N31" s="2324"/>
      <c r="O31" s="2325" t="s">
        <v>39</v>
      </c>
      <c r="P31" s="2323"/>
      <c r="Q31" s="2323"/>
      <c r="R31" s="2324"/>
      <c r="S31" s="2325" t="s">
        <v>38</v>
      </c>
      <c r="T31" s="2324"/>
      <c r="U31" s="2325" t="s">
        <v>39</v>
      </c>
      <c r="V31" s="2323"/>
      <c r="W31" s="2324"/>
      <c r="X31" s="2325" t="s">
        <v>38</v>
      </c>
      <c r="Y31" s="2324"/>
      <c r="Z31" s="2325" t="s">
        <v>39</v>
      </c>
      <c r="AA31" s="2326"/>
      <c r="AB31" s="92"/>
    </row>
    <row r="32" spans="1:28" ht="15" customHeight="1" thickBot="1" x14ac:dyDescent="0.4">
      <c r="A32" s="81"/>
      <c r="B32" s="80"/>
      <c r="C32" s="2313"/>
      <c r="D32" s="2314"/>
      <c r="E32" s="2314"/>
      <c r="F32" s="2314"/>
      <c r="G32" s="2314"/>
      <c r="H32" s="2314"/>
      <c r="I32" s="2314"/>
      <c r="J32" s="2315"/>
      <c r="K32" s="2327">
        <v>0</v>
      </c>
      <c r="L32" s="2328"/>
      <c r="M32" s="2328"/>
      <c r="N32" s="2329"/>
      <c r="O32" s="2305">
        <v>0.79</v>
      </c>
      <c r="P32" s="2328"/>
      <c r="Q32" s="2328"/>
      <c r="R32" s="2329"/>
      <c r="S32" s="2305">
        <v>0.8</v>
      </c>
      <c r="T32" s="2329"/>
      <c r="U32" s="2305">
        <v>0.89</v>
      </c>
      <c r="V32" s="2328"/>
      <c r="W32" s="2329"/>
      <c r="X32" s="2305">
        <v>0.9</v>
      </c>
      <c r="Y32" s="2329"/>
      <c r="Z32" s="2305">
        <v>1</v>
      </c>
      <c r="AA32" s="2306"/>
      <c r="AB32" s="92"/>
    </row>
    <row r="33" spans="1:28" ht="14.25" customHeight="1" thickBot="1" x14ac:dyDescent="0.4">
      <c r="A33" s="81"/>
      <c r="B33" s="80"/>
      <c r="C33" s="77"/>
      <c r="D33" s="77"/>
      <c r="E33" s="77"/>
      <c r="F33" s="77"/>
      <c r="G33" s="77"/>
      <c r="H33" s="77"/>
      <c r="I33" s="77"/>
      <c r="J33" s="77"/>
      <c r="K33" s="77"/>
      <c r="L33" s="77"/>
      <c r="M33" s="77"/>
      <c r="N33" s="77"/>
      <c r="O33" s="77"/>
      <c r="P33" s="77"/>
      <c r="Q33" s="77"/>
      <c r="R33" s="77"/>
      <c r="S33" s="77"/>
      <c r="T33" s="992" t="s">
        <v>104</v>
      </c>
      <c r="U33" s="77"/>
      <c r="V33" s="77"/>
      <c r="W33" s="77"/>
      <c r="X33" s="77"/>
      <c r="Y33" s="77"/>
      <c r="Z33" s="77"/>
      <c r="AA33" s="77"/>
      <c r="AB33" s="92"/>
    </row>
    <row r="34" spans="1:28" ht="14.25" customHeight="1" thickBot="1" x14ac:dyDescent="0.4">
      <c r="A34" s="82"/>
      <c r="B34" s="79"/>
      <c r="C34" s="2299" t="s">
        <v>40</v>
      </c>
      <c r="D34" s="2300"/>
      <c r="E34" s="2300"/>
      <c r="F34" s="2300"/>
      <c r="G34" s="2300"/>
      <c r="H34" s="2300"/>
      <c r="I34" s="2300"/>
      <c r="J34" s="2300"/>
      <c r="K34" s="2300"/>
      <c r="L34" s="2300"/>
      <c r="M34" s="2300"/>
      <c r="N34" s="2300"/>
      <c r="O34" s="2300"/>
      <c r="P34" s="2300"/>
      <c r="Q34" s="2300"/>
      <c r="R34" s="2300"/>
      <c r="S34" s="2300"/>
      <c r="T34" s="2300"/>
      <c r="U34" s="2300"/>
      <c r="V34" s="2300"/>
      <c r="W34" s="2300"/>
      <c r="X34" s="2300"/>
      <c r="Y34" s="2300"/>
      <c r="Z34" s="2300"/>
      <c r="AA34" s="2301"/>
      <c r="AB34" s="92"/>
    </row>
    <row r="35" spans="1:28" ht="32.25" customHeight="1" x14ac:dyDescent="0.35">
      <c r="A35" s="82"/>
      <c r="B35" s="79"/>
      <c r="C35" s="2282" t="s">
        <v>41</v>
      </c>
      <c r="D35" s="2283"/>
      <c r="E35" s="2283"/>
      <c r="F35" s="2283"/>
      <c r="G35" s="2284"/>
      <c r="H35" s="2302" t="s">
        <v>251</v>
      </c>
      <c r="I35" s="2302" t="s">
        <v>252</v>
      </c>
      <c r="J35" s="2304" t="s">
        <v>44</v>
      </c>
      <c r="K35" s="2282" t="s">
        <v>45</v>
      </c>
      <c r="L35" s="2283"/>
      <c r="M35" s="2283"/>
      <c r="N35" s="2283"/>
      <c r="O35" s="2283"/>
      <c r="P35" s="2283"/>
      <c r="Q35" s="2283"/>
      <c r="R35" s="2283"/>
      <c r="S35" s="2283"/>
      <c r="T35" s="2283"/>
      <c r="U35" s="2283"/>
      <c r="V35" s="2283"/>
      <c r="W35" s="2283"/>
      <c r="X35" s="2283"/>
      <c r="Y35" s="2283"/>
      <c r="Z35" s="2283"/>
      <c r="AA35" s="2284"/>
      <c r="AB35" s="92"/>
    </row>
    <row r="36" spans="1:28" ht="11.5" customHeight="1" thickBot="1" x14ac:dyDescent="0.4">
      <c r="A36" s="82"/>
      <c r="B36" s="79"/>
      <c r="C36" s="2289"/>
      <c r="D36" s="2290"/>
      <c r="E36" s="2290"/>
      <c r="F36" s="2290"/>
      <c r="G36" s="2291"/>
      <c r="H36" s="2303"/>
      <c r="I36" s="2303"/>
      <c r="J36" s="2303"/>
      <c r="K36" s="2289"/>
      <c r="L36" s="2290"/>
      <c r="M36" s="2290"/>
      <c r="N36" s="2290"/>
      <c r="O36" s="2290"/>
      <c r="P36" s="2290"/>
      <c r="Q36" s="2290"/>
      <c r="R36" s="2290"/>
      <c r="S36" s="2290"/>
      <c r="T36" s="2290"/>
      <c r="U36" s="2290"/>
      <c r="V36" s="2290"/>
      <c r="W36" s="2290"/>
      <c r="X36" s="2290"/>
      <c r="Y36" s="2290"/>
      <c r="Z36" s="2290"/>
      <c r="AA36" s="2291"/>
      <c r="AB36" s="92"/>
    </row>
    <row r="37" spans="1:28" ht="282" customHeight="1" x14ac:dyDescent="0.35">
      <c r="A37" s="82"/>
      <c r="B37" s="79"/>
      <c r="C37" s="2267" t="s">
        <v>178</v>
      </c>
      <c r="D37" s="2236"/>
      <c r="E37" s="2236"/>
      <c r="F37" s="2236"/>
      <c r="G37" s="2268"/>
      <c r="H37" s="993">
        <f>47+47+14</f>
        <v>108</v>
      </c>
      <c r="I37" s="993">
        <f>53+54+16</f>
        <v>123</v>
      </c>
      <c r="J37" s="994">
        <f>H37/I37</f>
        <v>0.87804878048780488</v>
      </c>
      <c r="K37" s="2606" t="s">
        <v>1006</v>
      </c>
      <c r="L37" s="2607"/>
      <c r="M37" s="2607"/>
      <c r="N37" s="2607"/>
      <c r="O37" s="2607"/>
      <c r="P37" s="2607"/>
      <c r="Q37" s="2607"/>
      <c r="R37" s="2607"/>
      <c r="S37" s="2607"/>
      <c r="T37" s="2607"/>
      <c r="U37" s="2607"/>
      <c r="V37" s="2607"/>
      <c r="W37" s="2607"/>
      <c r="X37" s="2607"/>
      <c r="Y37" s="2607"/>
      <c r="Z37" s="2607"/>
      <c r="AA37" s="2608"/>
      <c r="AB37" s="92"/>
    </row>
    <row r="38" spans="1:28" ht="229.5" customHeight="1" x14ac:dyDescent="0.35">
      <c r="A38" s="82"/>
      <c r="B38" s="79"/>
      <c r="C38" s="2267" t="s">
        <v>179</v>
      </c>
      <c r="D38" s="2236"/>
      <c r="E38" s="2236"/>
      <c r="F38" s="2236"/>
      <c r="G38" s="2268"/>
      <c r="H38" s="826"/>
      <c r="I38" s="825"/>
      <c r="J38" s="995"/>
      <c r="K38" s="2609"/>
      <c r="L38" s="2609"/>
      <c r="M38" s="2609"/>
      <c r="N38" s="2609"/>
      <c r="O38" s="2609"/>
      <c r="P38" s="2609"/>
      <c r="Q38" s="2609"/>
      <c r="R38" s="2609"/>
      <c r="S38" s="2609"/>
      <c r="T38" s="2609"/>
      <c r="U38" s="2609"/>
      <c r="V38" s="2609"/>
      <c r="W38" s="2609"/>
      <c r="X38" s="2609"/>
      <c r="Y38" s="2609"/>
      <c r="Z38" s="2609"/>
      <c r="AA38" s="2610"/>
      <c r="AB38" s="92"/>
    </row>
    <row r="39" spans="1:28" ht="229.5" customHeight="1" x14ac:dyDescent="0.35">
      <c r="A39" s="82"/>
      <c r="B39" s="79"/>
      <c r="C39" s="2267" t="s">
        <v>180</v>
      </c>
      <c r="D39" s="2236"/>
      <c r="E39" s="2236"/>
      <c r="F39" s="2236"/>
      <c r="G39" s="2268"/>
      <c r="H39" s="826"/>
      <c r="I39" s="825"/>
      <c r="J39" s="995"/>
      <c r="K39" s="2611"/>
      <c r="L39" s="2611"/>
      <c r="M39" s="2611"/>
      <c r="N39" s="2611"/>
      <c r="O39" s="2611"/>
      <c r="P39" s="2611"/>
      <c r="Q39" s="2611"/>
      <c r="R39" s="2611"/>
      <c r="S39" s="2611"/>
      <c r="T39" s="2611"/>
      <c r="U39" s="2611"/>
      <c r="V39" s="2611"/>
      <c r="W39" s="2611"/>
      <c r="X39" s="2611"/>
      <c r="Y39" s="2611"/>
      <c r="Z39" s="2611"/>
      <c r="AA39" s="2612"/>
      <c r="AB39" s="92"/>
    </row>
    <row r="40" spans="1:28" ht="264" customHeight="1" thickBot="1" x14ac:dyDescent="0.4">
      <c r="A40" s="82"/>
      <c r="B40" s="79"/>
      <c r="C40" s="2267" t="s">
        <v>181</v>
      </c>
      <c r="D40" s="2236"/>
      <c r="E40" s="2236"/>
      <c r="F40" s="2236"/>
      <c r="G40" s="2268"/>
      <c r="H40" s="826"/>
      <c r="I40" s="825"/>
      <c r="J40" s="996"/>
      <c r="K40" s="2609"/>
      <c r="L40" s="2609"/>
      <c r="M40" s="2609"/>
      <c r="N40" s="2609"/>
      <c r="O40" s="2609"/>
      <c r="P40" s="2609"/>
      <c r="Q40" s="2609"/>
      <c r="R40" s="2609"/>
      <c r="S40" s="2609"/>
      <c r="T40" s="2609"/>
      <c r="U40" s="2609"/>
      <c r="V40" s="2609"/>
      <c r="W40" s="2609"/>
      <c r="X40" s="2609"/>
      <c r="Y40" s="2609"/>
      <c r="Z40" s="2609"/>
      <c r="AA40" s="2610"/>
      <c r="AB40" s="92"/>
    </row>
    <row r="41" spans="1:28" ht="15.75" customHeight="1" thickBot="1" x14ac:dyDescent="0.4">
      <c r="A41" s="82"/>
      <c r="B41" s="79"/>
      <c r="C41" s="2272" t="s">
        <v>46</v>
      </c>
      <c r="D41" s="2265"/>
      <c r="E41" s="2265"/>
      <c r="F41" s="2265"/>
      <c r="G41" s="2266"/>
      <c r="H41" s="997">
        <f>SUM(H37:H40)</f>
        <v>108</v>
      </c>
      <c r="I41" s="997">
        <f>SUM(I37:I40)</f>
        <v>123</v>
      </c>
      <c r="J41" s="998">
        <v>0.92</v>
      </c>
      <c r="K41" s="2264"/>
      <c r="L41" s="2265"/>
      <c r="M41" s="2265"/>
      <c r="N41" s="2265"/>
      <c r="O41" s="2265"/>
      <c r="P41" s="2265"/>
      <c r="Q41" s="2265"/>
      <c r="R41" s="2265"/>
      <c r="S41" s="2265"/>
      <c r="T41" s="2265"/>
      <c r="U41" s="2265"/>
      <c r="V41" s="2265"/>
      <c r="W41" s="2265"/>
      <c r="X41" s="2265"/>
      <c r="Y41" s="2265"/>
      <c r="Z41" s="2265"/>
      <c r="AA41" s="2266"/>
      <c r="AB41" s="92"/>
    </row>
    <row r="42" spans="1:28" ht="5.25" customHeight="1" x14ac:dyDescent="0.35">
      <c r="A42" s="82"/>
      <c r="B42" s="79"/>
      <c r="C42" s="102"/>
      <c r="D42" s="102"/>
      <c r="E42" s="102"/>
      <c r="F42" s="102"/>
      <c r="G42" s="102"/>
      <c r="H42" s="103"/>
      <c r="I42" s="103"/>
      <c r="J42" s="104"/>
      <c r="K42" s="102"/>
      <c r="L42" s="102"/>
      <c r="M42" s="102"/>
      <c r="N42" s="102"/>
      <c r="O42" s="102"/>
      <c r="P42" s="102"/>
      <c r="Q42" s="102"/>
      <c r="R42" s="102"/>
      <c r="S42" s="102"/>
      <c r="T42" s="102"/>
      <c r="U42" s="102"/>
      <c r="V42" s="102"/>
      <c r="W42" s="102"/>
      <c r="X42" s="102"/>
      <c r="Y42" s="102"/>
      <c r="Z42" s="102"/>
      <c r="AA42" s="102"/>
      <c r="AB42" s="92"/>
    </row>
    <row r="43" spans="1:28" ht="14.25" customHeight="1" thickBot="1" x14ac:dyDescent="0.4">
      <c r="A43" s="82"/>
      <c r="B43" s="79"/>
      <c r="C43" s="102"/>
      <c r="D43" s="102"/>
      <c r="E43" s="102"/>
      <c r="F43" s="102"/>
      <c r="G43" s="102"/>
      <c r="H43" s="103"/>
      <c r="I43" s="103"/>
      <c r="J43" s="104"/>
      <c r="K43" s="102"/>
      <c r="L43" s="102"/>
      <c r="M43" s="102"/>
      <c r="N43" s="102"/>
      <c r="O43" s="102"/>
      <c r="P43" s="102"/>
      <c r="Q43" s="102"/>
      <c r="R43" s="102"/>
      <c r="S43" s="102"/>
      <c r="T43" s="102"/>
      <c r="U43" s="102"/>
      <c r="V43" s="102"/>
      <c r="W43" s="102"/>
      <c r="X43" s="102"/>
      <c r="Y43" s="102"/>
      <c r="Z43" s="102"/>
      <c r="AA43" s="102"/>
      <c r="AB43" s="92"/>
    </row>
    <row r="44" spans="1:28" ht="14.25" customHeight="1" x14ac:dyDescent="0.35">
      <c r="A44" s="82"/>
      <c r="B44" s="79"/>
      <c r="C44" s="2282" t="s">
        <v>47</v>
      </c>
      <c r="D44" s="2283"/>
      <c r="E44" s="2283"/>
      <c r="F44" s="2283"/>
      <c r="G44" s="2283"/>
      <c r="H44" s="2283"/>
      <c r="I44" s="2283"/>
      <c r="J44" s="2283"/>
      <c r="K44" s="2283"/>
      <c r="L44" s="2283"/>
      <c r="M44" s="2283"/>
      <c r="N44" s="2283"/>
      <c r="O44" s="2283"/>
      <c r="P44" s="2283"/>
      <c r="Q44" s="2283"/>
      <c r="R44" s="2283"/>
      <c r="S44" s="2283"/>
      <c r="T44" s="2283"/>
      <c r="U44" s="2283"/>
      <c r="V44" s="2283"/>
      <c r="W44" s="2283"/>
      <c r="X44" s="2283"/>
      <c r="Y44" s="2283"/>
      <c r="Z44" s="2283"/>
      <c r="AA44" s="2284"/>
      <c r="AB44" s="92"/>
    </row>
    <row r="45" spans="1:28" ht="14.25" customHeight="1" thickBot="1" x14ac:dyDescent="0.4">
      <c r="A45" s="81"/>
      <c r="B45" s="80"/>
      <c r="C45" s="2285"/>
      <c r="D45" s="2244"/>
      <c r="E45" s="2244"/>
      <c r="F45" s="2244"/>
      <c r="G45" s="2244"/>
      <c r="H45" s="2244"/>
      <c r="I45" s="2244"/>
      <c r="J45" s="2244"/>
      <c r="K45" s="2244"/>
      <c r="L45" s="2244"/>
      <c r="M45" s="2244"/>
      <c r="N45" s="2244"/>
      <c r="O45" s="2244"/>
      <c r="P45" s="2244"/>
      <c r="Q45" s="2244"/>
      <c r="R45" s="2244"/>
      <c r="S45" s="2244"/>
      <c r="T45" s="2244"/>
      <c r="U45" s="2244"/>
      <c r="V45" s="2244"/>
      <c r="W45" s="2244"/>
      <c r="X45" s="2244"/>
      <c r="Y45" s="2244"/>
      <c r="Z45" s="2244"/>
      <c r="AA45" s="2286"/>
      <c r="AB45" s="92"/>
    </row>
    <row r="46" spans="1:28" ht="55.5" customHeight="1" x14ac:dyDescent="0.35">
      <c r="A46" s="81"/>
      <c r="B46" s="80"/>
      <c r="C46" s="2553"/>
      <c r="D46" s="2283"/>
      <c r="E46" s="2283"/>
      <c r="F46" s="2283"/>
      <c r="G46" s="2283"/>
      <c r="H46" s="2283"/>
      <c r="I46" s="2283"/>
      <c r="J46" s="2283"/>
      <c r="K46" s="2283"/>
      <c r="L46" s="2283"/>
      <c r="M46" s="2283"/>
      <c r="N46" s="2283"/>
      <c r="O46" s="2283"/>
      <c r="P46" s="2283"/>
      <c r="Q46" s="2283"/>
      <c r="R46" s="2283"/>
      <c r="S46" s="2283"/>
      <c r="T46" s="2283"/>
      <c r="U46" s="2283"/>
      <c r="V46" s="2283"/>
      <c r="W46" s="2283"/>
      <c r="X46" s="2283"/>
      <c r="Y46" s="2283"/>
      <c r="Z46" s="2283"/>
      <c r="AA46" s="2284"/>
      <c r="AB46" s="92"/>
    </row>
    <row r="47" spans="1:28" ht="55.5" customHeight="1" x14ac:dyDescent="0.35">
      <c r="A47" s="81"/>
      <c r="B47" s="80"/>
      <c r="C47" s="2285"/>
      <c r="D47" s="2288"/>
      <c r="E47" s="2288"/>
      <c r="F47" s="2288"/>
      <c r="G47" s="2288"/>
      <c r="H47" s="2288"/>
      <c r="I47" s="2288"/>
      <c r="J47" s="2288"/>
      <c r="K47" s="2288"/>
      <c r="L47" s="2288"/>
      <c r="M47" s="2288"/>
      <c r="N47" s="2288"/>
      <c r="O47" s="2288"/>
      <c r="P47" s="2288"/>
      <c r="Q47" s="2288"/>
      <c r="R47" s="2288"/>
      <c r="S47" s="2288"/>
      <c r="T47" s="2288"/>
      <c r="U47" s="2288"/>
      <c r="V47" s="2288"/>
      <c r="W47" s="2288"/>
      <c r="X47" s="2288"/>
      <c r="Y47" s="2288"/>
      <c r="Z47" s="2288"/>
      <c r="AA47" s="2286"/>
      <c r="AB47" s="92"/>
    </row>
    <row r="48" spans="1:28" ht="55.5" customHeight="1" x14ac:dyDescent="0.35">
      <c r="A48" s="81"/>
      <c r="B48" s="80"/>
      <c r="C48" s="2285"/>
      <c r="D48" s="2288"/>
      <c r="E48" s="2288"/>
      <c r="F48" s="2288"/>
      <c r="G48" s="2288"/>
      <c r="H48" s="2288"/>
      <c r="I48" s="2288"/>
      <c r="J48" s="2288"/>
      <c r="K48" s="2288"/>
      <c r="L48" s="2288"/>
      <c r="M48" s="2288"/>
      <c r="N48" s="2288"/>
      <c r="O48" s="2288"/>
      <c r="P48" s="2288"/>
      <c r="Q48" s="2288"/>
      <c r="R48" s="2288"/>
      <c r="S48" s="2288"/>
      <c r="T48" s="2288"/>
      <c r="U48" s="2288"/>
      <c r="V48" s="2288"/>
      <c r="W48" s="2288"/>
      <c r="X48" s="2288"/>
      <c r="Y48" s="2288"/>
      <c r="Z48" s="2288"/>
      <c r="AA48" s="2286"/>
      <c r="AB48" s="92"/>
    </row>
    <row r="49" spans="1:28" ht="55.5" customHeight="1" x14ac:dyDescent="0.35">
      <c r="A49" s="81"/>
      <c r="B49" s="80"/>
      <c r="C49" s="2285"/>
      <c r="D49" s="2288"/>
      <c r="E49" s="2288"/>
      <c r="F49" s="2288"/>
      <c r="G49" s="2288"/>
      <c r="H49" s="2288"/>
      <c r="I49" s="2288"/>
      <c r="J49" s="2288"/>
      <c r="K49" s="2288"/>
      <c r="L49" s="2288"/>
      <c r="M49" s="2288"/>
      <c r="N49" s="2288"/>
      <c r="O49" s="2288"/>
      <c r="P49" s="2288"/>
      <c r="Q49" s="2288"/>
      <c r="R49" s="2288"/>
      <c r="S49" s="2288"/>
      <c r="T49" s="2288"/>
      <c r="U49" s="2288"/>
      <c r="V49" s="2288"/>
      <c r="W49" s="2288"/>
      <c r="X49" s="2288"/>
      <c r="Y49" s="2288"/>
      <c r="Z49" s="2288"/>
      <c r="AA49" s="2286"/>
      <c r="AB49" s="92"/>
    </row>
    <row r="50" spans="1:28" ht="55.5" customHeight="1" x14ac:dyDescent="0.35">
      <c r="A50" s="81"/>
      <c r="B50" s="80"/>
      <c r="C50" s="2285"/>
      <c r="D50" s="2288"/>
      <c r="E50" s="2288"/>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2286"/>
      <c r="AB50" s="92"/>
    </row>
    <row r="51" spans="1:28" ht="18" customHeight="1" x14ac:dyDescent="0.35">
      <c r="A51" s="81"/>
      <c r="B51" s="80"/>
      <c r="C51" s="2285"/>
      <c r="D51" s="2288"/>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2286"/>
      <c r="AB51" s="92"/>
    </row>
    <row r="52" spans="1:28" ht="25.5" customHeight="1" thickBot="1" x14ac:dyDescent="0.4">
      <c r="A52" s="81"/>
      <c r="B52" s="80"/>
      <c r="C52" s="2289"/>
      <c r="D52" s="2290"/>
      <c r="E52" s="2290"/>
      <c r="F52" s="2290"/>
      <c r="G52" s="2290"/>
      <c r="H52" s="2290"/>
      <c r="I52" s="2290"/>
      <c r="J52" s="2290"/>
      <c r="K52" s="2290"/>
      <c r="L52" s="2290"/>
      <c r="M52" s="2290"/>
      <c r="N52" s="2290"/>
      <c r="O52" s="2290"/>
      <c r="P52" s="2290"/>
      <c r="Q52" s="2290"/>
      <c r="R52" s="2290"/>
      <c r="S52" s="2290"/>
      <c r="T52" s="2290"/>
      <c r="U52" s="2290"/>
      <c r="V52" s="2290"/>
      <c r="W52" s="2290"/>
      <c r="X52" s="2290"/>
      <c r="Y52" s="2290"/>
      <c r="Z52" s="2290"/>
      <c r="AA52" s="2291"/>
      <c r="AB52" s="92"/>
    </row>
    <row r="53" spans="1:28" ht="14.25" customHeight="1" x14ac:dyDescent="0.35">
      <c r="A53" s="81"/>
      <c r="B53" s="105"/>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c r="AA53" s="106"/>
      <c r="AB53" s="107"/>
    </row>
    <row r="54" spans="1:28" ht="14.25" customHeight="1" thickBot="1" x14ac:dyDescent="0.4">
      <c r="A54" s="81"/>
      <c r="B54" s="108"/>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10"/>
    </row>
    <row r="55" spans="1:28" ht="14.25" customHeight="1" x14ac:dyDescent="0.35">
      <c r="A55" s="81"/>
      <c r="B55" s="111"/>
      <c r="C55" s="2601" t="s">
        <v>41</v>
      </c>
      <c r="D55" s="2283"/>
      <c r="E55" s="2283"/>
      <c r="F55" s="2283"/>
      <c r="G55" s="2284"/>
      <c r="H55" s="2601" t="s">
        <v>57</v>
      </c>
      <c r="I55" s="2284"/>
      <c r="J55" s="2601" t="s">
        <v>58</v>
      </c>
      <c r="K55" s="2283"/>
      <c r="L55" s="2283"/>
      <c r="M55" s="2284"/>
      <c r="N55" s="2601" t="s">
        <v>49</v>
      </c>
      <c r="O55" s="2283"/>
      <c r="P55" s="2283"/>
      <c r="Q55" s="2283"/>
      <c r="R55" s="2283"/>
      <c r="S55" s="2283"/>
      <c r="T55" s="2283"/>
      <c r="U55" s="2284"/>
      <c r="V55" s="2602" t="s">
        <v>50</v>
      </c>
      <c r="W55" s="2283"/>
      <c r="X55" s="2283"/>
      <c r="Y55" s="2283"/>
      <c r="Z55" s="2283"/>
      <c r="AA55" s="2284"/>
      <c r="AB55" s="112"/>
    </row>
    <row r="56" spans="1:28" ht="12" customHeight="1" thickBot="1" x14ac:dyDescent="0.4">
      <c r="A56" s="81"/>
      <c r="B56" s="113"/>
      <c r="C56" s="2285"/>
      <c r="D56" s="2288"/>
      <c r="E56" s="2288"/>
      <c r="F56" s="2288"/>
      <c r="G56" s="2286"/>
      <c r="H56" s="2285"/>
      <c r="I56" s="2286"/>
      <c r="J56" s="2285"/>
      <c r="K56" s="2288"/>
      <c r="L56" s="2288"/>
      <c r="M56" s="2286"/>
      <c r="N56" s="2285"/>
      <c r="O56" s="2288"/>
      <c r="P56" s="2288"/>
      <c r="Q56" s="2288"/>
      <c r="R56" s="2288"/>
      <c r="S56" s="2288"/>
      <c r="T56" s="2288"/>
      <c r="U56" s="2286"/>
      <c r="V56" s="2244"/>
      <c r="W56" s="2288"/>
      <c r="X56" s="2288"/>
      <c r="Y56" s="2288"/>
      <c r="Z56" s="2288"/>
      <c r="AA56" s="2286"/>
      <c r="AB56" s="112"/>
    </row>
    <row r="57" spans="1:28" ht="13.9" hidden="1" customHeight="1" x14ac:dyDescent="0.35">
      <c r="A57" s="81"/>
      <c r="B57" s="113"/>
      <c r="C57" s="2285"/>
      <c r="D57" s="2244"/>
      <c r="E57" s="2244"/>
      <c r="F57" s="2244"/>
      <c r="G57" s="2286"/>
      <c r="H57" s="2285"/>
      <c r="I57" s="2286"/>
      <c r="J57" s="2285"/>
      <c r="K57" s="2244"/>
      <c r="L57" s="2244"/>
      <c r="M57" s="2286"/>
      <c r="N57" s="2289"/>
      <c r="O57" s="2290"/>
      <c r="P57" s="2290"/>
      <c r="Q57" s="2290"/>
      <c r="R57" s="2290"/>
      <c r="S57" s="2290"/>
      <c r="T57" s="2290"/>
      <c r="U57" s="2291"/>
      <c r="V57" s="2290"/>
      <c r="W57" s="2290"/>
      <c r="X57" s="2290"/>
      <c r="Y57" s="2290"/>
      <c r="Z57" s="2290"/>
      <c r="AA57" s="2291"/>
      <c r="AB57" s="112"/>
    </row>
    <row r="58" spans="1:28" ht="60" customHeight="1" x14ac:dyDescent="0.35">
      <c r="A58" s="81"/>
      <c r="B58" s="111"/>
      <c r="C58" s="2249" t="s">
        <v>178</v>
      </c>
      <c r="D58" s="2588"/>
      <c r="E58" s="2588"/>
      <c r="F58" s="2588"/>
      <c r="G58" s="2589"/>
      <c r="H58" s="2590">
        <v>0.93420000000000003</v>
      </c>
      <c r="I58" s="2591"/>
      <c r="J58" s="2592">
        <v>0.878</v>
      </c>
      <c r="K58" s="2593"/>
      <c r="L58" s="2593"/>
      <c r="M58" s="2594"/>
      <c r="N58" s="2595" t="s">
        <v>1007</v>
      </c>
      <c r="O58" s="2596"/>
      <c r="P58" s="2596"/>
      <c r="Q58" s="2596"/>
      <c r="R58" s="2596"/>
      <c r="S58" s="2596"/>
      <c r="T58" s="2596"/>
      <c r="U58" s="2597"/>
      <c r="V58" s="2598" t="s">
        <v>1008</v>
      </c>
      <c r="W58" s="2599"/>
      <c r="X58" s="2599"/>
      <c r="Y58" s="2599"/>
      <c r="Z58" s="2599"/>
      <c r="AA58" s="2600"/>
      <c r="AB58" s="114"/>
    </row>
    <row r="59" spans="1:28" ht="60" customHeight="1" x14ac:dyDescent="0.35">
      <c r="A59" s="81"/>
      <c r="B59" s="111"/>
      <c r="C59" s="2232" t="s">
        <v>179</v>
      </c>
      <c r="D59" s="2233"/>
      <c r="E59" s="2233"/>
      <c r="F59" s="2233"/>
      <c r="G59" s="2234"/>
      <c r="H59" s="2620"/>
      <c r="I59" s="2621"/>
      <c r="J59" s="2622"/>
      <c r="K59" s="2623"/>
      <c r="L59" s="2623"/>
      <c r="M59" s="2624"/>
      <c r="N59" s="2625"/>
      <c r="O59" s="2626"/>
      <c r="P59" s="2626"/>
      <c r="Q59" s="2626"/>
      <c r="R59" s="2626"/>
      <c r="S59" s="2626"/>
      <c r="T59" s="2626"/>
      <c r="U59" s="2626"/>
      <c r="V59" s="2631"/>
      <c r="W59" s="2632"/>
      <c r="X59" s="2632"/>
      <c r="Y59" s="2632"/>
      <c r="Z59" s="2632"/>
      <c r="AA59" s="2633"/>
      <c r="AB59" s="114"/>
    </row>
    <row r="60" spans="1:28" ht="60" customHeight="1" x14ac:dyDescent="0.35">
      <c r="A60" s="81"/>
      <c r="B60" s="111"/>
      <c r="C60" s="2232" t="s">
        <v>180</v>
      </c>
      <c r="D60" s="2233"/>
      <c r="E60" s="2233"/>
      <c r="F60" s="2233"/>
      <c r="G60" s="2234"/>
      <c r="H60" s="2620"/>
      <c r="I60" s="2621"/>
      <c r="J60" s="2622"/>
      <c r="K60" s="2623"/>
      <c r="L60" s="2623"/>
      <c r="M60" s="2624"/>
      <c r="N60" s="2625"/>
      <c r="O60" s="2626"/>
      <c r="P60" s="2626"/>
      <c r="Q60" s="2626"/>
      <c r="R60" s="2626"/>
      <c r="S60" s="2626"/>
      <c r="T60" s="2626"/>
      <c r="U60" s="2627"/>
      <c r="V60" s="2628"/>
      <c r="W60" s="2629"/>
      <c r="X60" s="2629"/>
      <c r="Y60" s="2629"/>
      <c r="Z60" s="2629"/>
      <c r="AA60" s="2630"/>
      <c r="AB60" s="114"/>
    </row>
    <row r="61" spans="1:28" ht="50.25" customHeight="1" x14ac:dyDescent="0.35">
      <c r="A61" s="81"/>
      <c r="B61" s="111"/>
      <c r="C61" s="2232" t="s">
        <v>181</v>
      </c>
      <c r="D61" s="2233"/>
      <c r="E61" s="2233"/>
      <c r="F61" s="2233"/>
      <c r="G61" s="2234"/>
      <c r="H61" s="2613"/>
      <c r="I61" s="2614"/>
      <c r="J61" s="2615"/>
      <c r="K61" s="2616"/>
      <c r="L61" s="2616"/>
      <c r="M61" s="2617"/>
      <c r="N61" s="2238"/>
      <c r="O61" s="2567"/>
      <c r="P61" s="2567"/>
      <c r="Q61" s="2567"/>
      <c r="R61" s="2567"/>
      <c r="S61" s="2567"/>
      <c r="T61" s="2567"/>
      <c r="U61" s="2567"/>
      <c r="V61" s="2618"/>
      <c r="W61" s="2619"/>
      <c r="X61" s="2619"/>
      <c r="Y61" s="2619"/>
      <c r="Z61" s="2619"/>
      <c r="AA61" s="2619"/>
      <c r="AB61" s="114"/>
    </row>
    <row r="62" spans="1:28" ht="14.25" customHeight="1" x14ac:dyDescent="0.35">
      <c r="A62" s="81"/>
      <c r="B62" s="115"/>
      <c r="C62" s="999"/>
      <c r="D62" s="999"/>
      <c r="E62" s="999"/>
      <c r="F62" s="999"/>
      <c r="G62" s="999"/>
      <c r="H62" s="999"/>
      <c r="I62" s="999"/>
      <c r="J62" s="999"/>
      <c r="K62" s="999"/>
      <c r="L62" s="999"/>
      <c r="M62" s="999"/>
      <c r="N62" s="999"/>
      <c r="O62" s="999"/>
      <c r="P62" s="999"/>
      <c r="Q62" s="999"/>
      <c r="R62" s="999"/>
      <c r="S62" s="999"/>
      <c r="T62" s="999"/>
      <c r="U62" s="999"/>
      <c r="V62" s="999"/>
      <c r="W62" s="999"/>
      <c r="X62" s="999"/>
      <c r="Y62" s="999"/>
      <c r="Z62" s="999"/>
      <c r="AA62" s="999"/>
      <c r="AB62" s="116"/>
    </row>
    <row r="63" spans="1:28" ht="14.25" customHeight="1" x14ac:dyDescent="0.35">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row>
    <row r="64" spans="1:28" ht="14.25" customHeight="1" x14ac:dyDescent="0.35">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row>
    <row r="65" spans="1:28" ht="14.25" customHeight="1" x14ac:dyDescent="0.35">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row>
    <row r="66" spans="1:28" ht="14.25" customHeight="1" x14ac:dyDescent="0.35">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row>
    <row r="67" spans="1:28" ht="14.25" customHeight="1" x14ac:dyDescent="0.35">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row>
    <row r="68" spans="1:28" ht="14.25" customHeight="1" x14ac:dyDescent="0.35">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row>
    <row r="69" spans="1:28" ht="14.25" customHeight="1" x14ac:dyDescent="0.35">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row>
    <row r="70" spans="1:28" ht="14.25" customHeight="1" x14ac:dyDescent="0.35">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row>
    <row r="71" spans="1:28" ht="14.25" customHeight="1" x14ac:dyDescent="0.35">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row>
    <row r="72" spans="1:28" ht="14.25" customHeight="1" x14ac:dyDescent="0.35">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row>
    <row r="73" spans="1:28" ht="14.25" customHeight="1" x14ac:dyDescent="0.35">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row>
    <row r="74" spans="1:28" ht="14.25" customHeight="1" x14ac:dyDescent="0.35">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row>
    <row r="75" spans="1:28" ht="14.25" customHeight="1" x14ac:dyDescent="0.35">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row>
    <row r="76" spans="1:28" ht="14.25" customHeight="1" x14ac:dyDescent="0.35">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row>
    <row r="77" spans="1:28" ht="14.25" customHeight="1" x14ac:dyDescent="0.35">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row>
    <row r="78" spans="1:28" ht="14.25" customHeight="1" x14ac:dyDescent="0.35">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row>
    <row r="79" spans="1:28" ht="14.25" customHeight="1" x14ac:dyDescent="0.35">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row>
    <row r="80" spans="1:28" ht="14.25" customHeight="1" x14ac:dyDescent="0.35">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row>
    <row r="81" spans="1:28" ht="14.25" customHeight="1" x14ac:dyDescent="0.35">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row>
    <row r="82" spans="1:28" ht="14.25" customHeight="1" x14ac:dyDescent="0.35">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row>
    <row r="83" spans="1:28" ht="14.25" customHeight="1" x14ac:dyDescent="0.35">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row>
    <row r="84" spans="1:28" ht="14.25" customHeight="1" x14ac:dyDescent="0.35">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row>
    <row r="85" spans="1:28" ht="14.25" customHeight="1" x14ac:dyDescent="0.35">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row>
    <row r="86" spans="1:28" ht="14.25" customHeight="1" x14ac:dyDescent="0.35">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row>
    <row r="87" spans="1:28" ht="14.25" customHeight="1" x14ac:dyDescent="0.35">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row>
    <row r="88" spans="1:28" ht="14.25" customHeight="1" x14ac:dyDescent="0.35">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row>
    <row r="89" spans="1:28" ht="14.25" customHeight="1" x14ac:dyDescent="0.35">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row>
    <row r="90" spans="1:28" ht="14.25" customHeight="1" x14ac:dyDescent="0.35">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row>
    <row r="91" spans="1:28" ht="14.25" customHeight="1" x14ac:dyDescent="0.35">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row>
    <row r="92" spans="1:28" ht="14.25" customHeight="1" x14ac:dyDescent="0.35">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row>
    <row r="93" spans="1:28" ht="14.25" customHeight="1" x14ac:dyDescent="0.35">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row>
    <row r="94" spans="1:28" ht="14.25" customHeight="1" x14ac:dyDescent="0.35">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row>
    <row r="95" spans="1:28" ht="14.25" customHeight="1" x14ac:dyDescent="0.35">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row>
    <row r="96" spans="1:28" ht="14.25" customHeight="1" x14ac:dyDescent="0.35">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row>
    <row r="97" spans="1:28" ht="14.25" customHeight="1" x14ac:dyDescent="0.35">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row>
    <row r="98" spans="1:28" ht="14.25" customHeight="1" x14ac:dyDescent="0.35">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row>
    <row r="99" spans="1:28" ht="14.25" customHeight="1" x14ac:dyDescent="0.35">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row>
    <row r="100" spans="1:28" ht="14.25" customHeight="1" x14ac:dyDescent="0.35">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row>
    <row r="101" spans="1:28" ht="6" customHeight="1" x14ac:dyDescent="0.35">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row>
    <row r="102" spans="1:28" ht="14.25" customHeight="1" x14ac:dyDescent="0.35">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row>
    <row r="103" spans="1:28" ht="14.25" customHeight="1" x14ac:dyDescent="0.35">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row>
    <row r="104" spans="1:28" ht="14.25" customHeight="1" x14ac:dyDescent="0.35">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row>
    <row r="105" spans="1:28" ht="14.25" customHeight="1" x14ac:dyDescent="0.35">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row>
    <row r="106" spans="1:28" ht="14.25" customHeight="1" x14ac:dyDescent="0.35">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row>
    <row r="107" spans="1:28" ht="14.25" customHeight="1" x14ac:dyDescent="0.35">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row>
    <row r="108" spans="1:28" ht="14.25" customHeight="1" x14ac:dyDescent="0.35">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row>
    <row r="109" spans="1:28" ht="14.25" customHeight="1" x14ac:dyDescent="0.35">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row>
    <row r="110" spans="1:28" ht="14.25" customHeight="1" x14ac:dyDescent="0.35">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row>
    <row r="111" spans="1:28" ht="14.25" customHeight="1" x14ac:dyDescent="0.35">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row>
    <row r="112" spans="1:28" ht="14.25" customHeight="1" x14ac:dyDescent="0.35">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row>
    <row r="113" spans="1:28" ht="14.25" customHeight="1" x14ac:dyDescent="0.35">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row>
    <row r="114" spans="1:28" ht="14.25" customHeight="1" x14ac:dyDescent="0.35">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row>
    <row r="115" spans="1:28" ht="14.25" customHeight="1" x14ac:dyDescent="0.35">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row>
    <row r="116" spans="1:28" ht="14.25" customHeight="1" x14ac:dyDescent="0.35">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row>
    <row r="117" spans="1:28" ht="14.25" customHeight="1" x14ac:dyDescent="0.35">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row>
    <row r="118" spans="1:28" ht="14.25" customHeight="1" x14ac:dyDescent="0.35">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row>
    <row r="119" spans="1:28" ht="14.25" customHeight="1" x14ac:dyDescent="0.35">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row>
    <row r="120" spans="1:28" ht="14.25" customHeight="1" x14ac:dyDescent="0.35">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row>
    <row r="121" spans="1:28" ht="14.25" customHeight="1" x14ac:dyDescent="0.35">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row>
    <row r="122" spans="1:28" ht="14.25" customHeight="1" x14ac:dyDescent="0.35">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row>
    <row r="123" spans="1:28" ht="14.25" customHeight="1" x14ac:dyDescent="0.35">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row>
    <row r="124" spans="1:28" ht="14.25" customHeight="1" x14ac:dyDescent="0.35">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row>
    <row r="125" spans="1:28" ht="14.25" customHeight="1" x14ac:dyDescent="0.35">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row>
    <row r="126" spans="1:28" ht="14.25" customHeight="1" x14ac:dyDescent="0.35">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row>
    <row r="127" spans="1:28" ht="14.25" customHeight="1" x14ac:dyDescent="0.35">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row>
    <row r="128" spans="1:28" ht="14.25" customHeight="1" x14ac:dyDescent="0.35">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row>
    <row r="129" spans="1:28" ht="14.25" customHeight="1" x14ac:dyDescent="0.35">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row>
    <row r="130" spans="1:28" ht="14.25" customHeight="1" x14ac:dyDescent="0.35">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row>
    <row r="131" spans="1:28" ht="14.25" customHeight="1" x14ac:dyDescent="0.35">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row>
    <row r="132" spans="1:28" ht="14.25" customHeight="1" x14ac:dyDescent="0.35">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row>
    <row r="133" spans="1:28" ht="14.25" customHeight="1" x14ac:dyDescent="0.35">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row>
    <row r="134" spans="1:28" ht="14.25" customHeight="1" x14ac:dyDescent="0.35">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row>
    <row r="135" spans="1:28" ht="14.25" customHeight="1" x14ac:dyDescent="0.35">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row>
    <row r="136" spans="1:28" ht="14.25" customHeight="1" x14ac:dyDescent="0.35">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row>
    <row r="137" spans="1:28" ht="14.25" customHeight="1" x14ac:dyDescent="0.35">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row>
    <row r="138" spans="1:28" ht="14.25" customHeight="1" x14ac:dyDescent="0.35">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row>
    <row r="139" spans="1:28" ht="14.25" customHeight="1" x14ac:dyDescent="0.35">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row>
    <row r="140" spans="1:28" ht="14.25" customHeight="1" x14ac:dyDescent="0.35">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row>
    <row r="141" spans="1:28" ht="14.25" customHeight="1" x14ac:dyDescent="0.35">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row>
    <row r="142" spans="1:28" ht="14.25" customHeight="1" x14ac:dyDescent="0.35">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row>
    <row r="143" spans="1:28" ht="14.25" customHeight="1" x14ac:dyDescent="0.35">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row>
    <row r="144" spans="1:28" ht="14.25" customHeight="1" x14ac:dyDescent="0.35">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row>
    <row r="145" spans="1:28" ht="14.25" customHeight="1" x14ac:dyDescent="0.35">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row>
    <row r="146" spans="1:28" ht="14.25" customHeight="1" x14ac:dyDescent="0.35">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row>
    <row r="147" spans="1:28" ht="14.25" customHeight="1" x14ac:dyDescent="0.35">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row>
    <row r="148" spans="1:28" ht="14.25" customHeight="1" x14ac:dyDescent="0.35">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row>
    <row r="149" spans="1:28" ht="14.25" customHeight="1" x14ac:dyDescent="0.35">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row>
    <row r="150" spans="1:28" ht="14.25" customHeight="1" x14ac:dyDescent="0.35">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row>
    <row r="151" spans="1:28" ht="14.25" customHeight="1" x14ac:dyDescent="0.35">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row>
    <row r="152" spans="1:28" ht="14.25" customHeight="1" x14ac:dyDescent="0.35">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row>
    <row r="153" spans="1:28" ht="14.25" customHeight="1" x14ac:dyDescent="0.35">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row>
    <row r="154" spans="1:28" ht="14.25" customHeight="1" x14ac:dyDescent="0.35">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row>
    <row r="155" spans="1:28" ht="14.25" customHeight="1" x14ac:dyDescent="0.35">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row>
    <row r="156" spans="1:28" ht="14.25" customHeight="1" x14ac:dyDescent="0.35">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row>
    <row r="157" spans="1:28" ht="14.25" customHeight="1" x14ac:dyDescent="0.35">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row>
    <row r="158" spans="1:28" ht="14.25" customHeight="1" x14ac:dyDescent="0.35">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row>
    <row r="159" spans="1:28" ht="14.25" customHeight="1" x14ac:dyDescent="0.35">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row>
    <row r="160" spans="1:28" ht="14.25" customHeight="1" x14ac:dyDescent="0.35">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row>
    <row r="161" spans="1:28" ht="14.25" customHeight="1" x14ac:dyDescent="0.35">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row>
    <row r="162" spans="1:28" ht="14.25" customHeight="1" x14ac:dyDescent="0.35">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row>
    <row r="163" spans="1:28" ht="14.25" customHeight="1" x14ac:dyDescent="0.35">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row>
    <row r="164" spans="1:28" ht="14.25" customHeight="1" x14ac:dyDescent="0.35">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row>
    <row r="165" spans="1:28" ht="14.25" customHeight="1" x14ac:dyDescent="0.35">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row>
    <row r="166" spans="1:28" ht="14.25" customHeight="1" x14ac:dyDescent="0.35">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row>
    <row r="167" spans="1:28" ht="14.25" customHeight="1" x14ac:dyDescent="0.35">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row>
    <row r="168" spans="1:28" ht="14.25" customHeight="1" x14ac:dyDescent="0.35">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row>
    <row r="169" spans="1:28" ht="14.25" customHeight="1" x14ac:dyDescent="0.35">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row>
    <row r="170" spans="1:28" ht="14.25" customHeight="1" x14ac:dyDescent="0.35">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row>
    <row r="171" spans="1:28" ht="14.25" customHeight="1" x14ac:dyDescent="0.35">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row>
    <row r="172" spans="1:28" ht="14.25" customHeight="1" x14ac:dyDescent="0.35">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row>
    <row r="173" spans="1:28" ht="14.25" customHeight="1" x14ac:dyDescent="0.35">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row>
    <row r="174" spans="1:28" ht="14.25" customHeight="1" x14ac:dyDescent="0.35">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row>
    <row r="175" spans="1:28" ht="14.25" customHeight="1" x14ac:dyDescent="0.35">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row>
    <row r="176" spans="1:28" ht="14.25" customHeight="1" x14ac:dyDescent="0.35">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row>
    <row r="177" spans="1:28" ht="14.25" customHeight="1" x14ac:dyDescent="0.35">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row>
    <row r="178" spans="1:28" ht="14.25" customHeight="1" x14ac:dyDescent="0.35">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row>
    <row r="179" spans="1:28" ht="14.25" customHeight="1" x14ac:dyDescent="0.35">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row>
    <row r="180" spans="1:28" ht="14.25" customHeight="1" x14ac:dyDescent="0.35">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row>
    <row r="181" spans="1:28" ht="14.25" customHeight="1" x14ac:dyDescent="0.35">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row>
    <row r="182" spans="1:28" ht="14.25" customHeight="1" x14ac:dyDescent="0.35">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row>
    <row r="183" spans="1:28" ht="14.25" customHeight="1" x14ac:dyDescent="0.35">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row>
    <row r="184" spans="1:28" ht="14.25" customHeight="1" x14ac:dyDescent="0.35">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row>
    <row r="185" spans="1:28" ht="14.25" customHeight="1" x14ac:dyDescent="0.35">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row>
    <row r="186" spans="1:28" ht="14.25" customHeight="1" x14ac:dyDescent="0.35">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row>
    <row r="187" spans="1:28" ht="14.25" customHeight="1" x14ac:dyDescent="0.35">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row>
    <row r="188" spans="1:28" ht="14.25" customHeight="1" x14ac:dyDescent="0.35">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row>
    <row r="189" spans="1:28" ht="14.25" customHeight="1" x14ac:dyDescent="0.35">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row>
    <row r="190" spans="1:28" ht="14.25" customHeight="1" x14ac:dyDescent="0.35">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row>
    <row r="191" spans="1:28" ht="14.25" customHeight="1" x14ac:dyDescent="0.35">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row>
    <row r="192" spans="1:28" ht="14.25" customHeight="1" x14ac:dyDescent="0.35">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row>
    <row r="193" spans="1:28" ht="14.25" customHeight="1" x14ac:dyDescent="0.35">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row>
    <row r="194" spans="1:28" ht="14.25" customHeight="1" x14ac:dyDescent="0.35">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row>
    <row r="195" spans="1:28" ht="14.25" customHeight="1" x14ac:dyDescent="0.35">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row>
    <row r="196" spans="1:28" ht="14.25" customHeight="1" x14ac:dyDescent="0.3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row>
    <row r="197" spans="1:28" ht="14.25" customHeight="1" x14ac:dyDescent="0.3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row>
    <row r="198" spans="1:28" ht="14.25" customHeight="1" x14ac:dyDescent="0.3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row>
    <row r="199" spans="1:28" ht="14.25" customHeight="1" x14ac:dyDescent="0.3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row>
    <row r="200" spans="1:28" ht="14.25" customHeight="1" x14ac:dyDescent="0.3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row>
    <row r="201" spans="1:28" ht="14.25" customHeight="1" x14ac:dyDescent="0.35">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row>
    <row r="202" spans="1:28" ht="14.25" customHeight="1" x14ac:dyDescent="0.35">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row>
    <row r="203" spans="1:28" ht="14.25" customHeight="1" x14ac:dyDescent="0.35">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row>
    <row r="204" spans="1:28" ht="14.25" customHeight="1" x14ac:dyDescent="0.35">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row>
    <row r="205" spans="1:28" ht="14.25" customHeight="1" x14ac:dyDescent="0.35">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row>
    <row r="206" spans="1:28" ht="14.25" customHeight="1" x14ac:dyDescent="0.35">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row>
    <row r="207" spans="1:28" ht="14.25" customHeight="1" x14ac:dyDescent="0.35">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row>
    <row r="208" spans="1:28" ht="14.25" customHeight="1" x14ac:dyDescent="0.35">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row>
    <row r="209" spans="1:28" ht="14.25" customHeight="1" x14ac:dyDescent="0.35">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row>
    <row r="210" spans="1:28" ht="14.25" customHeight="1" x14ac:dyDescent="0.35">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row>
    <row r="211" spans="1:28" ht="14.25" customHeight="1" x14ac:dyDescent="0.35">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row>
    <row r="212" spans="1:28" ht="14.25" customHeight="1" x14ac:dyDescent="0.35">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row>
    <row r="213" spans="1:28" ht="14.25" customHeight="1" x14ac:dyDescent="0.35">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row>
    <row r="214" spans="1:28" ht="14.25" customHeight="1" x14ac:dyDescent="0.35">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row>
    <row r="215" spans="1:28" ht="14.25" customHeight="1" x14ac:dyDescent="0.35">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row>
    <row r="216" spans="1:28" ht="14.25" customHeight="1" x14ac:dyDescent="0.35">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row>
    <row r="217" spans="1:28" ht="14.25" customHeight="1" x14ac:dyDescent="0.35">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row>
    <row r="218" spans="1:28" ht="14.25" customHeight="1" x14ac:dyDescent="0.35">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row>
    <row r="219" spans="1:28" ht="14.25" customHeight="1" x14ac:dyDescent="0.35">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row>
    <row r="220" spans="1:28" ht="14.25" customHeight="1" x14ac:dyDescent="0.35">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row>
    <row r="221" spans="1:28" ht="14.25" customHeight="1" x14ac:dyDescent="0.35">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row>
    <row r="222" spans="1:28" ht="14.25" customHeight="1" x14ac:dyDescent="0.35">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row>
    <row r="223" spans="1:28" ht="14.25" customHeight="1" x14ac:dyDescent="0.35">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row>
    <row r="224" spans="1:28" ht="14.25" customHeight="1" x14ac:dyDescent="0.35">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row>
    <row r="225" spans="1:28" ht="14.25" customHeight="1" x14ac:dyDescent="0.35">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row>
    <row r="226" spans="1:28" ht="14.25" customHeight="1" x14ac:dyDescent="0.35">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row>
    <row r="227" spans="1:28" ht="14.25" customHeight="1" x14ac:dyDescent="0.35">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row>
    <row r="228" spans="1:28" ht="14.25" customHeight="1" x14ac:dyDescent="0.35">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row>
    <row r="229" spans="1:28" ht="14.25" customHeight="1" x14ac:dyDescent="0.35">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row>
    <row r="230" spans="1:28" ht="14.25" customHeight="1" x14ac:dyDescent="0.35">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row>
    <row r="231" spans="1:28" ht="14.25" customHeight="1" x14ac:dyDescent="0.35">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row>
    <row r="232" spans="1:28" ht="14.25" customHeight="1" x14ac:dyDescent="0.35">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row>
    <row r="233" spans="1:28" ht="14.25" customHeight="1" x14ac:dyDescent="0.35">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row>
    <row r="234" spans="1:28" ht="14.25" customHeight="1" x14ac:dyDescent="0.35">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row>
    <row r="235" spans="1:28" ht="14.25" customHeight="1" x14ac:dyDescent="0.35">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row>
    <row r="236" spans="1:28" ht="14.25" customHeight="1" x14ac:dyDescent="0.35">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row>
    <row r="237" spans="1:28" ht="14.25" customHeight="1" x14ac:dyDescent="0.35">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row>
    <row r="238" spans="1:28" ht="14.25" customHeight="1" x14ac:dyDescent="0.35">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row>
    <row r="239" spans="1:28" ht="14.25" customHeight="1" x14ac:dyDescent="0.35">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row>
    <row r="240" spans="1:28" ht="14.25" customHeight="1" x14ac:dyDescent="0.35">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row>
    <row r="241" spans="1:28" ht="14.25" customHeight="1" x14ac:dyDescent="0.35">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row>
    <row r="242" spans="1:28" ht="14.25" customHeight="1" x14ac:dyDescent="0.35">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row>
    <row r="243" spans="1:28" ht="14.25" customHeight="1" x14ac:dyDescent="0.35">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row>
    <row r="244" spans="1:28" ht="14.25" customHeight="1" x14ac:dyDescent="0.35">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row>
    <row r="245" spans="1:28" ht="14.25" customHeight="1" x14ac:dyDescent="0.35">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row>
    <row r="246" spans="1:28" ht="14.25" customHeight="1" x14ac:dyDescent="0.35">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row>
    <row r="247" spans="1:28" ht="14.25" customHeight="1" x14ac:dyDescent="0.35">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row>
    <row r="248" spans="1:28" ht="14.25" customHeight="1" x14ac:dyDescent="0.35">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row>
    <row r="249" spans="1:28" ht="14.25" customHeight="1" x14ac:dyDescent="0.35">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row>
    <row r="250" spans="1:28" ht="14.25" customHeight="1" x14ac:dyDescent="0.35">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row>
    <row r="251" spans="1:28" ht="14.25" customHeight="1" x14ac:dyDescent="0.35">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row>
    <row r="252" spans="1:28" ht="14.25" customHeight="1" x14ac:dyDescent="0.35">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row>
    <row r="253" spans="1:28" ht="14.25" customHeight="1" x14ac:dyDescent="0.35">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row>
    <row r="254" spans="1:28" ht="14.25" customHeight="1" x14ac:dyDescent="0.35">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row>
    <row r="255" spans="1:28" ht="14.25" customHeight="1" x14ac:dyDescent="0.35">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row>
    <row r="256" spans="1:28" ht="14.25" customHeight="1" x14ac:dyDescent="0.35">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row>
    <row r="257" spans="1:28" ht="14.25" customHeight="1" x14ac:dyDescent="0.35">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row>
    <row r="258" spans="1:28" ht="14.25" customHeight="1" x14ac:dyDescent="0.35">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row>
    <row r="259" spans="1:28" ht="14.25" customHeight="1" x14ac:dyDescent="0.35">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row>
    <row r="260" spans="1:28" ht="14.25" customHeight="1" x14ac:dyDescent="0.35">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row>
    <row r="261" spans="1:28" ht="15.75" customHeight="1" x14ac:dyDescent="0.35"/>
    <row r="262" spans="1:28" ht="15.75" customHeight="1" x14ac:dyDescent="0.35"/>
    <row r="263" spans="1:28" ht="15.75" customHeight="1" x14ac:dyDescent="0.35"/>
    <row r="264" spans="1:28" ht="15.75" customHeight="1" x14ac:dyDescent="0.35"/>
    <row r="265" spans="1:28" ht="15.75" customHeight="1" x14ac:dyDescent="0.35"/>
    <row r="266" spans="1:28" ht="15.75" customHeight="1" x14ac:dyDescent="0.35"/>
    <row r="267" spans="1:28" ht="15.75" customHeight="1" x14ac:dyDescent="0.35"/>
    <row r="268" spans="1:28" ht="15.75" customHeight="1" x14ac:dyDescent="0.35"/>
    <row r="269" spans="1:28" ht="15.75" customHeight="1" x14ac:dyDescent="0.35"/>
    <row r="270" spans="1:28" ht="15.75" customHeight="1" x14ac:dyDescent="0.35"/>
    <row r="271" spans="1:28" ht="15.75" customHeight="1" x14ac:dyDescent="0.35"/>
    <row r="272" spans="1:28"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sheetData>
  <mergeCells count="100">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K41:AA41"/>
    <mergeCell ref="C24:I24"/>
    <mergeCell ref="C37:G37"/>
    <mergeCell ref="C38:G38"/>
    <mergeCell ref="C39:G39"/>
    <mergeCell ref="C40:G40"/>
    <mergeCell ref="C34:AA34"/>
    <mergeCell ref="C35:G36"/>
    <mergeCell ref="H35:H36"/>
    <mergeCell ref="I35:I36"/>
    <mergeCell ref="J35:J36"/>
    <mergeCell ref="K35:AA36"/>
    <mergeCell ref="K37:AA37"/>
    <mergeCell ref="K38:AA38"/>
    <mergeCell ref="K39:AA39"/>
    <mergeCell ref="K40:AA40"/>
    <mergeCell ref="V10:AA10"/>
    <mergeCell ref="R11:U11"/>
    <mergeCell ref="V11:AA11"/>
    <mergeCell ref="C58:G58"/>
    <mergeCell ref="H58:I58"/>
    <mergeCell ref="J58:M58"/>
    <mergeCell ref="N58:U58"/>
    <mergeCell ref="V58:AA58"/>
    <mergeCell ref="C41:G41"/>
    <mergeCell ref="C44:AA45"/>
    <mergeCell ref="C46:AA52"/>
    <mergeCell ref="C55:G57"/>
    <mergeCell ref="H55:I57"/>
    <mergeCell ref="J55:M57"/>
    <mergeCell ref="N55:U57"/>
    <mergeCell ref="V55:AA57"/>
    <mergeCell ref="Z32:AA32"/>
    <mergeCell ref="C30:J32"/>
    <mergeCell ref="K30:R30"/>
    <mergeCell ref="S30:W30"/>
    <mergeCell ref="X30:AA30"/>
    <mergeCell ref="K31:N31"/>
    <mergeCell ref="O31:R31"/>
    <mergeCell ref="S31:T31"/>
    <mergeCell ref="K32:N32"/>
    <mergeCell ref="O32:R32"/>
    <mergeCell ref="S32:T32"/>
    <mergeCell ref="U32:W32"/>
    <mergeCell ref="X32:Y32"/>
    <mergeCell ref="U31:W31"/>
    <mergeCell ref="X31:Y31"/>
    <mergeCell ref="Z31:AA31"/>
    <mergeCell ref="C26:H26"/>
    <mergeCell ref="I26:AA26"/>
    <mergeCell ref="C28:H28"/>
    <mergeCell ref="I28:J28"/>
    <mergeCell ref="K28:N28"/>
    <mergeCell ref="Q23:AA23"/>
    <mergeCell ref="J24:P24"/>
    <mergeCell ref="Q24:AA24"/>
    <mergeCell ref="B2:G4"/>
    <mergeCell ref="H2:AB2"/>
    <mergeCell ref="H3:O3"/>
    <mergeCell ref="P3:AB3"/>
    <mergeCell ref="H4:AB4"/>
    <mergeCell ref="T14:AA14"/>
    <mergeCell ref="C16:H16"/>
    <mergeCell ref="I16:AA16"/>
    <mergeCell ref="C7:H8"/>
    <mergeCell ref="I7:AA8"/>
    <mergeCell ref="C10:H11"/>
    <mergeCell ref="I10:Q11"/>
    <mergeCell ref="R10:U10"/>
    <mergeCell ref="C13:H14"/>
    <mergeCell ref="I13:S14"/>
    <mergeCell ref="T13:AA13"/>
    <mergeCell ref="O28:R28"/>
    <mergeCell ref="T28:V28"/>
    <mergeCell ref="X28:Z28"/>
    <mergeCell ref="C18:H18"/>
    <mergeCell ref="I18:AA18"/>
    <mergeCell ref="C20:H21"/>
    <mergeCell ref="I20:L21"/>
    <mergeCell ref="M20:S20"/>
    <mergeCell ref="T20:AA20"/>
    <mergeCell ref="M21:S21"/>
    <mergeCell ref="T21:AA21"/>
    <mergeCell ref="C23:I23"/>
    <mergeCell ref="J23:P23"/>
  </mergeCells>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K111"/>
  <sheetViews>
    <sheetView topLeftCell="A26" zoomScale="70" zoomScaleNormal="70" workbookViewId="0">
      <selection activeCell="V61" sqref="V61:AA64"/>
    </sheetView>
  </sheetViews>
  <sheetFormatPr baseColWidth="10" defaultColWidth="3.7265625" defaultRowHeight="14.5" x14ac:dyDescent="0.35"/>
  <cols>
    <col min="1" max="1" width="3.7265625" style="885"/>
    <col min="2" max="2" width="2.81640625" style="885" customWidth="1"/>
    <col min="3" max="6" width="2.7265625" style="885" customWidth="1"/>
    <col min="7" max="7" width="4.26953125" style="885" customWidth="1"/>
    <col min="8" max="8" width="14.26953125" style="885" customWidth="1"/>
    <col min="9" max="9" width="14.54296875" style="885" customWidth="1"/>
    <col min="10" max="10" width="16.54296875" style="885" customWidth="1"/>
    <col min="11" max="12" width="3.453125" style="885" customWidth="1"/>
    <col min="13" max="15" width="2.7265625" style="885" customWidth="1"/>
    <col min="16" max="16" width="3.453125" style="885" customWidth="1"/>
    <col min="17" max="17" width="3.54296875" style="885" customWidth="1"/>
    <col min="18" max="18" width="3.7265625" style="885"/>
    <col min="19" max="19" width="3.26953125" style="885" customWidth="1"/>
    <col min="20" max="20" width="7.453125" style="885" customWidth="1"/>
    <col min="21" max="21" width="3.54296875" style="885" customWidth="1"/>
    <col min="22" max="22" width="3.7265625" style="885"/>
    <col min="23" max="25" width="5" style="885" customWidth="1"/>
    <col min="26" max="26" width="6.7265625" style="885" customWidth="1"/>
    <col min="27" max="27" width="25.81640625" style="885" customWidth="1"/>
    <col min="28" max="28" width="2" style="885" customWidth="1"/>
    <col min="29" max="29" width="9" style="885" customWidth="1"/>
    <col min="30" max="30" width="15" style="885" bestFit="1" customWidth="1"/>
    <col min="31" max="32" width="3.7265625" style="885"/>
    <col min="33" max="33" width="10.26953125" style="885" bestFit="1" customWidth="1"/>
    <col min="34" max="34" width="8.453125" style="885" bestFit="1" customWidth="1"/>
    <col min="35" max="16384" width="3.7265625" style="885"/>
  </cols>
  <sheetData>
    <row r="1" spans="2:28" ht="15" thickBot="1" x14ac:dyDescent="0.4">
      <c r="B1" s="886"/>
      <c r="C1" s="886"/>
      <c r="D1" s="886"/>
      <c r="E1" s="886"/>
      <c r="F1" s="886"/>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H5" s="887"/>
      <c r="I5" s="887"/>
      <c r="J5" s="887"/>
      <c r="K5" s="887"/>
      <c r="L5" s="887"/>
      <c r="M5" s="887"/>
      <c r="N5" s="887"/>
      <c r="O5" s="887"/>
      <c r="P5" s="887"/>
      <c r="Q5" s="887"/>
      <c r="R5" s="887"/>
      <c r="S5" s="887"/>
      <c r="T5" s="887"/>
      <c r="U5" s="887"/>
      <c r="V5" s="887"/>
      <c r="W5" s="887"/>
      <c r="X5" s="887"/>
      <c r="Y5" s="887"/>
      <c r="Z5" s="887"/>
      <c r="AA5" s="887"/>
      <c r="AB5" s="887"/>
    </row>
    <row r="6" spans="2:28" ht="7.5" customHeight="1" thickBot="1" x14ac:dyDescent="0.4">
      <c r="B6" s="888"/>
      <c r="C6" s="889"/>
      <c r="D6" s="889"/>
      <c r="E6" s="889"/>
      <c r="F6" s="889"/>
      <c r="G6" s="889"/>
      <c r="H6" s="889"/>
      <c r="I6" s="890"/>
      <c r="J6" s="890"/>
      <c r="K6" s="890"/>
      <c r="L6" s="890"/>
      <c r="M6" s="890"/>
      <c r="N6" s="890"/>
      <c r="O6" s="890"/>
      <c r="P6" s="890"/>
      <c r="Q6" s="890"/>
      <c r="R6" s="891"/>
      <c r="S6" s="891"/>
      <c r="T6" s="891"/>
      <c r="U6" s="891"/>
      <c r="V6" s="891"/>
      <c r="W6" s="889"/>
      <c r="X6" s="889"/>
      <c r="Y6" s="889"/>
      <c r="Z6" s="889"/>
      <c r="AA6" s="889"/>
      <c r="AB6" s="892"/>
    </row>
    <row r="7" spans="2:28" ht="15" customHeight="1" x14ac:dyDescent="0.35">
      <c r="B7" s="893"/>
      <c r="C7" s="1114" t="s">
        <v>4</v>
      </c>
      <c r="D7" s="1115"/>
      <c r="E7" s="1115"/>
      <c r="F7" s="1115"/>
      <c r="G7" s="1115"/>
      <c r="H7" s="1116"/>
      <c r="I7" s="1365" t="s">
        <v>253</v>
      </c>
      <c r="J7" s="1366"/>
      <c r="K7" s="1366"/>
      <c r="L7" s="1366"/>
      <c r="M7" s="1366"/>
      <c r="N7" s="1366"/>
      <c r="O7" s="1366"/>
      <c r="P7" s="1366"/>
      <c r="Q7" s="1366"/>
      <c r="R7" s="1366"/>
      <c r="S7" s="1366"/>
      <c r="T7" s="1366"/>
      <c r="U7" s="1366"/>
      <c r="V7" s="1366"/>
      <c r="W7" s="1366"/>
      <c r="X7" s="1366"/>
      <c r="Y7" s="1366"/>
      <c r="Z7" s="1366"/>
      <c r="AA7" s="1367"/>
      <c r="AB7" s="894"/>
    </row>
    <row r="8" spans="2:28" ht="15" thickBot="1" x14ac:dyDescent="0.4">
      <c r="B8" s="893"/>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894"/>
    </row>
    <row r="9" spans="2:28" ht="7.5" customHeight="1" thickBot="1" x14ac:dyDescent="0.4">
      <c r="B9" s="893"/>
      <c r="C9" s="895"/>
      <c r="D9" s="895"/>
      <c r="E9" s="895"/>
      <c r="F9" s="895"/>
      <c r="G9" s="895"/>
      <c r="H9" s="895"/>
      <c r="I9" s="896"/>
      <c r="J9" s="896"/>
      <c r="K9" s="896"/>
      <c r="L9" s="896"/>
      <c r="M9" s="896"/>
      <c r="N9" s="896"/>
      <c r="O9" s="896"/>
      <c r="P9" s="896"/>
      <c r="Q9" s="896"/>
      <c r="R9" s="897"/>
      <c r="S9" s="897"/>
      <c r="T9" s="897"/>
      <c r="U9" s="897"/>
      <c r="V9" s="897"/>
      <c r="W9" s="895"/>
      <c r="X9" s="895"/>
      <c r="Y9" s="895"/>
      <c r="Z9" s="895"/>
      <c r="AA9" s="895"/>
      <c r="AB9" s="894"/>
    </row>
    <row r="10" spans="2:28" ht="15" customHeight="1" thickBot="1" x14ac:dyDescent="0.4">
      <c r="B10" s="893"/>
      <c r="C10" s="1114" t="s">
        <v>5</v>
      </c>
      <c r="D10" s="1115"/>
      <c r="E10" s="1115"/>
      <c r="F10" s="1115"/>
      <c r="G10" s="1115"/>
      <c r="H10" s="1116"/>
      <c r="I10" s="1371" t="s">
        <v>254</v>
      </c>
      <c r="J10" s="1741"/>
      <c r="K10" s="1741"/>
      <c r="L10" s="1741"/>
      <c r="M10" s="1741"/>
      <c r="N10" s="1741"/>
      <c r="O10" s="1741"/>
      <c r="P10" s="1741"/>
      <c r="Q10" s="1742"/>
      <c r="R10" s="1144" t="s">
        <v>7</v>
      </c>
      <c r="S10" s="1145"/>
      <c r="T10" s="1145"/>
      <c r="U10" s="1146"/>
      <c r="V10" s="1147" t="s">
        <v>8</v>
      </c>
      <c r="W10" s="1148"/>
      <c r="X10" s="1148"/>
      <c r="Y10" s="1148"/>
      <c r="Z10" s="1148"/>
      <c r="AA10" s="1149"/>
      <c r="AB10" s="894"/>
    </row>
    <row r="11" spans="2:28" ht="28.5" customHeight="1" thickBot="1" x14ac:dyDescent="0.4">
      <c r="B11" s="893"/>
      <c r="C11" s="1117"/>
      <c r="D11" s="1118"/>
      <c r="E11" s="1118"/>
      <c r="F11" s="1118"/>
      <c r="G11" s="1118"/>
      <c r="H11" s="1119"/>
      <c r="I11" s="1743"/>
      <c r="J11" s="1744"/>
      <c r="K11" s="1744"/>
      <c r="L11" s="1744"/>
      <c r="M11" s="1744"/>
      <c r="N11" s="1744"/>
      <c r="O11" s="1744"/>
      <c r="P11" s="1744"/>
      <c r="Q11" s="1745"/>
      <c r="R11" s="1150" t="s">
        <v>255</v>
      </c>
      <c r="S11" s="1151"/>
      <c r="T11" s="1151"/>
      <c r="U11" s="1152"/>
      <c r="V11" s="1153">
        <v>1</v>
      </c>
      <c r="W11" s="1154"/>
      <c r="X11" s="1154"/>
      <c r="Y11" s="1154"/>
      <c r="Z11" s="1154"/>
      <c r="AA11" s="1155"/>
      <c r="AB11" s="894"/>
    </row>
    <row r="12" spans="2:28" ht="6" customHeight="1" thickBot="1" x14ac:dyDescent="0.4">
      <c r="B12" s="898"/>
      <c r="C12" s="899"/>
      <c r="D12" s="899"/>
      <c r="E12" s="899"/>
      <c r="F12" s="899"/>
      <c r="G12" s="899"/>
      <c r="H12" s="899"/>
      <c r="I12" s="899"/>
      <c r="J12" s="899"/>
      <c r="K12" s="899"/>
      <c r="L12" s="899"/>
      <c r="M12" s="899"/>
      <c r="N12" s="899"/>
      <c r="O12" s="899"/>
      <c r="P12" s="899"/>
      <c r="Q12" s="899"/>
      <c r="R12" s="899"/>
      <c r="S12" s="899"/>
      <c r="T12" s="899"/>
      <c r="U12" s="899"/>
      <c r="V12" s="899"/>
      <c r="W12" s="899"/>
      <c r="X12" s="899"/>
      <c r="Y12" s="899"/>
      <c r="Z12" s="899"/>
      <c r="AA12" s="899"/>
      <c r="AB12" s="900"/>
    </row>
    <row r="13" spans="2:28" ht="15" customHeight="1" x14ac:dyDescent="0.35">
      <c r="B13" s="898"/>
      <c r="C13" s="1114" t="s">
        <v>9</v>
      </c>
      <c r="D13" s="1115"/>
      <c r="E13" s="1115"/>
      <c r="F13" s="1115"/>
      <c r="G13" s="1115"/>
      <c r="H13" s="1116"/>
      <c r="I13" s="1786" t="s">
        <v>256</v>
      </c>
      <c r="J13" s="1787"/>
      <c r="K13" s="1787"/>
      <c r="L13" s="1787"/>
      <c r="M13" s="1787"/>
      <c r="N13" s="1787"/>
      <c r="O13" s="1787"/>
      <c r="P13" s="1787"/>
      <c r="Q13" s="1787"/>
      <c r="R13" s="1787"/>
      <c r="S13" s="1788"/>
      <c r="T13" s="1114" t="s">
        <v>11</v>
      </c>
      <c r="U13" s="1115"/>
      <c r="V13" s="1115"/>
      <c r="W13" s="1115"/>
      <c r="X13" s="1115"/>
      <c r="Y13" s="1115"/>
      <c r="Z13" s="1115"/>
      <c r="AA13" s="1116"/>
      <c r="AB13" s="900"/>
    </row>
    <row r="14" spans="2:28" ht="45.75" customHeight="1" thickBot="1" x14ac:dyDescent="0.4">
      <c r="B14" s="898"/>
      <c r="C14" s="1117"/>
      <c r="D14" s="1118"/>
      <c r="E14" s="1118"/>
      <c r="F14" s="1118"/>
      <c r="G14" s="1118"/>
      <c r="H14" s="1119"/>
      <c r="I14" s="1789"/>
      <c r="J14" s="1790"/>
      <c r="K14" s="1790"/>
      <c r="L14" s="1790"/>
      <c r="M14" s="1790"/>
      <c r="N14" s="1790"/>
      <c r="O14" s="1790"/>
      <c r="P14" s="1790"/>
      <c r="Q14" s="1790"/>
      <c r="R14" s="1790"/>
      <c r="S14" s="1791"/>
      <c r="T14" s="1162" t="s">
        <v>62</v>
      </c>
      <c r="U14" s="1163"/>
      <c r="V14" s="1163"/>
      <c r="W14" s="1163"/>
      <c r="X14" s="1163"/>
      <c r="Y14" s="1163"/>
      <c r="Z14" s="1163"/>
      <c r="AA14" s="1164"/>
      <c r="AB14" s="900"/>
    </row>
    <row r="15" spans="2:28" ht="6.75" customHeight="1" thickBot="1" x14ac:dyDescent="0.4">
      <c r="B15" s="898"/>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900"/>
    </row>
    <row r="16" spans="2:28" ht="57.75" customHeight="1" thickBot="1" x14ac:dyDescent="0.4">
      <c r="B16" s="898"/>
      <c r="C16" s="1165" t="s">
        <v>13</v>
      </c>
      <c r="D16" s="1166"/>
      <c r="E16" s="1166"/>
      <c r="F16" s="1166"/>
      <c r="G16" s="1166"/>
      <c r="H16" s="1167"/>
      <c r="I16" s="1168" t="s">
        <v>257</v>
      </c>
      <c r="J16" s="1169"/>
      <c r="K16" s="1169"/>
      <c r="L16" s="1169"/>
      <c r="M16" s="1169"/>
      <c r="N16" s="1169"/>
      <c r="O16" s="1169"/>
      <c r="P16" s="1169"/>
      <c r="Q16" s="1169"/>
      <c r="R16" s="1169"/>
      <c r="S16" s="1169"/>
      <c r="T16" s="1169"/>
      <c r="U16" s="1169"/>
      <c r="V16" s="1169"/>
      <c r="W16" s="1169"/>
      <c r="X16" s="1169"/>
      <c r="Y16" s="1169"/>
      <c r="Z16" s="1169"/>
      <c r="AA16" s="1170"/>
      <c r="AB16" s="900"/>
    </row>
    <row r="17" spans="2:28" ht="7.5" customHeight="1" thickBot="1" x14ac:dyDescent="0.4">
      <c r="B17" s="898"/>
      <c r="C17" s="897"/>
      <c r="D17" s="897"/>
      <c r="E17" s="897"/>
      <c r="F17" s="897"/>
      <c r="G17" s="897"/>
      <c r="H17" s="897"/>
      <c r="I17" s="901"/>
      <c r="J17" s="901"/>
      <c r="K17" s="901"/>
      <c r="L17" s="901"/>
      <c r="M17" s="901"/>
      <c r="N17" s="901"/>
      <c r="O17" s="901"/>
      <c r="P17" s="901"/>
      <c r="Q17" s="901"/>
      <c r="R17" s="901"/>
      <c r="S17" s="901"/>
      <c r="T17" s="901"/>
      <c r="U17" s="901"/>
      <c r="V17" s="901"/>
      <c r="W17" s="901"/>
      <c r="X17" s="901"/>
      <c r="Y17" s="901"/>
      <c r="Z17" s="901"/>
      <c r="AA17" s="901"/>
      <c r="AB17" s="900"/>
    </row>
    <row r="18" spans="2:28" ht="52.5" customHeight="1" thickBot="1" x14ac:dyDescent="0.4">
      <c r="B18" s="898"/>
      <c r="C18" s="1165" t="s">
        <v>79</v>
      </c>
      <c r="D18" s="1166"/>
      <c r="E18" s="1166"/>
      <c r="F18" s="1166"/>
      <c r="G18" s="1166"/>
      <c r="H18" s="1167"/>
      <c r="I18" s="1168" t="s">
        <v>258</v>
      </c>
      <c r="J18" s="1169"/>
      <c r="K18" s="1169"/>
      <c r="L18" s="1169"/>
      <c r="M18" s="1169"/>
      <c r="N18" s="1169"/>
      <c r="O18" s="1169"/>
      <c r="P18" s="1169"/>
      <c r="Q18" s="1169"/>
      <c r="R18" s="1169"/>
      <c r="S18" s="1169"/>
      <c r="T18" s="1169"/>
      <c r="U18" s="1169"/>
      <c r="V18" s="1169"/>
      <c r="W18" s="1169"/>
      <c r="X18" s="1169"/>
      <c r="Y18" s="1169"/>
      <c r="Z18" s="1169"/>
      <c r="AA18" s="1170"/>
      <c r="AB18" s="900"/>
    </row>
    <row r="19" spans="2:28" ht="9" customHeight="1" thickBot="1" x14ac:dyDescent="0.4">
      <c r="B19" s="898"/>
      <c r="C19" s="897"/>
      <c r="D19" s="897"/>
      <c r="E19" s="897"/>
      <c r="F19" s="897"/>
      <c r="G19" s="897"/>
      <c r="H19" s="897"/>
      <c r="I19" s="901"/>
      <c r="J19" s="901"/>
      <c r="K19" s="901"/>
      <c r="L19" s="901"/>
      <c r="M19" s="901"/>
      <c r="N19" s="901"/>
      <c r="O19" s="901"/>
      <c r="P19" s="901"/>
      <c r="Q19" s="901"/>
      <c r="R19" s="901"/>
      <c r="S19" s="901"/>
      <c r="T19" s="901"/>
      <c r="U19" s="901"/>
      <c r="V19" s="901"/>
      <c r="W19" s="901"/>
      <c r="X19" s="901"/>
      <c r="Y19" s="901"/>
      <c r="Z19" s="901"/>
      <c r="AA19" s="901"/>
      <c r="AB19" s="900"/>
    </row>
    <row r="20" spans="2:28" ht="22.5" customHeight="1" x14ac:dyDescent="0.35">
      <c r="B20" s="898"/>
      <c r="C20" s="1171" t="s">
        <v>54</v>
      </c>
      <c r="D20" s="1172"/>
      <c r="E20" s="1172"/>
      <c r="F20" s="1172"/>
      <c r="G20" s="1172"/>
      <c r="H20" s="1173"/>
      <c r="I20" s="1177" t="s">
        <v>780</v>
      </c>
      <c r="J20" s="1178"/>
      <c r="K20" s="1178"/>
      <c r="L20" s="1179"/>
      <c r="M20" s="1147" t="s">
        <v>18</v>
      </c>
      <c r="N20" s="1148"/>
      <c r="O20" s="1148"/>
      <c r="P20" s="1148"/>
      <c r="Q20" s="1148"/>
      <c r="R20" s="1148"/>
      <c r="S20" s="1149"/>
      <c r="T20" s="1147" t="s">
        <v>19</v>
      </c>
      <c r="U20" s="1148"/>
      <c r="V20" s="1148"/>
      <c r="W20" s="1148"/>
      <c r="X20" s="1148"/>
      <c r="Y20" s="1148"/>
      <c r="Z20" s="1148"/>
      <c r="AA20" s="1149"/>
      <c r="AB20" s="900"/>
    </row>
    <row r="21" spans="2:28" ht="30.75" customHeight="1" thickBot="1" x14ac:dyDescent="0.4">
      <c r="B21" s="898"/>
      <c r="C21" s="1174"/>
      <c r="D21" s="1175"/>
      <c r="E21" s="1175"/>
      <c r="F21" s="1175"/>
      <c r="G21" s="1175"/>
      <c r="H21" s="1176"/>
      <c r="I21" s="1180"/>
      <c r="J21" s="1181"/>
      <c r="K21" s="1181"/>
      <c r="L21" s="1182"/>
      <c r="M21" s="1183" t="s">
        <v>259</v>
      </c>
      <c r="N21" s="1184"/>
      <c r="O21" s="1184"/>
      <c r="P21" s="1184"/>
      <c r="Q21" s="1184"/>
      <c r="R21" s="1184"/>
      <c r="S21" s="1185"/>
      <c r="T21" s="1153" t="s">
        <v>109</v>
      </c>
      <c r="U21" s="1184"/>
      <c r="V21" s="1184"/>
      <c r="W21" s="1184"/>
      <c r="X21" s="1184"/>
      <c r="Y21" s="1184"/>
      <c r="Z21" s="1184"/>
      <c r="AA21" s="1185"/>
      <c r="AB21" s="900"/>
    </row>
    <row r="22" spans="2:28" ht="9" customHeight="1" thickBot="1" x14ac:dyDescent="0.4">
      <c r="B22" s="898"/>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900"/>
    </row>
    <row r="23" spans="2:28" ht="31.5" customHeight="1" x14ac:dyDescent="0.35">
      <c r="B23" s="898"/>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900"/>
    </row>
    <row r="24" spans="2:28" ht="24" customHeight="1" thickBot="1" x14ac:dyDescent="0.4">
      <c r="B24" s="898"/>
      <c r="C24" s="1186" t="s">
        <v>260</v>
      </c>
      <c r="D24" s="1187"/>
      <c r="E24" s="1187"/>
      <c r="F24" s="1187"/>
      <c r="G24" s="1187"/>
      <c r="H24" s="1187"/>
      <c r="I24" s="1188"/>
      <c r="J24" s="1186" t="s">
        <v>261</v>
      </c>
      <c r="K24" s="1187"/>
      <c r="L24" s="1187"/>
      <c r="M24" s="1187"/>
      <c r="N24" s="1187"/>
      <c r="O24" s="1187"/>
      <c r="P24" s="1188"/>
      <c r="Q24" s="1189" t="s">
        <v>262</v>
      </c>
      <c r="R24" s="1190"/>
      <c r="S24" s="1190"/>
      <c r="T24" s="1190"/>
      <c r="U24" s="1190"/>
      <c r="V24" s="1190"/>
      <c r="W24" s="1190"/>
      <c r="X24" s="1190"/>
      <c r="Y24" s="1190"/>
      <c r="Z24" s="1190"/>
      <c r="AA24" s="1191"/>
      <c r="AB24" s="900"/>
    </row>
    <row r="25" spans="2:28" ht="9" customHeight="1" thickBot="1" x14ac:dyDescent="0.4">
      <c r="B25" s="898"/>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900"/>
    </row>
    <row r="26" spans="2:28" ht="27" customHeight="1" thickBot="1" x14ac:dyDescent="0.4">
      <c r="B26" s="898"/>
      <c r="C26" s="1165" t="s">
        <v>27</v>
      </c>
      <c r="D26" s="1166"/>
      <c r="E26" s="1166"/>
      <c r="F26" s="1166"/>
      <c r="G26" s="1166"/>
      <c r="H26" s="1167"/>
      <c r="I26" s="1168" t="s">
        <v>263</v>
      </c>
      <c r="J26" s="1169"/>
      <c r="K26" s="1169"/>
      <c r="L26" s="1169"/>
      <c r="M26" s="1169"/>
      <c r="N26" s="1169"/>
      <c r="O26" s="1169"/>
      <c r="P26" s="1169"/>
      <c r="Q26" s="1169"/>
      <c r="R26" s="1169"/>
      <c r="S26" s="1169"/>
      <c r="T26" s="1169"/>
      <c r="U26" s="1169"/>
      <c r="V26" s="1169"/>
      <c r="W26" s="1169"/>
      <c r="X26" s="1169"/>
      <c r="Y26" s="1169"/>
      <c r="Z26" s="1169"/>
      <c r="AA26" s="1170"/>
      <c r="AB26" s="900"/>
    </row>
    <row r="27" spans="2:28" ht="7.5" customHeight="1" thickBot="1" x14ac:dyDescent="0.4">
      <c r="B27" s="898"/>
      <c r="C27" s="897"/>
      <c r="D27" s="897"/>
      <c r="E27" s="897"/>
      <c r="F27" s="897"/>
      <c r="G27" s="897"/>
      <c r="H27" s="897"/>
      <c r="I27" s="901"/>
      <c r="J27" s="901"/>
      <c r="K27" s="901"/>
      <c r="L27" s="901"/>
      <c r="M27" s="901"/>
      <c r="N27" s="901"/>
      <c r="O27" s="901"/>
      <c r="P27" s="901"/>
      <c r="Q27" s="901"/>
      <c r="R27" s="901"/>
      <c r="S27" s="901"/>
      <c r="T27" s="901"/>
      <c r="U27" s="901"/>
      <c r="V27" s="901"/>
      <c r="W27" s="901"/>
      <c r="X27" s="901"/>
      <c r="Y27" s="901"/>
      <c r="Z27" s="901"/>
      <c r="AA27" s="901"/>
      <c r="AB27" s="900"/>
    </row>
    <row r="28" spans="2:28" ht="34.5" customHeight="1" thickBot="1" x14ac:dyDescent="0.4">
      <c r="B28" s="898"/>
      <c r="C28" s="1165" t="s">
        <v>28</v>
      </c>
      <c r="D28" s="1166"/>
      <c r="E28" s="1166"/>
      <c r="F28" s="1166"/>
      <c r="G28" s="1166"/>
      <c r="H28" s="1167"/>
      <c r="I28" s="1527" t="s">
        <v>264</v>
      </c>
      <c r="J28" s="1168"/>
      <c r="K28" s="1194" t="s">
        <v>29</v>
      </c>
      <c r="L28" s="1195"/>
      <c r="M28" s="1195"/>
      <c r="N28" s="1196"/>
      <c r="O28" s="1197" t="s">
        <v>30</v>
      </c>
      <c r="P28" s="1198"/>
      <c r="Q28" s="1198"/>
      <c r="R28" s="1199"/>
      <c r="S28" s="921" t="s">
        <v>32</v>
      </c>
      <c r="T28" s="1198" t="s">
        <v>31</v>
      </c>
      <c r="U28" s="1198"/>
      <c r="V28" s="1199"/>
      <c r="W28" s="749"/>
      <c r="X28" s="1200" t="s">
        <v>56</v>
      </c>
      <c r="Y28" s="1201"/>
      <c r="Z28" s="1202"/>
      <c r="AA28" s="921"/>
      <c r="AB28" s="900"/>
    </row>
    <row r="29" spans="2:28" ht="15" thickBot="1" x14ac:dyDescent="0.4">
      <c r="B29" s="898"/>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899"/>
      <c r="AB29" s="900"/>
    </row>
    <row r="30" spans="2:28" ht="15" customHeight="1" x14ac:dyDescent="0.35">
      <c r="B30" s="898"/>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900"/>
    </row>
    <row r="31" spans="2:28" ht="14.25" customHeight="1" x14ac:dyDescent="0.35">
      <c r="B31" s="898"/>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900"/>
    </row>
    <row r="32" spans="2:28" ht="16.5" customHeight="1" thickBot="1" x14ac:dyDescent="0.4">
      <c r="B32" s="898"/>
      <c r="C32" s="1219"/>
      <c r="D32" s="1220"/>
      <c r="E32" s="1220"/>
      <c r="F32" s="1220"/>
      <c r="G32" s="1220"/>
      <c r="H32" s="1220"/>
      <c r="I32" s="1220"/>
      <c r="J32" s="1221"/>
      <c r="K32" s="1209">
        <v>0</v>
      </c>
      <c r="L32" s="1210"/>
      <c r="M32" s="1210"/>
      <c r="N32" s="1210"/>
      <c r="O32" s="1210">
        <v>84</v>
      </c>
      <c r="P32" s="1210"/>
      <c r="Q32" s="1210"/>
      <c r="R32" s="1210"/>
      <c r="S32" s="1210">
        <v>85</v>
      </c>
      <c r="T32" s="1210"/>
      <c r="U32" s="1210">
        <v>95</v>
      </c>
      <c r="V32" s="1210"/>
      <c r="W32" s="1210"/>
      <c r="X32" s="1210">
        <v>96</v>
      </c>
      <c r="Y32" s="1210"/>
      <c r="Z32" s="1210">
        <v>100</v>
      </c>
      <c r="AA32" s="1212"/>
      <c r="AB32" s="900"/>
    </row>
    <row r="33" spans="2:37" ht="12" customHeight="1" thickBot="1" x14ac:dyDescent="0.4">
      <c r="B33" s="898"/>
      <c r="C33" s="899"/>
      <c r="D33" s="899"/>
      <c r="E33" s="899"/>
      <c r="F33" s="899"/>
      <c r="G33" s="899"/>
      <c r="H33" s="899"/>
      <c r="I33" s="899"/>
      <c r="J33" s="899"/>
      <c r="K33" s="899"/>
      <c r="L33" s="899"/>
      <c r="M33" s="899"/>
      <c r="N33" s="899"/>
      <c r="O33" s="899"/>
      <c r="P33" s="899"/>
      <c r="Q33" s="899"/>
      <c r="R33" s="899"/>
      <c r="S33" s="899"/>
      <c r="T33" s="899"/>
      <c r="U33" s="899"/>
      <c r="V33" s="899"/>
      <c r="W33" s="899"/>
      <c r="X33" s="899"/>
      <c r="Y33" s="899"/>
      <c r="Z33" s="899"/>
      <c r="AA33" s="899"/>
      <c r="AB33" s="900"/>
    </row>
    <row r="34" spans="2:37" s="902" customFormat="1" ht="15" thickBot="1" x14ac:dyDescent="0.4">
      <c r="B34" s="903"/>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8"/>
      <c r="AB34" s="900"/>
    </row>
    <row r="35" spans="2:37" s="902" customFormat="1" ht="58.5" customHeight="1" thickBot="1" x14ac:dyDescent="0.4">
      <c r="B35" s="903"/>
      <c r="C35" s="2699" t="s">
        <v>41</v>
      </c>
      <c r="D35" s="2700"/>
      <c r="E35" s="2700"/>
      <c r="F35" s="2700"/>
      <c r="G35" s="2701"/>
      <c r="H35" s="1000" t="s">
        <v>265</v>
      </c>
      <c r="I35" s="1000" t="s">
        <v>727</v>
      </c>
      <c r="J35" s="1000" t="s">
        <v>266</v>
      </c>
      <c r="K35" s="1802" t="s">
        <v>267</v>
      </c>
      <c r="L35" s="1803"/>
      <c r="M35" s="1803"/>
      <c r="N35" s="1803"/>
      <c r="O35" s="1803"/>
      <c r="P35" s="1804"/>
      <c r="Q35" s="1803" t="s">
        <v>45</v>
      </c>
      <c r="R35" s="1803"/>
      <c r="S35" s="1803"/>
      <c r="T35" s="1803"/>
      <c r="U35" s="1803"/>
      <c r="V35" s="1803"/>
      <c r="W35" s="1803"/>
      <c r="X35" s="1803"/>
      <c r="Y35" s="1803"/>
      <c r="Z35" s="1803"/>
      <c r="AA35" s="1804"/>
      <c r="AB35" s="900"/>
    </row>
    <row r="36" spans="2:37" s="902" customFormat="1" ht="74.25" customHeight="1" x14ac:dyDescent="0.35">
      <c r="B36" s="903"/>
      <c r="C36" s="2702" t="s">
        <v>268</v>
      </c>
      <c r="D36" s="2703"/>
      <c r="E36" s="2703"/>
      <c r="F36" s="2703"/>
      <c r="G36" s="2704"/>
      <c r="H36" s="1001">
        <v>7.37</v>
      </c>
      <c r="I36" s="1002">
        <v>5.4</v>
      </c>
      <c r="J36" s="1003">
        <f>+H36/I36</f>
        <v>1.3648148148148147</v>
      </c>
      <c r="K36" s="2705">
        <f>+H36/I$49</f>
        <v>2.4516000266116691E-2</v>
      </c>
      <c r="L36" s="2706"/>
      <c r="M36" s="2706"/>
      <c r="N36" s="2706"/>
      <c r="O36" s="2706"/>
      <c r="P36" s="2707"/>
      <c r="Q36" s="2708" t="s">
        <v>1009</v>
      </c>
      <c r="R36" s="2709"/>
      <c r="S36" s="2709"/>
      <c r="T36" s="2709"/>
      <c r="U36" s="2709"/>
      <c r="V36" s="2709"/>
      <c r="W36" s="2709"/>
      <c r="X36" s="2709"/>
      <c r="Y36" s="2709"/>
      <c r="Z36" s="2709"/>
      <c r="AA36" s="2710"/>
      <c r="AB36" s="900"/>
      <c r="AC36" s="1004">
        <f>43.47/49.78</f>
        <v>0.8732422659702691</v>
      </c>
      <c r="AD36" s="1005"/>
    </row>
    <row r="37" spans="2:37" s="902" customFormat="1" ht="74.25" customHeight="1" x14ac:dyDescent="0.35">
      <c r="B37" s="903"/>
      <c r="C37" s="2684" t="s">
        <v>1010</v>
      </c>
      <c r="D37" s="2685"/>
      <c r="E37" s="2685"/>
      <c r="F37" s="2685"/>
      <c r="G37" s="2686"/>
      <c r="H37" s="1006">
        <f>22.22-H36</f>
        <v>14.849999999999998</v>
      </c>
      <c r="I37" s="1007">
        <v>16.98</v>
      </c>
      <c r="J37" s="388">
        <f t="shared" ref="J37:J47" si="0">+H37/I37</f>
        <v>0.87455830388692568</v>
      </c>
      <c r="K37" s="2668">
        <f t="shared" ref="K37" si="1">+(H36+H37)/I$49</f>
        <v>7.3913911250083161E-2</v>
      </c>
      <c r="L37" s="2669"/>
      <c r="M37" s="2669"/>
      <c r="N37" s="2669"/>
      <c r="O37" s="2669"/>
      <c r="P37" s="2670"/>
      <c r="Q37" s="2711"/>
      <c r="R37" s="2712"/>
      <c r="S37" s="2712"/>
      <c r="T37" s="2712"/>
      <c r="U37" s="2712"/>
      <c r="V37" s="2712"/>
      <c r="W37" s="2712"/>
      <c r="X37" s="2712"/>
      <c r="Y37" s="2712"/>
      <c r="Z37" s="2712"/>
      <c r="AA37" s="2713"/>
      <c r="AB37" s="900"/>
      <c r="AD37" s="1004"/>
    </row>
    <row r="38" spans="2:37" s="902" customFormat="1" ht="74.150000000000006" customHeight="1" thickBot="1" x14ac:dyDescent="0.4">
      <c r="B38" s="903"/>
      <c r="C38" s="2717" t="s">
        <v>269</v>
      </c>
      <c r="D38" s="2718"/>
      <c r="E38" s="2718"/>
      <c r="F38" s="2718"/>
      <c r="G38" s="2719"/>
      <c r="H38" s="1008">
        <f>43.47-H36-H37</f>
        <v>21.250000000000004</v>
      </c>
      <c r="I38" s="1008">
        <v>27.4</v>
      </c>
      <c r="J38" s="1009">
        <f t="shared" si="0"/>
        <v>0.77554744525547459</v>
      </c>
      <c r="K38" s="2687">
        <f>+(H37+H38+H36)/I$49</f>
        <v>0.14460115760761094</v>
      </c>
      <c r="L38" s="2688"/>
      <c r="M38" s="2688"/>
      <c r="N38" s="2688"/>
      <c r="O38" s="2688"/>
      <c r="P38" s="2689"/>
      <c r="Q38" s="2714"/>
      <c r="R38" s="2715"/>
      <c r="S38" s="2715"/>
      <c r="T38" s="2715"/>
      <c r="U38" s="2715"/>
      <c r="V38" s="2715"/>
      <c r="W38" s="2715"/>
      <c r="X38" s="2715"/>
      <c r="Y38" s="2715"/>
      <c r="Z38" s="2715"/>
      <c r="AA38" s="2716"/>
      <c r="AB38" s="900"/>
      <c r="AD38" s="1005"/>
      <c r="AG38" s="985"/>
    </row>
    <row r="39" spans="2:37" s="902" customFormat="1" ht="76" customHeight="1" thickBot="1" x14ac:dyDescent="0.4">
      <c r="B39" s="903"/>
      <c r="C39" s="2684" t="s">
        <v>270</v>
      </c>
      <c r="D39" s="2685"/>
      <c r="E39" s="2685"/>
      <c r="F39" s="2685"/>
      <c r="G39" s="2686"/>
      <c r="H39" s="1010"/>
      <c r="I39" s="1011"/>
      <c r="J39" s="388" t="e">
        <f>+H39/I39</f>
        <v>#DIV/0!</v>
      </c>
      <c r="K39" s="2687">
        <f>+(H38+H39+H37+H36)/I$49</f>
        <v>0.14460115760761094</v>
      </c>
      <c r="L39" s="2688"/>
      <c r="M39" s="2688"/>
      <c r="N39" s="2688"/>
      <c r="O39" s="2688"/>
      <c r="P39" s="2689"/>
      <c r="Q39" s="2690"/>
      <c r="R39" s="2691"/>
      <c r="S39" s="2691"/>
      <c r="T39" s="2691"/>
      <c r="U39" s="2691"/>
      <c r="V39" s="2691"/>
      <c r="W39" s="2691"/>
      <c r="X39" s="2691"/>
      <c r="Y39" s="2691"/>
      <c r="Z39" s="2691"/>
      <c r="AA39" s="2692"/>
      <c r="AB39" s="900"/>
      <c r="AC39" s="1004"/>
      <c r="AD39" s="1005"/>
    </row>
    <row r="40" spans="2:37" s="902" customFormat="1" ht="76" customHeight="1" thickBot="1" x14ac:dyDescent="0.4">
      <c r="B40" s="903"/>
      <c r="C40" s="2684" t="s">
        <v>271</v>
      </c>
      <c r="D40" s="2685"/>
      <c r="E40" s="2685"/>
      <c r="F40" s="2685"/>
      <c r="G40" s="2686"/>
      <c r="H40" s="1012"/>
      <c r="I40" s="1013"/>
      <c r="J40" s="1009" t="e">
        <f>+H40/I40</f>
        <v>#DIV/0!</v>
      </c>
      <c r="K40" s="2668">
        <f>+(H39+H40+H38+H37+H36)/I$49</f>
        <v>0.14460115760761094</v>
      </c>
      <c r="L40" s="2669"/>
      <c r="M40" s="2669"/>
      <c r="N40" s="2669"/>
      <c r="O40" s="2669"/>
      <c r="P40" s="2670"/>
      <c r="Q40" s="2693"/>
      <c r="R40" s="2694"/>
      <c r="S40" s="2694"/>
      <c r="T40" s="2694"/>
      <c r="U40" s="2694"/>
      <c r="V40" s="2694"/>
      <c r="W40" s="2694"/>
      <c r="X40" s="2694"/>
      <c r="Y40" s="2694"/>
      <c r="Z40" s="2694"/>
      <c r="AA40" s="2695"/>
      <c r="AB40" s="900"/>
      <c r="AC40" s="1014"/>
      <c r="AD40" s="1015"/>
    </row>
    <row r="41" spans="2:37" s="902" customFormat="1" ht="76" customHeight="1" thickBot="1" x14ac:dyDescent="0.4">
      <c r="B41" s="903"/>
      <c r="C41" s="2684" t="s">
        <v>272</v>
      </c>
      <c r="D41" s="2685"/>
      <c r="E41" s="2685"/>
      <c r="F41" s="2685"/>
      <c r="G41" s="2686"/>
      <c r="H41" s="1016"/>
      <c r="I41" s="1017"/>
      <c r="J41" s="388" t="e">
        <f>+H41/I41</f>
        <v>#DIV/0!</v>
      </c>
      <c r="K41" s="2668">
        <f>+(H40+H41+H39+H38+H37+H36)/I$49</f>
        <v>0.14460115760761094</v>
      </c>
      <c r="L41" s="2669"/>
      <c r="M41" s="2669"/>
      <c r="N41" s="2669"/>
      <c r="O41" s="2669"/>
      <c r="P41" s="2670"/>
      <c r="Q41" s="2696"/>
      <c r="R41" s="2697"/>
      <c r="S41" s="2697"/>
      <c r="T41" s="2697"/>
      <c r="U41" s="2697"/>
      <c r="V41" s="2697"/>
      <c r="W41" s="2697"/>
      <c r="X41" s="2697"/>
      <c r="Y41" s="2697"/>
      <c r="Z41" s="2697"/>
      <c r="AA41" s="2698"/>
      <c r="AB41" s="900"/>
      <c r="AC41" s="1014"/>
      <c r="AD41" s="1005"/>
    </row>
    <row r="42" spans="2:37" s="902" customFormat="1" ht="76" customHeight="1" x14ac:dyDescent="0.35">
      <c r="B42" s="903"/>
      <c r="C42" s="2684" t="s">
        <v>273</v>
      </c>
      <c r="D42" s="2685"/>
      <c r="E42" s="2685"/>
      <c r="F42" s="2685"/>
      <c r="G42" s="2686"/>
      <c r="H42" s="1018"/>
      <c r="I42" s="1019"/>
      <c r="J42" s="388" t="e">
        <f t="shared" si="0"/>
        <v>#DIV/0!</v>
      </c>
      <c r="K42" s="2668">
        <f>+(H41+H42+H40+H39+H38+H37+H36)/I$49</f>
        <v>0.14460115760761094</v>
      </c>
      <c r="L42" s="2669"/>
      <c r="M42" s="2669"/>
      <c r="N42" s="2669"/>
      <c r="O42" s="2669"/>
      <c r="P42" s="2670"/>
      <c r="Q42" s="2708"/>
      <c r="R42" s="2709"/>
      <c r="S42" s="2709"/>
      <c r="T42" s="2709"/>
      <c r="U42" s="2709"/>
      <c r="V42" s="2709"/>
      <c r="W42" s="2709"/>
      <c r="X42" s="2709"/>
      <c r="Y42" s="2709"/>
      <c r="Z42" s="2709"/>
      <c r="AA42" s="2710"/>
      <c r="AB42" s="900"/>
      <c r="AC42" s="1005"/>
      <c r="AD42" s="1004"/>
    </row>
    <row r="43" spans="2:37" s="902" customFormat="1" ht="76" customHeight="1" x14ac:dyDescent="0.35">
      <c r="B43" s="903"/>
      <c r="C43" s="2684" t="s">
        <v>274</v>
      </c>
      <c r="D43" s="2685"/>
      <c r="E43" s="2685"/>
      <c r="F43" s="2685"/>
      <c r="G43" s="2686"/>
      <c r="H43" s="1018"/>
      <c r="I43" s="1019"/>
      <c r="J43" s="388" t="e">
        <f t="shared" si="0"/>
        <v>#DIV/0!</v>
      </c>
      <c r="K43" s="2668">
        <f>+(H42+H43+H41+H40+H39+H38+H37+H36)/I$49</f>
        <v>0.14460115760761094</v>
      </c>
      <c r="L43" s="2669"/>
      <c r="M43" s="2669"/>
      <c r="N43" s="2669"/>
      <c r="O43" s="2669"/>
      <c r="P43" s="2670"/>
      <c r="Q43" s="2711"/>
      <c r="R43" s="2712"/>
      <c r="S43" s="2712"/>
      <c r="T43" s="2712"/>
      <c r="U43" s="2712"/>
      <c r="V43" s="2712"/>
      <c r="W43" s="2712"/>
      <c r="X43" s="2712"/>
      <c r="Y43" s="2712"/>
      <c r="Z43" s="2712"/>
      <c r="AA43" s="2713"/>
      <c r="AB43" s="900"/>
      <c r="AC43" s="1005"/>
    </row>
    <row r="44" spans="2:37" s="902" customFormat="1" ht="76" customHeight="1" thickBot="1" x14ac:dyDescent="0.4">
      <c r="B44" s="903"/>
      <c r="C44" s="2684" t="s">
        <v>275</v>
      </c>
      <c r="D44" s="2685"/>
      <c r="E44" s="2685"/>
      <c r="F44" s="2685"/>
      <c r="G44" s="2686"/>
      <c r="H44" s="1018"/>
      <c r="I44" s="1019"/>
      <c r="J44" s="388" t="e">
        <f t="shared" si="0"/>
        <v>#DIV/0!</v>
      </c>
      <c r="K44" s="2668">
        <f>+(H43+H44+H42+H41+H40+H39+H38+H37+H36)/I$49</f>
        <v>0.14460115760761094</v>
      </c>
      <c r="L44" s="2669"/>
      <c r="M44" s="2669"/>
      <c r="N44" s="2669"/>
      <c r="O44" s="2669"/>
      <c r="P44" s="2670"/>
      <c r="Q44" s="2720"/>
      <c r="R44" s="2721"/>
      <c r="S44" s="2721"/>
      <c r="T44" s="2721"/>
      <c r="U44" s="2721"/>
      <c r="V44" s="2721"/>
      <c r="W44" s="2721"/>
      <c r="X44" s="2721"/>
      <c r="Y44" s="2721"/>
      <c r="Z44" s="2721"/>
      <c r="AA44" s="2722"/>
      <c r="AB44" s="900"/>
      <c r="AC44" s="1004"/>
      <c r="AG44" s="1005"/>
      <c r="AH44" s="1004"/>
      <c r="AK44" s="1005"/>
    </row>
    <row r="45" spans="2:37" s="902" customFormat="1" ht="76" customHeight="1" x14ac:dyDescent="0.35">
      <c r="B45" s="903"/>
      <c r="C45" s="2684" t="s">
        <v>276</v>
      </c>
      <c r="D45" s="2685"/>
      <c r="E45" s="2685"/>
      <c r="F45" s="2685"/>
      <c r="G45" s="2686"/>
      <c r="H45" s="1018"/>
      <c r="I45" s="1019"/>
      <c r="J45" s="388" t="e">
        <f t="shared" si="0"/>
        <v>#DIV/0!</v>
      </c>
      <c r="K45" s="2668">
        <f>+(H44+H45+H43+H42+H41+H40+H39+H38+H37+H36)/I$49</f>
        <v>0.14460115760761094</v>
      </c>
      <c r="L45" s="2669"/>
      <c r="M45" s="2669"/>
      <c r="N45" s="2669"/>
      <c r="O45" s="2669"/>
      <c r="P45" s="2670"/>
      <c r="Q45" s="2708"/>
      <c r="R45" s="2709"/>
      <c r="S45" s="2709"/>
      <c r="T45" s="2709"/>
      <c r="U45" s="2709"/>
      <c r="V45" s="2709"/>
      <c r="W45" s="2709"/>
      <c r="X45" s="2709"/>
      <c r="Y45" s="2709"/>
      <c r="Z45" s="2709"/>
      <c r="AA45" s="2710"/>
      <c r="AB45" s="900"/>
      <c r="AC45" s="1005"/>
      <c r="AD45" s="1005"/>
    </row>
    <row r="46" spans="2:37" s="902" customFormat="1" ht="76" customHeight="1" x14ac:dyDescent="0.35">
      <c r="B46" s="903"/>
      <c r="C46" s="2684" t="s">
        <v>277</v>
      </c>
      <c r="D46" s="2685"/>
      <c r="E46" s="2685"/>
      <c r="F46" s="2685"/>
      <c r="G46" s="2686"/>
      <c r="H46" s="1018"/>
      <c r="I46" s="1019"/>
      <c r="J46" s="388" t="e">
        <f t="shared" si="0"/>
        <v>#DIV/0!</v>
      </c>
      <c r="K46" s="2668">
        <f>+(H45+H46+H44+H43+H42+H41+H40+H39+H38+H37+H36)/I$49</f>
        <v>0.14460115760761094</v>
      </c>
      <c r="L46" s="2669"/>
      <c r="M46" s="2669"/>
      <c r="N46" s="2669"/>
      <c r="O46" s="2669"/>
      <c r="P46" s="2670"/>
      <c r="Q46" s="2711"/>
      <c r="R46" s="2712"/>
      <c r="S46" s="2712"/>
      <c r="T46" s="2712"/>
      <c r="U46" s="2712"/>
      <c r="V46" s="2712"/>
      <c r="W46" s="2712"/>
      <c r="X46" s="2712"/>
      <c r="Y46" s="2712"/>
      <c r="Z46" s="2712"/>
      <c r="AA46" s="2713"/>
      <c r="AB46" s="900"/>
      <c r="AC46" s="1020"/>
      <c r="AD46" s="1020"/>
    </row>
    <row r="47" spans="2:37" s="902" customFormat="1" ht="76" customHeight="1" thickBot="1" x14ac:dyDescent="0.4">
      <c r="B47" s="903"/>
      <c r="C47" s="2684" t="s">
        <v>278</v>
      </c>
      <c r="D47" s="2685"/>
      <c r="E47" s="2685"/>
      <c r="F47" s="2685"/>
      <c r="G47" s="2686"/>
      <c r="H47" s="1018"/>
      <c r="I47" s="1019"/>
      <c r="J47" s="388" t="e">
        <f t="shared" si="0"/>
        <v>#DIV/0!</v>
      </c>
      <c r="K47" s="2668">
        <f>+(H46+H47+H45+H44+H43+H42+H41+H40+H39+H38+H37+H36)/I$49</f>
        <v>0.14460115760761094</v>
      </c>
      <c r="L47" s="2669"/>
      <c r="M47" s="2669"/>
      <c r="N47" s="2669"/>
      <c r="O47" s="2669"/>
      <c r="P47" s="2670"/>
      <c r="Q47" s="2720"/>
      <c r="R47" s="2721"/>
      <c r="S47" s="2721"/>
      <c r="T47" s="2721"/>
      <c r="U47" s="2721"/>
      <c r="V47" s="2721"/>
      <c r="W47" s="2721"/>
      <c r="X47" s="2721"/>
      <c r="Y47" s="2721"/>
      <c r="Z47" s="2721"/>
      <c r="AA47" s="2722"/>
      <c r="AB47" s="900"/>
      <c r="AD47" s="1005"/>
    </row>
    <row r="48" spans="2:37" s="902" customFormat="1" ht="32.25" customHeight="1" thickBot="1" x14ac:dyDescent="0.4">
      <c r="B48" s="903"/>
      <c r="C48" s="2665" t="s">
        <v>46</v>
      </c>
      <c r="D48" s="2666"/>
      <c r="E48" s="2666"/>
      <c r="F48" s="2666"/>
      <c r="G48" s="2667"/>
      <c r="H48" s="1021">
        <f>SUM(H36:H47)</f>
        <v>43.47</v>
      </c>
      <c r="I48" s="1021">
        <f>SUM(I36:I47)</f>
        <v>49.78</v>
      </c>
      <c r="J48" s="1022"/>
      <c r="K48" s="2662"/>
      <c r="L48" s="2663"/>
      <c r="M48" s="2663"/>
      <c r="N48" s="2663"/>
      <c r="O48" s="2663"/>
      <c r="P48" s="2664"/>
      <c r="Q48" s="1511"/>
      <c r="R48" s="1511"/>
      <c r="S48" s="1511"/>
      <c r="T48" s="1511"/>
      <c r="U48" s="1511"/>
      <c r="V48" s="1511"/>
      <c r="W48" s="1511"/>
      <c r="X48" s="1511"/>
      <c r="Y48" s="1511"/>
      <c r="Z48" s="1511"/>
      <c r="AA48" s="1512"/>
      <c r="AB48" s="900"/>
    </row>
    <row r="49" spans="2:33" s="902" customFormat="1" ht="32.25" customHeight="1" thickBot="1" x14ac:dyDescent="0.4">
      <c r="B49" s="903"/>
      <c r="C49" s="2656" t="s">
        <v>1011</v>
      </c>
      <c r="D49" s="2657"/>
      <c r="E49" s="2657"/>
      <c r="F49" s="2657"/>
      <c r="G49" s="2657"/>
      <c r="H49" s="2658"/>
      <c r="I49" s="1023">
        <v>300.62</v>
      </c>
      <c r="J49" s="1024"/>
      <c r="K49" s="2662"/>
      <c r="L49" s="2663"/>
      <c r="M49" s="2663"/>
      <c r="N49" s="2663"/>
      <c r="O49" s="2663"/>
      <c r="P49" s="2664"/>
      <c r="Q49" s="820"/>
      <c r="R49" s="820"/>
      <c r="S49" s="820"/>
      <c r="T49" s="820"/>
      <c r="U49" s="820"/>
      <c r="V49" s="820"/>
      <c r="W49" s="820"/>
      <c r="X49" s="820"/>
      <c r="Y49" s="820"/>
      <c r="Z49" s="820"/>
      <c r="AA49" s="821"/>
      <c r="AB49" s="900"/>
      <c r="AC49" s="779"/>
    </row>
    <row r="50" spans="2:33" s="1025" customFormat="1" ht="12" customHeight="1" thickBot="1" x14ac:dyDescent="0.35"/>
    <row r="51" spans="2:33" s="902" customFormat="1" ht="11.25" customHeight="1" x14ac:dyDescent="0.35">
      <c r="B51" s="903"/>
      <c r="C51" s="1513" t="s">
        <v>47</v>
      </c>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900"/>
    </row>
    <row r="52" spans="2:33" ht="20.25" customHeight="1" x14ac:dyDescent="0.35">
      <c r="B52" s="898"/>
      <c r="C52" s="1516"/>
      <c r="D52" s="1517"/>
      <c r="E52" s="1517"/>
      <c r="F52" s="1517"/>
      <c r="G52" s="1517"/>
      <c r="H52" s="1517"/>
      <c r="I52" s="1517"/>
      <c r="J52" s="1517"/>
      <c r="K52" s="1517"/>
      <c r="L52" s="1517"/>
      <c r="M52" s="1517"/>
      <c r="N52" s="1517"/>
      <c r="O52" s="1517"/>
      <c r="P52" s="1517"/>
      <c r="Q52" s="1517"/>
      <c r="R52" s="1517"/>
      <c r="S52" s="1517"/>
      <c r="T52" s="1517"/>
      <c r="U52" s="1517"/>
      <c r="V52" s="1517"/>
      <c r="W52" s="1517"/>
      <c r="X52" s="1517"/>
      <c r="Y52" s="1517"/>
      <c r="Z52" s="1517"/>
      <c r="AA52" s="1518"/>
      <c r="AB52" s="900"/>
    </row>
    <row r="53" spans="2:33" ht="22.5" customHeight="1" x14ac:dyDescent="0.35">
      <c r="B53" s="898"/>
      <c r="C53" s="1455"/>
      <c r="D53" s="1456"/>
      <c r="E53" s="1456"/>
      <c r="F53" s="1456"/>
      <c r="G53" s="1456"/>
      <c r="H53" s="1456"/>
      <c r="I53" s="1456"/>
      <c r="J53" s="1456"/>
      <c r="K53" s="1456"/>
      <c r="L53" s="1456"/>
      <c r="M53" s="1456"/>
      <c r="N53" s="1456"/>
      <c r="O53" s="1456"/>
      <c r="P53" s="1456"/>
      <c r="Q53" s="1456"/>
      <c r="R53" s="1456"/>
      <c r="S53" s="1456"/>
      <c r="T53" s="1456"/>
      <c r="U53" s="1456"/>
      <c r="V53" s="1456"/>
      <c r="W53" s="1456"/>
      <c r="X53" s="1456"/>
      <c r="Y53" s="1456"/>
      <c r="Z53" s="1456"/>
      <c r="AA53" s="1457"/>
      <c r="AB53" s="900"/>
    </row>
    <row r="54" spans="2:33" ht="22.5" customHeight="1" x14ac:dyDescent="0.35">
      <c r="B54" s="898"/>
      <c r="C54" s="1455"/>
      <c r="D54" s="1456"/>
      <c r="E54" s="1456"/>
      <c r="F54" s="1456"/>
      <c r="G54" s="1456"/>
      <c r="H54" s="1456"/>
      <c r="I54" s="1456"/>
      <c r="J54" s="1456"/>
      <c r="K54" s="1456"/>
      <c r="L54" s="1456"/>
      <c r="M54" s="1456"/>
      <c r="N54" s="1456"/>
      <c r="O54" s="1456"/>
      <c r="P54" s="1456"/>
      <c r="Q54" s="1456"/>
      <c r="R54" s="1456"/>
      <c r="S54" s="1456"/>
      <c r="T54" s="1456"/>
      <c r="U54" s="1456"/>
      <c r="V54" s="1456"/>
      <c r="W54" s="1456"/>
      <c r="X54" s="1456"/>
      <c r="Y54" s="1456"/>
      <c r="Z54" s="1456"/>
      <c r="AA54" s="1457"/>
      <c r="AB54" s="900"/>
    </row>
    <row r="55" spans="2:33" ht="87" customHeight="1" x14ac:dyDescent="0.35">
      <c r="B55" s="898"/>
      <c r="C55" s="1455"/>
      <c r="D55" s="1456"/>
      <c r="E55" s="1456"/>
      <c r="F55" s="1456"/>
      <c r="G55" s="1456"/>
      <c r="H55" s="1456"/>
      <c r="I55" s="1456"/>
      <c r="J55" s="1456"/>
      <c r="K55" s="1456"/>
      <c r="L55" s="1456"/>
      <c r="M55" s="1456"/>
      <c r="N55" s="1456"/>
      <c r="O55" s="1456"/>
      <c r="P55" s="1456"/>
      <c r="Q55" s="1456"/>
      <c r="R55" s="1456"/>
      <c r="S55" s="1456"/>
      <c r="T55" s="1456"/>
      <c r="U55" s="1456"/>
      <c r="V55" s="1456"/>
      <c r="W55" s="1456"/>
      <c r="X55" s="1456"/>
      <c r="Y55" s="1456"/>
      <c r="Z55" s="1456"/>
      <c r="AA55" s="1457"/>
      <c r="AB55" s="900"/>
    </row>
    <row r="56" spans="2:33" ht="98.25" customHeight="1" thickBot="1" x14ac:dyDescent="0.4">
      <c r="B56" s="898"/>
      <c r="C56" s="1458"/>
      <c r="D56" s="1459"/>
      <c r="E56" s="1459"/>
      <c r="F56" s="1459"/>
      <c r="G56" s="1459"/>
      <c r="H56" s="1459"/>
      <c r="I56" s="1459"/>
      <c r="J56" s="1459"/>
      <c r="K56" s="1459"/>
      <c r="L56" s="1459"/>
      <c r="M56" s="1459"/>
      <c r="N56" s="1459"/>
      <c r="O56" s="1459"/>
      <c r="P56" s="1459"/>
      <c r="Q56" s="1459"/>
      <c r="R56" s="1459"/>
      <c r="S56" s="1459"/>
      <c r="T56" s="1459"/>
      <c r="U56" s="1459"/>
      <c r="V56" s="1459"/>
      <c r="W56" s="1459"/>
      <c r="X56" s="1459"/>
      <c r="Y56" s="1459"/>
      <c r="Z56" s="1459"/>
      <c r="AA56" s="1460"/>
      <c r="AB56" s="900"/>
    </row>
    <row r="57" spans="2:33" ht="8.25" customHeight="1" x14ac:dyDescent="0.35">
      <c r="B57" s="908"/>
      <c r="C57" s="393"/>
      <c r="D57" s="393"/>
      <c r="E57" s="393"/>
      <c r="F57" s="393"/>
      <c r="G57" s="393"/>
      <c r="H57" s="393"/>
      <c r="I57" s="393"/>
      <c r="J57" s="393"/>
      <c r="K57" s="393"/>
      <c r="L57" s="393"/>
      <c r="M57" s="393"/>
      <c r="N57" s="393"/>
      <c r="O57" s="393"/>
      <c r="P57" s="393"/>
      <c r="Q57" s="393"/>
      <c r="R57" s="393"/>
      <c r="S57" s="393"/>
      <c r="T57" s="393"/>
      <c r="U57" s="393"/>
      <c r="V57" s="393"/>
      <c r="W57" s="393"/>
      <c r="X57" s="393"/>
      <c r="Y57" s="393"/>
      <c r="Z57" s="393"/>
      <c r="AA57" s="393"/>
      <c r="AB57" s="910"/>
    </row>
    <row r="58" spans="2:33" ht="6" customHeight="1" thickBot="1" x14ac:dyDescent="0.4">
      <c r="B58" s="911"/>
      <c r="C58" s="394"/>
      <c r="D58" s="394"/>
      <c r="E58" s="394"/>
      <c r="F58" s="394"/>
      <c r="G58" s="394"/>
      <c r="H58" s="394"/>
      <c r="I58" s="394"/>
      <c r="J58" s="394"/>
      <c r="K58" s="394"/>
      <c r="L58" s="394"/>
      <c r="M58" s="394"/>
      <c r="N58" s="394"/>
      <c r="O58" s="394"/>
      <c r="P58" s="394"/>
      <c r="Q58" s="394"/>
      <c r="R58" s="394"/>
      <c r="S58" s="394"/>
      <c r="T58" s="394"/>
      <c r="U58" s="394"/>
      <c r="V58" s="394"/>
      <c r="W58" s="394"/>
      <c r="X58" s="394"/>
      <c r="Y58" s="394"/>
      <c r="Z58" s="394"/>
      <c r="AA58" s="394"/>
      <c r="AB58" s="913"/>
    </row>
    <row r="59" spans="2:33" ht="15.5" x14ac:dyDescent="0.35">
      <c r="B59" s="914"/>
      <c r="C59" s="2671" t="s">
        <v>41</v>
      </c>
      <c r="D59" s="2672"/>
      <c r="E59" s="2672"/>
      <c r="F59" s="2672"/>
      <c r="G59" s="2673"/>
      <c r="H59" s="2671" t="s">
        <v>57</v>
      </c>
      <c r="I59" s="2673"/>
      <c r="J59" s="2671" t="s">
        <v>58</v>
      </c>
      <c r="K59" s="2672"/>
      <c r="L59" s="2672"/>
      <c r="M59" s="2673"/>
      <c r="N59" s="2671" t="s">
        <v>49</v>
      </c>
      <c r="O59" s="2672"/>
      <c r="P59" s="2672"/>
      <c r="Q59" s="2672"/>
      <c r="R59" s="2672"/>
      <c r="S59" s="2672"/>
      <c r="T59" s="2672"/>
      <c r="U59" s="2673"/>
      <c r="V59" s="2680" t="s">
        <v>50</v>
      </c>
      <c r="W59" s="2680"/>
      <c r="X59" s="2680"/>
      <c r="Y59" s="2680"/>
      <c r="Z59" s="2680"/>
      <c r="AA59" s="2681"/>
      <c r="AB59" s="1026"/>
    </row>
    <row r="60" spans="2:33" ht="16" thickBot="1" x14ac:dyDescent="0.4">
      <c r="B60" s="1027"/>
      <c r="C60" s="2674"/>
      <c r="D60" s="2675"/>
      <c r="E60" s="2675"/>
      <c r="F60" s="2675"/>
      <c r="G60" s="2676"/>
      <c r="H60" s="2674"/>
      <c r="I60" s="2676"/>
      <c r="J60" s="2677"/>
      <c r="K60" s="2678"/>
      <c r="L60" s="2678"/>
      <c r="M60" s="2679"/>
      <c r="N60" s="2674"/>
      <c r="O60" s="2675"/>
      <c r="P60" s="2675"/>
      <c r="Q60" s="2675"/>
      <c r="R60" s="2675"/>
      <c r="S60" s="2675"/>
      <c r="T60" s="2675"/>
      <c r="U60" s="2676"/>
      <c r="V60" s="2682"/>
      <c r="W60" s="2682"/>
      <c r="X60" s="2682"/>
      <c r="Y60" s="2682"/>
      <c r="Z60" s="2682"/>
      <c r="AA60" s="2683"/>
      <c r="AB60" s="1026"/>
      <c r="AG60" s="1028"/>
    </row>
    <row r="61" spans="2:33" ht="14.25" customHeight="1" x14ac:dyDescent="0.35">
      <c r="B61" s="914"/>
      <c r="C61" s="2723" t="s">
        <v>268</v>
      </c>
      <c r="D61" s="1822"/>
      <c r="E61" s="1822"/>
      <c r="F61" s="1822"/>
      <c r="G61" s="1822"/>
      <c r="H61" s="1821">
        <v>23.94</v>
      </c>
      <c r="I61" s="1821"/>
      <c r="J61" s="2724">
        <f>+H36</f>
        <v>7.37</v>
      </c>
      <c r="K61" s="2725"/>
      <c r="L61" s="2725"/>
      <c r="M61" s="2726"/>
      <c r="N61" s="2727">
        <f>+J61*1/H61</f>
        <v>0.3078529657477026</v>
      </c>
      <c r="O61" s="2728"/>
      <c r="P61" s="2728"/>
      <c r="Q61" s="2728"/>
      <c r="R61" s="2728"/>
      <c r="S61" s="2728"/>
      <c r="T61" s="2728"/>
      <c r="U61" s="2729"/>
      <c r="V61" s="2730" t="s">
        <v>1012</v>
      </c>
      <c r="W61" s="2731"/>
      <c r="X61" s="2731"/>
      <c r="Y61" s="2731"/>
      <c r="Z61" s="2731"/>
      <c r="AA61" s="2732"/>
      <c r="AB61" s="917"/>
    </row>
    <row r="62" spans="2:33" ht="14.25" customHeight="1" x14ac:dyDescent="0.35">
      <c r="B62" s="914"/>
      <c r="C62" s="2634" t="s">
        <v>279</v>
      </c>
      <c r="D62" s="1827"/>
      <c r="E62" s="1827"/>
      <c r="F62" s="1827"/>
      <c r="G62" s="1827"/>
      <c r="H62" s="2650">
        <v>24.64</v>
      </c>
      <c r="I62" s="2651"/>
      <c r="J62" s="2650">
        <f>+H37</f>
        <v>14.849999999999998</v>
      </c>
      <c r="K62" s="2652"/>
      <c r="L62" s="2652"/>
      <c r="M62" s="2651"/>
      <c r="N62" s="2653">
        <f>+J62*1/H62</f>
        <v>0.60267857142857129</v>
      </c>
      <c r="O62" s="2654"/>
      <c r="P62" s="2654"/>
      <c r="Q62" s="2654"/>
      <c r="R62" s="2654"/>
      <c r="S62" s="2654"/>
      <c r="T62" s="2654"/>
      <c r="U62" s="2655"/>
      <c r="V62" s="2644"/>
      <c r="W62" s="2645"/>
      <c r="X62" s="2645"/>
      <c r="Y62" s="2645"/>
      <c r="Z62" s="2645"/>
      <c r="AA62" s="2646"/>
      <c r="AB62" s="917"/>
    </row>
    <row r="63" spans="2:33" ht="14.25" customHeight="1" x14ac:dyDescent="0.35">
      <c r="B63" s="914"/>
      <c r="C63" s="2634" t="s">
        <v>269</v>
      </c>
      <c r="D63" s="1827"/>
      <c r="E63" s="1827"/>
      <c r="F63" s="1827"/>
      <c r="G63" s="1827"/>
      <c r="H63" s="2650">
        <v>35.82</v>
      </c>
      <c r="I63" s="2651"/>
      <c r="J63" s="2650">
        <f>+H38</f>
        <v>21.250000000000004</v>
      </c>
      <c r="K63" s="2652"/>
      <c r="L63" s="2652"/>
      <c r="M63" s="2651"/>
      <c r="N63" s="2653">
        <f>+J63*1/H63</f>
        <v>0.59324399776661096</v>
      </c>
      <c r="O63" s="2654"/>
      <c r="P63" s="2654"/>
      <c r="Q63" s="2654"/>
      <c r="R63" s="2654"/>
      <c r="S63" s="2654"/>
      <c r="T63" s="2654"/>
      <c r="U63" s="2655"/>
      <c r="V63" s="2644"/>
      <c r="W63" s="2645"/>
      <c r="X63" s="2645"/>
      <c r="Y63" s="2645"/>
      <c r="Z63" s="2645"/>
      <c r="AA63" s="2646"/>
      <c r="AB63" s="917"/>
    </row>
    <row r="64" spans="2:33" ht="15" thickBot="1" x14ac:dyDescent="0.4">
      <c r="B64" s="914"/>
      <c r="C64" s="2659" t="s">
        <v>280</v>
      </c>
      <c r="D64" s="1835"/>
      <c r="E64" s="1835"/>
      <c r="F64" s="1835"/>
      <c r="G64" s="1835"/>
      <c r="H64" s="2736">
        <f>SUM(H61:I63)</f>
        <v>84.4</v>
      </c>
      <c r="I64" s="2737"/>
      <c r="J64" s="2736">
        <f>SUM(J61:M63)</f>
        <v>43.47</v>
      </c>
      <c r="K64" s="2738"/>
      <c r="L64" s="2738"/>
      <c r="M64" s="2737"/>
      <c r="N64" s="2739">
        <f>+J64*1/H64</f>
        <v>0.51504739336492888</v>
      </c>
      <c r="O64" s="2740"/>
      <c r="P64" s="2740"/>
      <c r="Q64" s="2740"/>
      <c r="R64" s="2740"/>
      <c r="S64" s="2740"/>
      <c r="T64" s="2740"/>
      <c r="U64" s="2741"/>
      <c r="V64" s="2733"/>
      <c r="W64" s="2734"/>
      <c r="X64" s="2734"/>
      <c r="Y64" s="2734"/>
      <c r="Z64" s="2734"/>
      <c r="AA64" s="2735"/>
      <c r="AB64" s="917"/>
    </row>
    <row r="65" spans="2:28" x14ac:dyDescent="0.35">
      <c r="B65" s="914"/>
      <c r="C65" s="2660" t="s">
        <v>270</v>
      </c>
      <c r="D65" s="2661"/>
      <c r="E65" s="2661"/>
      <c r="F65" s="2661"/>
      <c r="G65" s="2661"/>
      <c r="H65" s="2635"/>
      <c r="I65" s="2636"/>
      <c r="J65" s="2635">
        <f>+H39</f>
        <v>0</v>
      </c>
      <c r="K65" s="2637"/>
      <c r="L65" s="2637"/>
      <c r="M65" s="2636"/>
      <c r="N65" s="2638" t="e">
        <f>+J65/H65</f>
        <v>#DIV/0!</v>
      </c>
      <c r="O65" s="2639"/>
      <c r="P65" s="2639"/>
      <c r="Q65" s="2639"/>
      <c r="R65" s="2639"/>
      <c r="S65" s="2639"/>
      <c r="T65" s="2639"/>
      <c r="U65" s="2640"/>
      <c r="V65" s="2641"/>
      <c r="W65" s="2642"/>
      <c r="X65" s="2642"/>
      <c r="Y65" s="2642"/>
      <c r="Z65" s="2642"/>
      <c r="AA65" s="2643"/>
      <c r="AB65" s="917"/>
    </row>
    <row r="66" spans="2:28" x14ac:dyDescent="0.35">
      <c r="B66" s="914"/>
      <c r="C66" s="2634" t="s">
        <v>271</v>
      </c>
      <c r="D66" s="1827"/>
      <c r="E66" s="1827"/>
      <c r="F66" s="1827"/>
      <c r="G66" s="1827"/>
      <c r="H66" s="2650"/>
      <c r="I66" s="2651"/>
      <c r="J66" s="2650">
        <f>+H40</f>
        <v>0</v>
      </c>
      <c r="K66" s="2652"/>
      <c r="L66" s="2652"/>
      <c r="M66" s="2651"/>
      <c r="N66" s="2653" t="e">
        <f t="shared" ref="N66:N72" si="2">+J66*1/H66</f>
        <v>#DIV/0!</v>
      </c>
      <c r="O66" s="2654"/>
      <c r="P66" s="2654"/>
      <c r="Q66" s="2654"/>
      <c r="R66" s="2654"/>
      <c r="S66" s="2654"/>
      <c r="T66" s="2654"/>
      <c r="U66" s="2655"/>
      <c r="V66" s="2644"/>
      <c r="W66" s="2645"/>
      <c r="X66" s="2645"/>
      <c r="Y66" s="2645"/>
      <c r="Z66" s="2645"/>
      <c r="AA66" s="2646"/>
      <c r="AB66" s="917"/>
    </row>
    <row r="67" spans="2:28" x14ac:dyDescent="0.35">
      <c r="B67" s="914"/>
      <c r="C67" s="2634" t="s">
        <v>272</v>
      </c>
      <c r="D67" s="1827"/>
      <c r="E67" s="1827"/>
      <c r="F67" s="1827"/>
      <c r="G67" s="1827"/>
      <c r="H67" s="2650"/>
      <c r="I67" s="2651"/>
      <c r="J67" s="2650">
        <f>+H41</f>
        <v>0</v>
      </c>
      <c r="K67" s="2652"/>
      <c r="L67" s="2652"/>
      <c r="M67" s="2651"/>
      <c r="N67" s="2653" t="e">
        <f t="shared" si="2"/>
        <v>#DIV/0!</v>
      </c>
      <c r="O67" s="2654"/>
      <c r="P67" s="2654"/>
      <c r="Q67" s="2654"/>
      <c r="R67" s="2654"/>
      <c r="S67" s="2654"/>
      <c r="T67" s="2654"/>
      <c r="U67" s="2655"/>
      <c r="V67" s="2644"/>
      <c r="W67" s="2645"/>
      <c r="X67" s="2645"/>
      <c r="Y67" s="2645"/>
      <c r="Z67" s="2645"/>
      <c r="AA67" s="2646"/>
      <c r="AB67" s="917"/>
    </row>
    <row r="68" spans="2:28" ht="15" thickBot="1" x14ac:dyDescent="0.4">
      <c r="B68" s="914"/>
      <c r="C68" s="2634" t="s">
        <v>281</v>
      </c>
      <c r="D68" s="1827"/>
      <c r="E68" s="1827"/>
      <c r="F68" s="1827"/>
      <c r="G68" s="1827"/>
      <c r="H68" s="2650"/>
      <c r="I68" s="2651"/>
      <c r="J68" s="2650">
        <f>+SUM(J65:M67)</f>
        <v>0</v>
      </c>
      <c r="K68" s="2652"/>
      <c r="L68" s="2652"/>
      <c r="M68" s="2651"/>
      <c r="N68" s="2653" t="e">
        <f t="shared" si="2"/>
        <v>#DIV/0!</v>
      </c>
      <c r="O68" s="2654"/>
      <c r="P68" s="2654"/>
      <c r="Q68" s="2654"/>
      <c r="R68" s="2654"/>
      <c r="S68" s="2654"/>
      <c r="T68" s="2654"/>
      <c r="U68" s="2655"/>
      <c r="V68" s="2647"/>
      <c r="W68" s="2648"/>
      <c r="X68" s="2648"/>
      <c r="Y68" s="2648"/>
      <c r="Z68" s="2648"/>
      <c r="AA68" s="2649"/>
      <c r="AB68" s="917"/>
    </row>
    <row r="69" spans="2:28" x14ac:dyDescent="0.35">
      <c r="B69" s="914"/>
      <c r="C69" s="2634" t="s">
        <v>273</v>
      </c>
      <c r="D69" s="1827"/>
      <c r="E69" s="1827"/>
      <c r="F69" s="1827"/>
      <c r="G69" s="1827"/>
      <c r="H69" s="2650"/>
      <c r="I69" s="2651"/>
      <c r="J69" s="2650">
        <f>+H42</f>
        <v>0</v>
      </c>
      <c r="K69" s="2652"/>
      <c r="L69" s="2652"/>
      <c r="M69" s="2651"/>
      <c r="N69" s="2653" t="e">
        <f t="shared" si="2"/>
        <v>#DIV/0!</v>
      </c>
      <c r="O69" s="2654"/>
      <c r="P69" s="2654"/>
      <c r="Q69" s="2654"/>
      <c r="R69" s="2654"/>
      <c r="S69" s="2654"/>
      <c r="T69" s="2654"/>
      <c r="U69" s="2655"/>
      <c r="V69" s="2730"/>
      <c r="W69" s="2731"/>
      <c r="X69" s="2731"/>
      <c r="Y69" s="2731"/>
      <c r="Z69" s="2731"/>
      <c r="AA69" s="2732"/>
      <c r="AB69" s="917"/>
    </row>
    <row r="70" spans="2:28" x14ac:dyDescent="0.35">
      <c r="B70" s="914"/>
      <c r="C70" s="2634" t="s">
        <v>274</v>
      </c>
      <c r="D70" s="1827"/>
      <c r="E70" s="1827"/>
      <c r="F70" s="1827"/>
      <c r="G70" s="1827"/>
      <c r="H70" s="2650"/>
      <c r="I70" s="2651"/>
      <c r="J70" s="2650">
        <f>+H43</f>
        <v>0</v>
      </c>
      <c r="K70" s="2652"/>
      <c r="L70" s="2652"/>
      <c r="M70" s="2651"/>
      <c r="N70" s="2653" t="e">
        <f t="shared" si="2"/>
        <v>#DIV/0!</v>
      </c>
      <c r="O70" s="2654"/>
      <c r="P70" s="2654"/>
      <c r="Q70" s="2654"/>
      <c r="R70" s="2654"/>
      <c r="S70" s="2654"/>
      <c r="T70" s="2654"/>
      <c r="U70" s="2655"/>
      <c r="V70" s="2644"/>
      <c r="W70" s="2645"/>
      <c r="X70" s="2645"/>
      <c r="Y70" s="2645"/>
      <c r="Z70" s="2645"/>
      <c r="AA70" s="2646"/>
      <c r="AB70" s="917"/>
    </row>
    <row r="71" spans="2:28" x14ac:dyDescent="0.35">
      <c r="B71" s="914"/>
      <c r="C71" s="2634" t="s">
        <v>275</v>
      </c>
      <c r="D71" s="1827"/>
      <c r="E71" s="1827"/>
      <c r="F71" s="1827"/>
      <c r="G71" s="1827"/>
      <c r="H71" s="2650"/>
      <c r="I71" s="2651"/>
      <c r="J71" s="2650">
        <f>+H44</f>
        <v>0</v>
      </c>
      <c r="K71" s="2652"/>
      <c r="L71" s="2652"/>
      <c r="M71" s="2651"/>
      <c r="N71" s="2653" t="e">
        <f t="shared" si="2"/>
        <v>#DIV/0!</v>
      </c>
      <c r="O71" s="2654"/>
      <c r="P71" s="2654"/>
      <c r="Q71" s="2654"/>
      <c r="R71" s="2654"/>
      <c r="S71" s="2654"/>
      <c r="T71" s="2654"/>
      <c r="U71" s="2655"/>
      <c r="V71" s="2644"/>
      <c r="W71" s="2645"/>
      <c r="X71" s="2645"/>
      <c r="Y71" s="2645"/>
      <c r="Z71" s="2645"/>
      <c r="AA71" s="2646"/>
      <c r="AB71" s="917"/>
    </row>
    <row r="72" spans="2:28" ht="15" thickBot="1" x14ac:dyDescent="0.4">
      <c r="B72" s="918"/>
      <c r="C72" s="2634" t="s">
        <v>282</v>
      </c>
      <c r="D72" s="1827"/>
      <c r="E72" s="1827"/>
      <c r="F72" s="1827"/>
      <c r="G72" s="1827"/>
      <c r="H72" s="2650"/>
      <c r="I72" s="2651"/>
      <c r="J72" s="2650">
        <f>+SUM(J69:M71)</f>
        <v>0</v>
      </c>
      <c r="K72" s="2652"/>
      <c r="L72" s="2652"/>
      <c r="M72" s="2651"/>
      <c r="N72" s="2653" t="e">
        <f t="shared" si="2"/>
        <v>#DIV/0!</v>
      </c>
      <c r="O72" s="2654"/>
      <c r="P72" s="2654"/>
      <c r="Q72" s="2654"/>
      <c r="R72" s="2654"/>
      <c r="S72" s="2654"/>
      <c r="T72" s="2654"/>
      <c r="U72" s="2655"/>
      <c r="V72" s="2647"/>
      <c r="W72" s="2648"/>
      <c r="X72" s="2648"/>
      <c r="Y72" s="2648"/>
      <c r="Z72" s="2648"/>
      <c r="AA72" s="2649"/>
      <c r="AB72" s="919"/>
    </row>
    <row r="73" spans="2:28" x14ac:dyDescent="0.35">
      <c r="B73" s="914"/>
      <c r="C73" s="2634" t="s">
        <v>276</v>
      </c>
      <c r="D73" s="1827"/>
      <c r="E73" s="1827"/>
      <c r="F73" s="1827"/>
      <c r="G73" s="1827"/>
      <c r="H73" s="2650"/>
      <c r="I73" s="2651"/>
      <c r="J73" s="2650">
        <f>+H45</f>
        <v>0</v>
      </c>
      <c r="K73" s="2652"/>
      <c r="L73" s="2652"/>
      <c r="M73" s="2651"/>
      <c r="N73" s="2653" t="e">
        <f>+J73*1/H73</f>
        <v>#DIV/0!</v>
      </c>
      <c r="O73" s="2654"/>
      <c r="P73" s="2654"/>
      <c r="Q73" s="2654"/>
      <c r="R73" s="2654"/>
      <c r="S73" s="2654"/>
      <c r="T73" s="2654"/>
      <c r="U73" s="2655"/>
      <c r="V73" s="2730"/>
      <c r="W73" s="2731"/>
      <c r="X73" s="2731"/>
      <c r="Y73" s="2731"/>
      <c r="Z73" s="2731"/>
      <c r="AA73" s="2732"/>
      <c r="AB73" s="917"/>
    </row>
    <row r="74" spans="2:28" x14ac:dyDescent="0.35">
      <c r="B74" s="914"/>
      <c r="C74" s="2634" t="s">
        <v>277</v>
      </c>
      <c r="D74" s="1827"/>
      <c r="E74" s="1827"/>
      <c r="F74" s="1827"/>
      <c r="G74" s="1827"/>
      <c r="H74" s="2650"/>
      <c r="I74" s="2651"/>
      <c r="J74" s="2650">
        <f>+H46</f>
        <v>0</v>
      </c>
      <c r="K74" s="2652"/>
      <c r="L74" s="2652"/>
      <c r="M74" s="2651"/>
      <c r="N74" s="2653" t="e">
        <f>+J74*1/H74</f>
        <v>#DIV/0!</v>
      </c>
      <c r="O74" s="2654"/>
      <c r="P74" s="2654"/>
      <c r="Q74" s="2654"/>
      <c r="R74" s="2654"/>
      <c r="S74" s="2654"/>
      <c r="T74" s="2654"/>
      <c r="U74" s="2655"/>
      <c r="V74" s="2644"/>
      <c r="W74" s="2645"/>
      <c r="X74" s="2645"/>
      <c r="Y74" s="2645"/>
      <c r="Z74" s="2645"/>
      <c r="AA74" s="2646"/>
      <c r="AB74" s="917"/>
    </row>
    <row r="75" spans="2:28" x14ac:dyDescent="0.35">
      <c r="B75" s="914"/>
      <c r="C75" s="2634" t="s">
        <v>278</v>
      </c>
      <c r="D75" s="1827"/>
      <c r="E75" s="1827"/>
      <c r="F75" s="1827"/>
      <c r="G75" s="1827"/>
      <c r="H75" s="2650"/>
      <c r="I75" s="2651"/>
      <c r="J75" s="2650">
        <f>+H47</f>
        <v>0</v>
      </c>
      <c r="K75" s="2652"/>
      <c r="L75" s="2652"/>
      <c r="M75" s="2651"/>
      <c r="N75" s="2653" t="e">
        <f>+J75*1/H75</f>
        <v>#DIV/0!</v>
      </c>
      <c r="O75" s="2654"/>
      <c r="P75" s="2654"/>
      <c r="Q75" s="2654"/>
      <c r="R75" s="2654"/>
      <c r="S75" s="2654"/>
      <c r="T75" s="2654"/>
      <c r="U75" s="2655"/>
      <c r="V75" s="2644"/>
      <c r="W75" s="2645"/>
      <c r="X75" s="2645"/>
      <c r="Y75" s="2645"/>
      <c r="Z75" s="2645"/>
      <c r="AA75" s="2646"/>
      <c r="AB75" s="917"/>
    </row>
    <row r="76" spans="2:28" ht="15" thickBot="1" x14ac:dyDescent="0.4">
      <c r="B76" s="918"/>
      <c r="C76" s="2659" t="s">
        <v>283</v>
      </c>
      <c r="D76" s="1835"/>
      <c r="E76" s="1835"/>
      <c r="F76" s="1835"/>
      <c r="G76" s="1835"/>
      <c r="H76" s="2736"/>
      <c r="I76" s="2737"/>
      <c r="J76" s="2736">
        <f>+SUM(J73:M75)</f>
        <v>0</v>
      </c>
      <c r="K76" s="2738"/>
      <c r="L76" s="2738"/>
      <c r="M76" s="2737"/>
      <c r="N76" s="2739" t="e">
        <f>+J76*1/H76</f>
        <v>#DIV/0!</v>
      </c>
      <c r="O76" s="2740"/>
      <c r="P76" s="2740"/>
      <c r="Q76" s="2740"/>
      <c r="R76" s="2740"/>
      <c r="S76" s="2740"/>
      <c r="T76" s="2740"/>
      <c r="U76" s="2741"/>
      <c r="V76" s="2647"/>
      <c r="W76" s="2648"/>
      <c r="X76" s="2648"/>
      <c r="Y76" s="2648"/>
      <c r="Z76" s="2648"/>
      <c r="AA76" s="2649"/>
      <c r="AB76" s="919"/>
    </row>
    <row r="111" ht="6" customHeight="1" x14ac:dyDescent="0.35"/>
  </sheetData>
  <mergeCells count="170">
    <mergeCell ref="H73:I73"/>
    <mergeCell ref="J73:M73"/>
    <mergeCell ref="N73:U73"/>
    <mergeCell ref="V73:AA76"/>
    <mergeCell ref="C74:G74"/>
    <mergeCell ref="H74:I74"/>
    <mergeCell ref="J74:M74"/>
    <mergeCell ref="N74:U74"/>
    <mergeCell ref="C75:G75"/>
    <mergeCell ref="H75:I75"/>
    <mergeCell ref="J75:M75"/>
    <mergeCell ref="N75:U75"/>
    <mergeCell ref="C76:G76"/>
    <mergeCell ref="H76:I76"/>
    <mergeCell ref="J76:M76"/>
    <mergeCell ref="N76:U76"/>
    <mergeCell ref="J70:M70"/>
    <mergeCell ref="N70:U70"/>
    <mergeCell ref="C71:G71"/>
    <mergeCell ref="H71:I71"/>
    <mergeCell ref="J71:M71"/>
    <mergeCell ref="N71:U71"/>
    <mergeCell ref="C72:G72"/>
    <mergeCell ref="H72:I72"/>
    <mergeCell ref="J72:M72"/>
    <mergeCell ref="N72:U72"/>
    <mergeCell ref="J61:M61"/>
    <mergeCell ref="N61:U61"/>
    <mergeCell ref="V61:AA64"/>
    <mergeCell ref="C62:G62"/>
    <mergeCell ref="H62:I62"/>
    <mergeCell ref="J62:M62"/>
    <mergeCell ref="N62:U62"/>
    <mergeCell ref="C63:G63"/>
    <mergeCell ref="H63:I63"/>
    <mergeCell ref="J63:M63"/>
    <mergeCell ref="N63:U63"/>
    <mergeCell ref="H64:I64"/>
    <mergeCell ref="J64:M64"/>
    <mergeCell ref="N64:U64"/>
    <mergeCell ref="C7:H8"/>
    <mergeCell ref="I7:AA8"/>
    <mergeCell ref="C10:H11"/>
    <mergeCell ref="I10:Q11"/>
    <mergeCell ref="R10:U10"/>
    <mergeCell ref="V10:AA10"/>
    <mergeCell ref="R11:U11"/>
    <mergeCell ref="V11:AA1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4:AA34"/>
    <mergeCell ref="C35:G35"/>
    <mergeCell ref="K35:P35"/>
    <mergeCell ref="Q35:AA35"/>
    <mergeCell ref="C36:G36"/>
    <mergeCell ref="K36:P36"/>
    <mergeCell ref="Q36:AA38"/>
    <mergeCell ref="C37:G37"/>
    <mergeCell ref="K37:P37"/>
    <mergeCell ref="C38:G38"/>
    <mergeCell ref="K38:P38"/>
    <mergeCell ref="C39:G39"/>
    <mergeCell ref="K39:P39"/>
    <mergeCell ref="Q39:AA40"/>
    <mergeCell ref="C40:G40"/>
    <mergeCell ref="K40:P40"/>
    <mergeCell ref="C41:G41"/>
    <mergeCell ref="K41:P41"/>
    <mergeCell ref="Q41:AA41"/>
    <mergeCell ref="C42:G42"/>
    <mergeCell ref="Q42:AA44"/>
    <mergeCell ref="C43:G43"/>
    <mergeCell ref="K43:P43"/>
    <mergeCell ref="C44:G44"/>
    <mergeCell ref="K44:P44"/>
    <mergeCell ref="C49:H49"/>
    <mergeCell ref="C64:G64"/>
    <mergeCell ref="C65:G65"/>
    <mergeCell ref="Q48:AA48"/>
    <mergeCell ref="K49:P49"/>
    <mergeCell ref="C48:G48"/>
    <mergeCell ref="K48:P48"/>
    <mergeCell ref="K42:P42"/>
    <mergeCell ref="C51:AA52"/>
    <mergeCell ref="C53:AA56"/>
    <mergeCell ref="C59:G60"/>
    <mergeCell ref="H59:I60"/>
    <mergeCell ref="J59:M60"/>
    <mergeCell ref="N59:U60"/>
    <mergeCell ref="V59:AA60"/>
    <mergeCell ref="C45:G45"/>
    <mergeCell ref="K45:P45"/>
    <mergeCell ref="Q45:AA47"/>
    <mergeCell ref="C46:G46"/>
    <mergeCell ref="K46:P46"/>
    <mergeCell ref="C47:G47"/>
    <mergeCell ref="K47:P47"/>
    <mergeCell ref="C61:G61"/>
    <mergeCell ref="H61:I61"/>
    <mergeCell ref="C67:G67"/>
    <mergeCell ref="C68:G68"/>
    <mergeCell ref="C73:G73"/>
    <mergeCell ref="H65:I65"/>
    <mergeCell ref="J65:M65"/>
    <mergeCell ref="N65:U65"/>
    <mergeCell ref="V65:AA68"/>
    <mergeCell ref="C66:G66"/>
    <mergeCell ref="H66:I66"/>
    <mergeCell ref="J66:M66"/>
    <mergeCell ref="N66:U66"/>
    <mergeCell ref="H67:I67"/>
    <mergeCell ref="J67:M67"/>
    <mergeCell ref="N67:U67"/>
    <mergeCell ref="H68:I68"/>
    <mergeCell ref="J68:M68"/>
    <mergeCell ref="N68:U68"/>
    <mergeCell ref="C69:G69"/>
    <mergeCell ref="H69:I69"/>
    <mergeCell ref="J69:M69"/>
    <mergeCell ref="N69:U69"/>
    <mergeCell ref="V69:AA72"/>
    <mergeCell ref="C70:G70"/>
    <mergeCell ref="H70:I70"/>
  </mergeCell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Z108"/>
  <sheetViews>
    <sheetView topLeftCell="A22" zoomScale="70" zoomScaleNormal="70" workbookViewId="0">
      <selection activeCell="O32" sqref="O32:Q32"/>
    </sheetView>
  </sheetViews>
  <sheetFormatPr baseColWidth="10" defaultColWidth="3.7265625" defaultRowHeight="14.5" x14ac:dyDescent="0.35"/>
  <cols>
    <col min="1" max="1" width="3.7265625" style="885"/>
    <col min="2" max="2" width="2.81640625" style="885" customWidth="1"/>
    <col min="3" max="6" width="2.7265625" style="885" customWidth="1"/>
    <col min="7" max="7" width="4.26953125" style="885" customWidth="1"/>
    <col min="8" max="8" width="19" style="885" customWidth="1"/>
    <col min="9" max="9" width="13.453125" style="885" customWidth="1"/>
    <col min="10" max="10" width="15" style="885" customWidth="1"/>
    <col min="11" max="14" width="3.81640625" style="885" customWidth="1"/>
    <col min="15" max="15" width="2.7265625" style="885" customWidth="1"/>
    <col min="16" max="16" width="7.7265625" style="885" customWidth="1"/>
    <col min="17" max="17" width="3.54296875" style="885" customWidth="1"/>
    <col min="18" max="18" width="3.7265625" style="885"/>
    <col min="19" max="19" width="4.81640625" style="885" customWidth="1"/>
    <col min="20" max="21" width="6.453125" style="885" customWidth="1"/>
    <col min="22" max="22" width="3.7265625" style="885"/>
    <col min="23" max="24" width="5" style="885" customWidth="1"/>
    <col min="25" max="25" width="20" style="885" customWidth="1"/>
    <col min="26" max="31" width="3.7265625" style="885"/>
    <col min="32" max="32" width="7.26953125" style="885" bestFit="1" customWidth="1"/>
    <col min="33" max="33" width="5" style="885" bestFit="1" customWidth="1"/>
    <col min="34" max="16384" width="3.7265625" style="885"/>
  </cols>
  <sheetData>
    <row r="1" spans="2:26" ht="15" thickBot="1" x14ac:dyDescent="0.4">
      <c r="B1" s="886"/>
      <c r="C1" s="886"/>
      <c r="D1" s="886"/>
      <c r="E1" s="886"/>
      <c r="F1" s="886"/>
    </row>
    <row r="2" spans="2:26"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row>
    <row r="3" spans="2:26"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row>
    <row r="4" spans="2:26"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row>
    <row r="5" spans="2:26" x14ac:dyDescent="0.35">
      <c r="H5" s="887"/>
      <c r="I5" s="887"/>
      <c r="J5" s="887"/>
      <c r="K5" s="887"/>
      <c r="L5" s="887"/>
      <c r="M5" s="887"/>
      <c r="N5" s="887"/>
      <c r="O5" s="887"/>
      <c r="P5" s="887"/>
      <c r="Q5" s="887"/>
      <c r="R5" s="887"/>
      <c r="S5" s="887"/>
      <c r="T5" s="887"/>
      <c r="U5" s="887"/>
      <c r="V5" s="887"/>
      <c r="W5" s="887"/>
      <c r="X5" s="887"/>
      <c r="Y5" s="887"/>
    </row>
    <row r="6" spans="2:26" ht="15" thickBot="1" x14ac:dyDescent="0.4">
      <c r="B6" s="888"/>
      <c r="C6" s="889"/>
      <c r="D6" s="889"/>
      <c r="E6" s="889"/>
      <c r="F6" s="889"/>
      <c r="G6" s="889"/>
      <c r="H6" s="889"/>
      <c r="I6" s="890"/>
      <c r="J6" s="890"/>
      <c r="K6" s="890"/>
      <c r="L6" s="890"/>
      <c r="M6" s="890"/>
      <c r="N6" s="890"/>
      <c r="O6" s="890"/>
      <c r="P6" s="890"/>
      <c r="Q6" s="890"/>
      <c r="R6" s="891"/>
      <c r="S6" s="891"/>
      <c r="T6" s="891"/>
      <c r="U6" s="891"/>
      <c r="V6" s="891"/>
      <c r="W6" s="889"/>
      <c r="X6" s="889"/>
      <c r="Y6" s="889"/>
      <c r="Z6" s="1029"/>
    </row>
    <row r="7" spans="2:26" ht="15" customHeight="1" x14ac:dyDescent="0.35">
      <c r="B7" s="893"/>
      <c r="C7" s="1114" t="s">
        <v>4</v>
      </c>
      <c r="D7" s="1115"/>
      <c r="E7" s="1115"/>
      <c r="F7" s="1115"/>
      <c r="G7" s="1115"/>
      <c r="H7" s="1116"/>
      <c r="I7" s="1365" t="s">
        <v>253</v>
      </c>
      <c r="J7" s="1366"/>
      <c r="K7" s="1366"/>
      <c r="L7" s="1366"/>
      <c r="M7" s="1366"/>
      <c r="N7" s="1366"/>
      <c r="O7" s="1366"/>
      <c r="P7" s="1366"/>
      <c r="Q7" s="1366"/>
      <c r="R7" s="1366"/>
      <c r="S7" s="1366"/>
      <c r="T7" s="1366"/>
      <c r="U7" s="1366"/>
      <c r="V7" s="1366"/>
      <c r="W7" s="1366"/>
      <c r="X7" s="1366"/>
      <c r="Y7" s="1367"/>
      <c r="Z7" s="917"/>
    </row>
    <row r="8" spans="2:26" ht="15" thickBot="1" x14ac:dyDescent="0.4">
      <c r="B8" s="893"/>
      <c r="C8" s="1117"/>
      <c r="D8" s="1118"/>
      <c r="E8" s="1118"/>
      <c r="F8" s="1118"/>
      <c r="G8" s="1118"/>
      <c r="H8" s="1119"/>
      <c r="I8" s="1368"/>
      <c r="J8" s="1369"/>
      <c r="K8" s="1369"/>
      <c r="L8" s="1369"/>
      <c r="M8" s="1369"/>
      <c r="N8" s="1369"/>
      <c r="O8" s="1369"/>
      <c r="P8" s="1369"/>
      <c r="Q8" s="1369"/>
      <c r="R8" s="1369"/>
      <c r="S8" s="1369"/>
      <c r="T8" s="1369"/>
      <c r="U8" s="1369"/>
      <c r="V8" s="1369"/>
      <c r="W8" s="1369"/>
      <c r="X8" s="1369"/>
      <c r="Y8" s="1370"/>
      <c r="Z8" s="917"/>
    </row>
    <row r="9" spans="2:26" ht="15" thickBot="1" x14ac:dyDescent="0.4">
      <c r="B9" s="893"/>
      <c r="C9" s="895"/>
      <c r="D9" s="895"/>
      <c r="E9" s="895"/>
      <c r="F9" s="895"/>
      <c r="G9" s="895"/>
      <c r="H9" s="895"/>
      <c r="I9" s="896"/>
      <c r="J9" s="896"/>
      <c r="K9" s="896"/>
      <c r="L9" s="896"/>
      <c r="M9" s="896"/>
      <c r="N9" s="896"/>
      <c r="O9" s="896"/>
      <c r="P9" s="896"/>
      <c r="Q9" s="896"/>
      <c r="R9" s="897"/>
      <c r="S9" s="897"/>
      <c r="T9" s="897"/>
      <c r="U9" s="897"/>
      <c r="V9" s="897"/>
      <c r="W9" s="895"/>
      <c r="X9" s="895"/>
      <c r="Y9" s="895"/>
      <c r="Z9" s="917"/>
    </row>
    <row r="10" spans="2:26" ht="15" customHeight="1" thickBot="1" x14ac:dyDescent="0.4">
      <c r="B10" s="893"/>
      <c r="C10" s="1114" t="s">
        <v>5</v>
      </c>
      <c r="D10" s="1115"/>
      <c r="E10" s="1115"/>
      <c r="F10" s="1115"/>
      <c r="G10" s="1115"/>
      <c r="H10" s="1116"/>
      <c r="I10" s="2766" t="s">
        <v>290</v>
      </c>
      <c r="J10" s="2767"/>
      <c r="K10" s="2767"/>
      <c r="L10" s="2767"/>
      <c r="M10" s="2767"/>
      <c r="N10" s="2767"/>
      <c r="O10" s="2767"/>
      <c r="P10" s="2767"/>
      <c r="Q10" s="2768"/>
      <c r="R10" s="1144" t="s">
        <v>7</v>
      </c>
      <c r="S10" s="1145"/>
      <c r="T10" s="1145"/>
      <c r="U10" s="1146"/>
      <c r="V10" s="1147" t="s">
        <v>8</v>
      </c>
      <c r="W10" s="1148"/>
      <c r="X10" s="1148"/>
      <c r="Y10" s="1149"/>
      <c r="Z10" s="917"/>
    </row>
    <row r="11" spans="2:26" ht="28.5" customHeight="1" thickBot="1" x14ac:dyDescent="0.4">
      <c r="B11" s="893"/>
      <c r="C11" s="1117"/>
      <c r="D11" s="1118"/>
      <c r="E11" s="1118"/>
      <c r="F11" s="1118"/>
      <c r="G11" s="1118"/>
      <c r="H11" s="1119"/>
      <c r="I11" s="2769"/>
      <c r="J11" s="2770"/>
      <c r="K11" s="2770"/>
      <c r="L11" s="2770"/>
      <c r="M11" s="2770"/>
      <c r="N11" s="2770"/>
      <c r="O11" s="2770"/>
      <c r="P11" s="2770"/>
      <c r="Q11" s="2771"/>
      <c r="R11" s="1150" t="s">
        <v>291</v>
      </c>
      <c r="S11" s="1151"/>
      <c r="T11" s="1151"/>
      <c r="U11" s="1152"/>
      <c r="V11" s="2772">
        <v>1</v>
      </c>
      <c r="W11" s="2773"/>
      <c r="X11" s="2773"/>
      <c r="Y11" s="2774"/>
      <c r="Z11" s="917"/>
    </row>
    <row r="12" spans="2:26" ht="15" thickBot="1" x14ac:dyDescent="0.4">
      <c r="B12" s="898"/>
      <c r="C12" s="899"/>
      <c r="D12" s="899"/>
      <c r="E12" s="899"/>
      <c r="F12" s="899"/>
      <c r="G12" s="899"/>
      <c r="H12" s="899"/>
      <c r="I12" s="899"/>
      <c r="J12" s="899"/>
      <c r="K12" s="899"/>
      <c r="L12" s="899"/>
      <c r="M12" s="899"/>
      <c r="N12" s="899"/>
      <c r="O12" s="899"/>
      <c r="P12" s="899"/>
      <c r="Q12" s="899"/>
      <c r="R12" s="899"/>
      <c r="S12" s="899"/>
      <c r="T12" s="899"/>
      <c r="U12" s="899"/>
      <c r="V12" s="899"/>
      <c r="W12" s="899"/>
      <c r="X12" s="899"/>
      <c r="Y12" s="899"/>
      <c r="Z12" s="917"/>
    </row>
    <row r="13" spans="2:26" ht="15" customHeight="1" x14ac:dyDescent="0.35">
      <c r="B13" s="898"/>
      <c r="C13" s="1114" t="s">
        <v>9</v>
      </c>
      <c r="D13" s="1115"/>
      <c r="E13" s="1115"/>
      <c r="F13" s="1115"/>
      <c r="G13" s="1115"/>
      <c r="H13" s="1116"/>
      <c r="I13" s="2747" t="s">
        <v>292</v>
      </c>
      <c r="J13" s="2748"/>
      <c r="K13" s="2748"/>
      <c r="L13" s="2748"/>
      <c r="M13" s="2748"/>
      <c r="N13" s="2748"/>
      <c r="O13" s="2748"/>
      <c r="P13" s="2748"/>
      <c r="Q13" s="2748"/>
      <c r="R13" s="2748"/>
      <c r="S13" s="2749"/>
      <c r="T13" s="1114" t="s">
        <v>11</v>
      </c>
      <c r="U13" s="1115"/>
      <c r="V13" s="1115"/>
      <c r="W13" s="1115"/>
      <c r="X13" s="1115"/>
      <c r="Y13" s="1116"/>
      <c r="Z13" s="917"/>
    </row>
    <row r="14" spans="2:26" ht="50.25" customHeight="1" thickBot="1" x14ac:dyDescent="0.4">
      <c r="B14" s="898"/>
      <c r="C14" s="1117"/>
      <c r="D14" s="1118"/>
      <c r="E14" s="1118"/>
      <c r="F14" s="1118"/>
      <c r="G14" s="1118"/>
      <c r="H14" s="1119"/>
      <c r="I14" s="2750"/>
      <c r="J14" s="2751"/>
      <c r="K14" s="2751"/>
      <c r="L14" s="2751"/>
      <c r="M14" s="2751"/>
      <c r="N14" s="2751"/>
      <c r="O14" s="2751"/>
      <c r="P14" s="2751"/>
      <c r="Q14" s="2751"/>
      <c r="R14" s="2751"/>
      <c r="S14" s="2752"/>
      <c r="T14" s="1162" t="s">
        <v>284</v>
      </c>
      <c r="U14" s="1163"/>
      <c r="V14" s="1163"/>
      <c r="W14" s="1163"/>
      <c r="X14" s="1163"/>
      <c r="Y14" s="1164"/>
      <c r="Z14" s="917"/>
    </row>
    <row r="15" spans="2:26" ht="15" thickBot="1" x14ac:dyDescent="0.4">
      <c r="B15" s="898"/>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917"/>
    </row>
    <row r="16" spans="2:26" ht="57.75" customHeight="1" thickBot="1" x14ac:dyDescent="0.4">
      <c r="B16" s="898"/>
      <c r="C16" s="1165" t="s">
        <v>13</v>
      </c>
      <c r="D16" s="1166"/>
      <c r="E16" s="1166"/>
      <c r="F16" s="1166"/>
      <c r="G16" s="1166"/>
      <c r="H16" s="1167"/>
      <c r="I16" s="1451" t="s">
        <v>293</v>
      </c>
      <c r="J16" s="2753"/>
      <c r="K16" s="2753"/>
      <c r="L16" s="2753"/>
      <c r="M16" s="2753"/>
      <c r="N16" s="2753"/>
      <c r="O16" s="2753"/>
      <c r="P16" s="2753"/>
      <c r="Q16" s="2753"/>
      <c r="R16" s="2753"/>
      <c r="S16" s="2753"/>
      <c r="T16" s="2753"/>
      <c r="U16" s="2753"/>
      <c r="V16" s="2753"/>
      <c r="W16" s="2753"/>
      <c r="X16" s="2753"/>
      <c r="Y16" s="2754"/>
      <c r="Z16" s="917"/>
    </row>
    <row r="17" spans="2:26" ht="16.5" customHeight="1" thickBot="1" x14ac:dyDescent="0.4">
      <c r="B17" s="898"/>
      <c r="C17" s="897"/>
      <c r="D17" s="897"/>
      <c r="E17" s="897"/>
      <c r="F17" s="897"/>
      <c r="G17" s="897"/>
      <c r="H17" s="897"/>
      <c r="I17" s="901"/>
      <c r="J17" s="901"/>
      <c r="K17" s="901"/>
      <c r="L17" s="901"/>
      <c r="M17" s="901"/>
      <c r="N17" s="901"/>
      <c r="O17" s="901"/>
      <c r="P17" s="901"/>
      <c r="Q17" s="901"/>
      <c r="R17" s="901"/>
      <c r="S17" s="901"/>
      <c r="T17" s="901"/>
      <c r="U17" s="901"/>
      <c r="V17" s="901"/>
      <c r="W17" s="901"/>
      <c r="X17" s="901"/>
      <c r="Y17" s="901"/>
      <c r="Z17" s="917"/>
    </row>
    <row r="18" spans="2:26" ht="89.25" customHeight="1" thickBot="1" x14ac:dyDescent="0.4">
      <c r="B18" s="898"/>
      <c r="C18" s="1165" t="s">
        <v>79</v>
      </c>
      <c r="D18" s="1166"/>
      <c r="E18" s="1166"/>
      <c r="F18" s="1166"/>
      <c r="G18" s="1166"/>
      <c r="H18" s="1167"/>
      <c r="I18" s="2755" t="s">
        <v>294</v>
      </c>
      <c r="J18" s="2756"/>
      <c r="K18" s="2756"/>
      <c r="L18" s="2756"/>
      <c r="M18" s="2756"/>
      <c r="N18" s="2756"/>
      <c r="O18" s="2756"/>
      <c r="P18" s="2756"/>
      <c r="Q18" s="2756"/>
      <c r="R18" s="2756"/>
      <c r="S18" s="2756"/>
      <c r="T18" s="2756"/>
      <c r="U18" s="2756"/>
      <c r="V18" s="2756"/>
      <c r="W18" s="2756"/>
      <c r="X18" s="2756"/>
      <c r="Y18" s="2757"/>
      <c r="Z18" s="917"/>
    </row>
    <row r="19" spans="2:26" ht="16.5" customHeight="1" thickBot="1" x14ac:dyDescent="0.4">
      <c r="B19" s="898"/>
      <c r="C19" s="897"/>
      <c r="D19" s="897"/>
      <c r="E19" s="897"/>
      <c r="F19" s="897"/>
      <c r="G19" s="897"/>
      <c r="H19" s="897"/>
      <c r="I19" s="901"/>
      <c r="J19" s="901"/>
      <c r="K19" s="901"/>
      <c r="L19" s="901"/>
      <c r="M19" s="901"/>
      <c r="N19" s="901"/>
      <c r="O19" s="901"/>
      <c r="P19" s="901"/>
      <c r="Q19" s="901"/>
      <c r="R19" s="901"/>
      <c r="S19" s="901"/>
      <c r="T19" s="901"/>
      <c r="U19" s="901"/>
      <c r="V19" s="901"/>
      <c r="W19" s="901"/>
      <c r="X19" s="901"/>
      <c r="Y19" s="901"/>
      <c r="Z19" s="917"/>
    </row>
    <row r="20" spans="2:26" ht="22.5" customHeight="1" x14ac:dyDescent="0.35">
      <c r="B20" s="898"/>
      <c r="C20" s="1171" t="s">
        <v>54</v>
      </c>
      <c r="D20" s="1172"/>
      <c r="E20" s="1172"/>
      <c r="F20" s="1172"/>
      <c r="G20" s="1172"/>
      <c r="H20" s="1173"/>
      <c r="I20" s="2758" t="s">
        <v>285</v>
      </c>
      <c r="J20" s="2759"/>
      <c r="K20" s="2759"/>
      <c r="L20" s="2760"/>
      <c r="M20" s="1147" t="s">
        <v>18</v>
      </c>
      <c r="N20" s="1148"/>
      <c r="O20" s="1148"/>
      <c r="P20" s="1148"/>
      <c r="Q20" s="1148"/>
      <c r="R20" s="1148"/>
      <c r="S20" s="1149"/>
      <c r="T20" s="1147" t="s">
        <v>19</v>
      </c>
      <c r="U20" s="1148"/>
      <c r="V20" s="1148"/>
      <c r="W20" s="1148"/>
      <c r="X20" s="1148"/>
      <c r="Y20" s="1149"/>
      <c r="Z20" s="917"/>
    </row>
    <row r="21" spans="2:26" ht="30.75" customHeight="1" thickBot="1" x14ac:dyDescent="0.4">
      <c r="B21" s="898"/>
      <c r="C21" s="1174"/>
      <c r="D21" s="1175"/>
      <c r="E21" s="1175"/>
      <c r="F21" s="1175"/>
      <c r="G21" s="1175"/>
      <c r="H21" s="1176"/>
      <c r="I21" s="2761"/>
      <c r="J21" s="2762"/>
      <c r="K21" s="2762"/>
      <c r="L21" s="2763"/>
      <c r="M21" s="1183" t="s">
        <v>132</v>
      </c>
      <c r="N21" s="1184"/>
      <c r="O21" s="1184"/>
      <c r="P21" s="1184"/>
      <c r="Q21" s="1184"/>
      <c r="R21" s="1184"/>
      <c r="S21" s="1185"/>
      <c r="T21" s="2764" t="s">
        <v>295</v>
      </c>
      <c r="U21" s="2765"/>
      <c r="V21" s="2765"/>
      <c r="W21" s="2765"/>
      <c r="X21" s="2765"/>
      <c r="Y21" s="2765"/>
      <c r="Z21" s="917"/>
    </row>
    <row r="22" spans="2:26" ht="15" thickBot="1" x14ac:dyDescent="0.4">
      <c r="B22" s="898"/>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917"/>
    </row>
    <row r="23" spans="2:26" ht="31.5" customHeight="1" x14ac:dyDescent="0.35">
      <c r="B23" s="898"/>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9"/>
      <c r="Z23" s="917"/>
    </row>
    <row r="24" spans="2:26" ht="58" customHeight="1" thickBot="1" x14ac:dyDescent="0.4">
      <c r="B24" s="898"/>
      <c r="C24" s="1186" t="s">
        <v>296</v>
      </c>
      <c r="D24" s="1187"/>
      <c r="E24" s="1187"/>
      <c r="F24" s="1187"/>
      <c r="G24" s="1187"/>
      <c r="H24" s="1187"/>
      <c r="I24" s="1188"/>
      <c r="J24" s="1186" t="s">
        <v>1014</v>
      </c>
      <c r="K24" s="1187"/>
      <c r="L24" s="1187"/>
      <c r="M24" s="1187"/>
      <c r="N24" s="1187"/>
      <c r="O24" s="1187"/>
      <c r="P24" s="1188"/>
      <c r="Q24" s="1878" t="s">
        <v>67</v>
      </c>
      <c r="R24" s="1879"/>
      <c r="S24" s="1879"/>
      <c r="T24" s="1879"/>
      <c r="U24" s="1879"/>
      <c r="V24" s="1879"/>
      <c r="W24" s="1879"/>
      <c r="X24" s="1879"/>
      <c r="Y24" s="1880"/>
      <c r="Z24" s="917"/>
    </row>
    <row r="25" spans="2:26" ht="15" thickBot="1" x14ac:dyDescent="0.4">
      <c r="B25" s="898"/>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917"/>
    </row>
    <row r="26" spans="2:26" ht="46.5" customHeight="1" thickBot="1" x14ac:dyDescent="0.4">
      <c r="B26" s="898"/>
      <c r="C26" s="1165" t="s">
        <v>27</v>
      </c>
      <c r="D26" s="1166"/>
      <c r="E26" s="1166"/>
      <c r="F26" s="1166"/>
      <c r="G26" s="1166"/>
      <c r="H26" s="1167"/>
      <c r="I26" s="1451" t="s">
        <v>1015</v>
      </c>
      <c r="J26" s="2753"/>
      <c r="K26" s="2753"/>
      <c r="L26" s="2753"/>
      <c r="M26" s="2753"/>
      <c r="N26" s="2753"/>
      <c r="O26" s="2753"/>
      <c r="P26" s="2753"/>
      <c r="Q26" s="2753"/>
      <c r="R26" s="2753"/>
      <c r="S26" s="2753"/>
      <c r="T26" s="2753"/>
      <c r="U26" s="2753"/>
      <c r="V26" s="2753"/>
      <c r="W26" s="2753"/>
      <c r="X26" s="2753"/>
      <c r="Y26" s="2754"/>
      <c r="Z26" s="917"/>
    </row>
    <row r="27" spans="2:26" ht="15" thickBot="1" x14ac:dyDescent="0.4">
      <c r="B27" s="898"/>
      <c r="C27" s="897"/>
      <c r="D27" s="897"/>
      <c r="E27" s="897"/>
      <c r="F27" s="897"/>
      <c r="G27" s="897"/>
      <c r="H27" s="897"/>
      <c r="I27" s="901"/>
      <c r="J27" s="901"/>
      <c r="K27" s="901"/>
      <c r="L27" s="901"/>
      <c r="M27" s="901"/>
      <c r="N27" s="901"/>
      <c r="O27" s="901"/>
      <c r="P27" s="901"/>
      <c r="Q27" s="901"/>
      <c r="R27" s="901"/>
      <c r="S27" s="901"/>
      <c r="T27" s="901"/>
      <c r="U27" s="901"/>
      <c r="V27" s="901"/>
      <c r="W27" s="901"/>
      <c r="X27" s="901"/>
      <c r="Y27" s="901"/>
      <c r="Z27" s="917"/>
    </row>
    <row r="28" spans="2:26" ht="39.75" customHeight="1" thickBot="1" x14ac:dyDescent="0.4">
      <c r="B28" s="898"/>
      <c r="C28" s="1165" t="s">
        <v>28</v>
      </c>
      <c r="D28" s="1166"/>
      <c r="E28" s="1166"/>
      <c r="F28" s="1166"/>
      <c r="G28" s="1166"/>
      <c r="H28" s="1167"/>
      <c r="I28" s="2788">
        <v>4</v>
      </c>
      <c r="J28" s="2789"/>
      <c r="K28" s="1433" t="s">
        <v>29</v>
      </c>
      <c r="L28" s="1434"/>
      <c r="M28" s="1434"/>
      <c r="N28" s="1435"/>
      <c r="O28" s="1530" t="s">
        <v>30</v>
      </c>
      <c r="P28" s="1198"/>
      <c r="Q28" s="1198"/>
      <c r="R28" s="750"/>
      <c r="S28" s="1197" t="s">
        <v>31</v>
      </c>
      <c r="T28" s="1199"/>
      <c r="U28" s="823" t="s">
        <v>102</v>
      </c>
      <c r="V28" s="1198" t="s">
        <v>56</v>
      </c>
      <c r="W28" s="1198"/>
      <c r="X28" s="1199"/>
      <c r="Y28" s="921"/>
      <c r="Z28" s="917"/>
    </row>
    <row r="29" spans="2:26" ht="15" thickBot="1" x14ac:dyDescent="0.4">
      <c r="B29" s="898"/>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917"/>
    </row>
    <row r="30" spans="2:26" x14ac:dyDescent="0.35">
      <c r="B30" s="898"/>
      <c r="C30" s="1213" t="s">
        <v>34</v>
      </c>
      <c r="D30" s="1214"/>
      <c r="E30" s="1214"/>
      <c r="F30" s="1214"/>
      <c r="G30" s="1214"/>
      <c r="H30" s="1214"/>
      <c r="I30" s="1214"/>
      <c r="J30" s="2783" t="s">
        <v>35</v>
      </c>
      <c r="K30" s="2783"/>
      <c r="L30" s="2783"/>
      <c r="M30" s="2783"/>
      <c r="N30" s="2783"/>
      <c r="O30" s="2784" t="s">
        <v>36</v>
      </c>
      <c r="P30" s="2784"/>
      <c r="Q30" s="2784"/>
      <c r="R30" s="2784"/>
      <c r="S30" s="2784"/>
      <c r="T30" s="2784"/>
      <c r="U30" s="2785" t="s">
        <v>37</v>
      </c>
      <c r="V30" s="2785"/>
      <c r="W30" s="2785"/>
      <c r="X30" s="2785"/>
      <c r="Y30" s="2785"/>
      <c r="Z30" s="1030"/>
    </row>
    <row r="31" spans="2:26" ht="14.25" customHeight="1" x14ac:dyDescent="0.35">
      <c r="B31" s="898"/>
      <c r="C31" s="1216"/>
      <c r="D31" s="1217"/>
      <c r="E31" s="1217"/>
      <c r="F31" s="1217"/>
      <c r="G31" s="1217"/>
      <c r="H31" s="1217"/>
      <c r="I31" s="1217"/>
      <c r="J31" s="819" t="s">
        <v>38</v>
      </c>
      <c r="K31" s="2786" t="s">
        <v>39</v>
      </c>
      <c r="L31" s="2786"/>
      <c r="M31" s="2786"/>
      <c r="N31" s="2786"/>
      <c r="O31" s="2786" t="s">
        <v>38</v>
      </c>
      <c r="P31" s="2786"/>
      <c r="Q31" s="2786"/>
      <c r="R31" s="2786" t="s">
        <v>39</v>
      </c>
      <c r="S31" s="2786"/>
      <c r="T31" s="2786"/>
      <c r="U31" s="2786" t="s">
        <v>38</v>
      </c>
      <c r="V31" s="2786"/>
      <c r="W31" s="2786" t="s">
        <v>39</v>
      </c>
      <c r="X31" s="2786"/>
      <c r="Y31" s="2786"/>
      <c r="Z31" s="1031"/>
    </row>
    <row r="32" spans="2:26" ht="15" customHeight="1" thickBot="1" x14ac:dyDescent="0.4">
      <c r="B32" s="898"/>
      <c r="C32" s="1219"/>
      <c r="D32" s="1220"/>
      <c r="E32" s="1220"/>
      <c r="F32" s="1220"/>
      <c r="G32" s="1220"/>
      <c r="H32" s="1220"/>
      <c r="I32" s="1220"/>
      <c r="J32" s="1032" t="s">
        <v>299</v>
      </c>
      <c r="K32" s="2787" t="s">
        <v>103</v>
      </c>
      <c r="L32" s="2787"/>
      <c r="M32" s="2787"/>
      <c r="N32" s="2787"/>
      <c r="O32" s="2787" t="s">
        <v>300</v>
      </c>
      <c r="P32" s="2787"/>
      <c r="Q32" s="2787"/>
      <c r="R32" s="2787" t="s">
        <v>301</v>
      </c>
      <c r="S32" s="2787"/>
      <c r="T32" s="2787"/>
      <c r="U32" s="2787" t="s">
        <v>302</v>
      </c>
      <c r="V32" s="2787"/>
      <c r="W32" s="2787" t="s">
        <v>303</v>
      </c>
      <c r="X32" s="2787"/>
      <c r="Y32" s="2787"/>
      <c r="Z32" s="1033"/>
    </row>
    <row r="33" spans="2:26" ht="15.75" customHeight="1" thickBot="1" x14ac:dyDescent="0.4">
      <c r="B33" s="898"/>
      <c r="C33" s="899"/>
      <c r="D33" s="899"/>
      <c r="E33" s="899"/>
      <c r="F33" s="899"/>
      <c r="G33" s="899"/>
      <c r="H33" s="899"/>
      <c r="I33" s="899"/>
      <c r="J33" s="899"/>
      <c r="K33" s="899"/>
      <c r="L33" s="899"/>
      <c r="M33" s="899"/>
      <c r="N33" s="899"/>
      <c r="O33" s="899"/>
      <c r="P33" s="899"/>
      <c r="Q33" s="899"/>
      <c r="R33" s="899"/>
      <c r="S33" s="899"/>
      <c r="T33" s="899"/>
      <c r="U33" s="899"/>
      <c r="V33" s="899"/>
      <c r="W33" s="899"/>
      <c r="X33" s="899"/>
      <c r="Y33" s="899"/>
      <c r="Z33" s="917"/>
    </row>
    <row r="34" spans="2:26" s="902" customFormat="1" x14ac:dyDescent="0.35">
      <c r="B34" s="903"/>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8"/>
      <c r="Z34" s="822"/>
    </row>
    <row r="35" spans="2:26" s="902" customFormat="1" ht="15" thickBot="1" x14ac:dyDescent="0.4">
      <c r="B35" s="903"/>
      <c r="C35" s="1549"/>
      <c r="D35" s="1550"/>
      <c r="E35" s="1550"/>
      <c r="F35" s="1550"/>
      <c r="G35" s="1550"/>
      <c r="H35" s="1550"/>
      <c r="I35" s="1550"/>
      <c r="J35" s="1550"/>
      <c r="K35" s="1550"/>
      <c r="L35" s="1550"/>
      <c r="M35" s="1550"/>
      <c r="N35" s="1550"/>
      <c r="O35" s="1550"/>
      <c r="P35" s="1550"/>
      <c r="Q35" s="1550"/>
      <c r="R35" s="1550"/>
      <c r="S35" s="1550"/>
      <c r="T35" s="1550"/>
      <c r="U35" s="1550"/>
      <c r="V35" s="1550"/>
      <c r="W35" s="1550"/>
      <c r="X35" s="1550"/>
      <c r="Y35" s="1551"/>
      <c r="Z35" s="822"/>
    </row>
    <row r="36" spans="2:26" s="902" customFormat="1" ht="14.25" customHeight="1" x14ac:dyDescent="0.35">
      <c r="B36" s="903"/>
      <c r="C36" s="1546" t="s">
        <v>41</v>
      </c>
      <c r="D36" s="1547"/>
      <c r="E36" s="1547"/>
      <c r="F36" s="1547"/>
      <c r="G36" s="1548"/>
      <c r="H36" s="2745" t="s">
        <v>297</v>
      </c>
      <c r="I36" s="2745" t="s">
        <v>298</v>
      </c>
      <c r="J36" s="2745" t="s">
        <v>304</v>
      </c>
      <c r="K36" s="1556" t="s">
        <v>45</v>
      </c>
      <c r="L36" s="1547"/>
      <c r="M36" s="1547"/>
      <c r="N36" s="1547"/>
      <c r="O36" s="1547"/>
      <c r="P36" s="1547"/>
      <c r="Q36" s="1547"/>
      <c r="R36" s="1547"/>
      <c r="S36" s="1547"/>
      <c r="T36" s="1547"/>
      <c r="U36" s="1547"/>
      <c r="V36" s="1547"/>
      <c r="W36" s="1547"/>
      <c r="X36" s="1547"/>
      <c r="Y36" s="1548"/>
      <c r="Z36" s="822"/>
    </row>
    <row r="37" spans="2:26" s="902" customFormat="1" ht="60" customHeight="1" thickBot="1" x14ac:dyDescent="0.4">
      <c r="B37" s="903"/>
      <c r="C37" s="1549"/>
      <c r="D37" s="1550"/>
      <c r="E37" s="1550"/>
      <c r="F37" s="1550"/>
      <c r="G37" s="1551"/>
      <c r="H37" s="2746"/>
      <c r="I37" s="2746"/>
      <c r="J37" s="2746"/>
      <c r="K37" s="1557"/>
      <c r="L37" s="1550"/>
      <c r="M37" s="1550"/>
      <c r="N37" s="1550"/>
      <c r="O37" s="1550"/>
      <c r="P37" s="1550"/>
      <c r="Q37" s="1550"/>
      <c r="R37" s="1550"/>
      <c r="S37" s="1550"/>
      <c r="T37" s="1550"/>
      <c r="U37" s="1550"/>
      <c r="V37" s="1550"/>
      <c r="W37" s="1550"/>
      <c r="X37" s="1550"/>
      <c r="Y37" s="1551"/>
      <c r="Z37" s="822"/>
    </row>
    <row r="38" spans="2:26" s="902" customFormat="1" ht="102" customHeight="1" x14ac:dyDescent="0.35">
      <c r="B38" s="903"/>
      <c r="C38" s="1558" t="s">
        <v>286</v>
      </c>
      <c r="D38" s="1748"/>
      <c r="E38" s="1748"/>
      <c r="F38" s="1748"/>
      <c r="G38" s="1749"/>
      <c r="H38" s="1034">
        <v>1296</v>
      </c>
      <c r="I38" s="1034">
        <v>295</v>
      </c>
      <c r="J38" s="1035">
        <v>4.3</v>
      </c>
      <c r="K38" s="2742" t="s">
        <v>1016</v>
      </c>
      <c r="L38" s="2743"/>
      <c r="M38" s="2743"/>
      <c r="N38" s="2743"/>
      <c r="O38" s="2743"/>
      <c r="P38" s="2743"/>
      <c r="Q38" s="2743"/>
      <c r="R38" s="2743"/>
      <c r="S38" s="2743"/>
      <c r="T38" s="2743"/>
      <c r="U38" s="2743"/>
      <c r="V38" s="2743"/>
      <c r="W38" s="2743"/>
      <c r="X38" s="2743"/>
      <c r="Y38" s="2744"/>
      <c r="Z38" s="822"/>
    </row>
    <row r="39" spans="2:26" s="902" customFormat="1" ht="102" customHeight="1" x14ac:dyDescent="0.35">
      <c r="B39" s="903"/>
      <c r="C39" s="1558" t="s">
        <v>287</v>
      </c>
      <c r="D39" s="1748"/>
      <c r="E39" s="1748"/>
      <c r="F39" s="1748"/>
      <c r="G39" s="1749"/>
      <c r="H39" s="1034"/>
      <c r="I39" s="1034"/>
      <c r="J39" s="1035"/>
      <c r="K39" s="1805"/>
      <c r="L39" s="1806"/>
      <c r="M39" s="1806"/>
      <c r="N39" s="1806"/>
      <c r="O39" s="1806"/>
      <c r="P39" s="1806"/>
      <c r="Q39" s="1806"/>
      <c r="R39" s="1806"/>
      <c r="S39" s="1806"/>
      <c r="T39" s="1806"/>
      <c r="U39" s="1806"/>
      <c r="V39" s="1806"/>
      <c r="W39" s="1806"/>
      <c r="X39" s="1806"/>
      <c r="Y39" s="1807"/>
      <c r="Z39" s="822"/>
    </row>
    <row r="40" spans="2:26" s="902" customFormat="1" ht="102" customHeight="1" x14ac:dyDescent="0.35">
      <c r="B40" s="903"/>
      <c r="C40" s="1558" t="s">
        <v>288</v>
      </c>
      <c r="D40" s="1748"/>
      <c r="E40" s="1748"/>
      <c r="F40" s="1748"/>
      <c r="G40" s="1749"/>
      <c r="H40" s="1034"/>
      <c r="I40" s="1034"/>
      <c r="J40" s="1035"/>
      <c r="K40" s="1805"/>
      <c r="L40" s="1806"/>
      <c r="M40" s="1806"/>
      <c r="N40" s="1806"/>
      <c r="O40" s="1806"/>
      <c r="P40" s="1806"/>
      <c r="Q40" s="1806"/>
      <c r="R40" s="1806"/>
      <c r="S40" s="1806"/>
      <c r="T40" s="1806"/>
      <c r="U40" s="1806"/>
      <c r="V40" s="1806"/>
      <c r="W40" s="1806"/>
      <c r="X40" s="1806"/>
      <c r="Y40" s="1807"/>
      <c r="Z40" s="822"/>
    </row>
    <row r="41" spans="2:26" s="902" customFormat="1" ht="127.5" customHeight="1" thickBot="1" x14ac:dyDescent="0.4">
      <c r="B41" s="903"/>
      <c r="C41" s="1558" t="s">
        <v>728</v>
      </c>
      <c r="D41" s="1748"/>
      <c r="E41" s="1748"/>
      <c r="F41" s="1748"/>
      <c r="G41" s="1749"/>
      <c r="H41" s="906"/>
      <c r="I41" s="906"/>
      <c r="J41" s="1036"/>
      <c r="K41" s="1805"/>
      <c r="L41" s="1806"/>
      <c r="M41" s="1806"/>
      <c r="N41" s="1806"/>
      <c r="O41" s="1806"/>
      <c r="P41" s="1806"/>
      <c r="Q41" s="1806"/>
      <c r="R41" s="1806"/>
      <c r="S41" s="1806"/>
      <c r="T41" s="1806"/>
      <c r="U41" s="1806"/>
      <c r="V41" s="1806"/>
      <c r="W41" s="1806"/>
      <c r="X41" s="1806"/>
      <c r="Y41" s="1807"/>
      <c r="Z41" s="822"/>
    </row>
    <row r="42" spans="2:26" s="902" customFormat="1" ht="46" customHeight="1" thickBot="1" x14ac:dyDescent="0.4">
      <c r="B42" s="903"/>
      <c r="C42" s="1540" t="s">
        <v>46</v>
      </c>
      <c r="D42" s="1541"/>
      <c r="E42" s="1541"/>
      <c r="F42" s="1541"/>
      <c r="G42" s="1542"/>
      <c r="H42" s="1037">
        <f>SUM(H38:H41)</f>
        <v>1296</v>
      </c>
      <c r="I42" s="1037">
        <f>SUM(I38:I41)</f>
        <v>295</v>
      </c>
      <c r="J42" s="1038">
        <f>AVERAGE(J38:J41)</f>
        <v>4.3</v>
      </c>
      <c r="K42" s="2790"/>
      <c r="L42" s="2791"/>
      <c r="M42" s="2791"/>
      <c r="N42" s="2791"/>
      <c r="O42" s="2791"/>
      <c r="P42" s="2791"/>
      <c r="Q42" s="2791"/>
      <c r="R42" s="2791"/>
      <c r="S42" s="2791"/>
      <c r="T42" s="2791"/>
      <c r="U42" s="2791"/>
      <c r="V42" s="2791"/>
      <c r="W42" s="2791"/>
      <c r="X42" s="2791"/>
      <c r="Y42" s="2792"/>
      <c r="Z42" s="822"/>
    </row>
    <row r="43" spans="2:26" s="902" customFormat="1" ht="29.15" customHeight="1" x14ac:dyDescent="0.35">
      <c r="B43" s="903"/>
      <c r="C43" s="899"/>
      <c r="D43" s="899"/>
      <c r="E43" s="899"/>
      <c r="F43" s="899"/>
      <c r="G43" s="899"/>
      <c r="H43" s="907"/>
      <c r="I43" s="907"/>
      <c r="J43" s="186"/>
      <c r="K43" s="899"/>
      <c r="L43" s="899"/>
      <c r="M43" s="899"/>
      <c r="N43" s="899"/>
      <c r="O43" s="899"/>
      <c r="P43" s="899"/>
      <c r="Q43" s="899"/>
      <c r="R43" s="899"/>
      <c r="S43" s="899"/>
      <c r="T43" s="899"/>
      <c r="U43" s="899"/>
      <c r="V43" s="899"/>
      <c r="W43" s="899"/>
      <c r="X43" s="899"/>
      <c r="Y43" s="899"/>
      <c r="Z43" s="822"/>
    </row>
    <row r="44" spans="2:26" s="902" customFormat="1" ht="15" thickBot="1" x14ac:dyDescent="0.4">
      <c r="B44" s="903"/>
      <c r="C44" s="899"/>
      <c r="D44" s="899"/>
      <c r="E44" s="899"/>
      <c r="F44" s="899"/>
      <c r="G44" s="899"/>
      <c r="H44" s="907"/>
      <c r="I44" s="907"/>
      <c r="J44" s="186"/>
      <c r="K44" s="899"/>
      <c r="L44" s="899"/>
      <c r="M44" s="899"/>
      <c r="N44" s="899"/>
      <c r="O44" s="899"/>
      <c r="P44" s="899"/>
      <c r="Q44" s="899"/>
      <c r="R44" s="899"/>
      <c r="S44" s="899"/>
      <c r="T44" s="899"/>
      <c r="U44" s="899"/>
      <c r="V44" s="899"/>
      <c r="W44" s="899"/>
      <c r="X44" s="899"/>
      <c r="Y44" s="899"/>
      <c r="Z44" s="822"/>
    </row>
    <row r="45" spans="2:26" s="902" customFormat="1" x14ac:dyDescent="0.35">
      <c r="B45" s="903"/>
      <c r="C45" s="1393" t="s">
        <v>47</v>
      </c>
      <c r="D45" s="1394"/>
      <c r="E45" s="1394"/>
      <c r="F45" s="1394"/>
      <c r="G45" s="1394"/>
      <c r="H45" s="1394"/>
      <c r="I45" s="1394"/>
      <c r="J45" s="1394"/>
      <c r="K45" s="1394"/>
      <c r="L45" s="1394"/>
      <c r="M45" s="1394"/>
      <c r="N45" s="1394"/>
      <c r="O45" s="1394"/>
      <c r="P45" s="1394"/>
      <c r="Q45" s="1394"/>
      <c r="R45" s="1394"/>
      <c r="S45" s="1394"/>
      <c r="T45" s="1394"/>
      <c r="U45" s="1394"/>
      <c r="V45" s="1394"/>
      <c r="W45" s="1394"/>
      <c r="X45" s="1394"/>
      <c r="Y45" s="1395"/>
      <c r="Z45" s="822"/>
    </row>
    <row r="46" spans="2:26" ht="15" thickBot="1" x14ac:dyDescent="0.4">
      <c r="B46" s="898"/>
      <c r="C46" s="1719"/>
      <c r="D46" s="1746"/>
      <c r="E46" s="1746"/>
      <c r="F46" s="1746"/>
      <c r="G46" s="1746"/>
      <c r="H46" s="1746"/>
      <c r="I46" s="1746"/>
      <c r="J46" s="1746"/>
      <c r="K46" s="1746"/>
      <c r="L46" s="1746"/>
      <c r="M46" s="1746"/>
      <c r="N46" s="1746"/>
      <c r="O46" s="1746"/>
      <c r="P46" s="1746"/>
      <c r="Q46" s="1746"/>
      <c r="R46" s="1746"/>
      <c r="S46" s="1746"/>
      <c r="T46" s="1746"/>
      <c r="U46" s="1746"/>
      <c r="V46" s="1746"/>
      <c r="W46" s="1746"/>
      <c r="X46" s="1746"/>
      <c r="Y46" s="1721"/>
      <c r="Z46" s="917"/>
    </row>
    <row r="47" spans="2:26" x14ac:dyDescent="0.35">
      <c r="B47" s="898"/>
      <c r="C47" s="1371" t="s">
        <v>105</v>
      </c>
      <c r="D47" s="1570"/>
      <c r="E47" s="1570"/>
      <c r="F47" s="1570"/>
      <c r="G47" s="1570"/>
      <c r="H47" s="1570"/>
      <c r="I47" s="1570"/>
      <c r="J47" s="1570"/>
      <c r="K47" s="1570"/>
      <c r="L47" s="1570"/>
      <c r="M47" s="1570"/>
      <c r="N47" s="1570"/>
      <c r="O47" s="1570"/>
      <c r="P47" s="1570"/>
      <c r="Q47" s="1570"/>
      <c r="R47" s="1570"/>
      <c r="S47" s="1570"/>
      <c r="T47" s="1570"/>
      <c r="U47" s="1570"/>
      <c r="V47" s="1570"/>
      <c r="W47" s="1570"/>
      <c r="X47" s="1570"/>
      <c r="Y47" s="1571"/>
      <c r="Z47" s="917"/>
    </row>
    <row r="48" spans="2:26" x14ac:dyDescent="0.35">
      <c r="B48" s="898"/>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4"/>
      <c r="Z48" s="917"/>
    </row>
    <row r="49" spans="2:26" x14ac:dyDescent="0.35">
      <c r="B49" s="898"/>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4"/>
      <c r="Z49" s="917"/>
    </row>
    <row r="50" spans="2:26" x14ac:dyDescent="0.35">
      <c r="B50" s="898"/>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4"/>
      <c r="Z50" s="917"/>
    </row>
    <row r="51" spans="2:26" x14ac:dyDescent="0.35">
      <c r="B51" s="898"/>
      <c r="C51" s="1572"/>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4"/>
      <c r="Z51" s="917"/>
    </row>
    <row r="52" spans="2:26" x14ac:dyDescent="0.35">
      <c r="B52" s="898"/>
      <c r="C52" s="1572"/>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4"/>
      <c r="Z52" s="917"/>
    </row>
    <row r="53" spans="2:26" x14ac:dyDescent="0.35">
      <c r="B53" s="898"/>
      <c r="C53" s="1572"/>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4"/>
      <c r="Z53" s="917"/>
    </row>
    <row r="54" spans="2:26" x14ac:dyDescent="0.35">
      <c r="B54" s="898"/>
      <c r="C54" s="1572"/>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4"/>
      <c r="Z54" s="917"/>
    </row>
    <row r="55" spans="2:26" x14ac:dyDescent="0.35">
      <c r="B55" s="898"/>
      <c r="C55" s="1572"/>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4"/>
      <c r="Z55" s="917"/>
    </row>
    <row r="56" spans="2:26" x14ac:dyDescent="0.35">
      <c r="B56" s="898"/>
      <c r="C56" s="1572"/>
      <c r="D56" s="1573"/>
      <c r="E56" s="1573"/>
      <c r="F56" s="1573"/>
      <c r="G56" s="1573"/>
      <c r="H56" s="1573"/>
      <c r="I56" s="1573"/>
      <c r="J56" s="1573"/>
      <c r="K56" s="1573"/>
      <c r="L56" s="1573"/>
      <c r="M56" s="1573"/>
      <c r="N56" s="1573"/>
      <c r="O56" s="1573"/>
      <c r="P56" s="1573"/>
      <c r="Q56" s="1573"/>
      <c r="R56" s="1573"/>
      <c r="S56" s="1573"/>
      <c r="T56" s="1573"/>
      <c r="U56" s="1573"/>
      <c r="V56" s="1573"/>
      <c r="W56" s="1573"/>
      <c r="X56" s="1573"/>
      <c r="Y56" s="1574"/>
      <c r="Z56" s="917"/>
    </row>
    <row r="57" spans="2:26" x14ac:dyDescent="0.35">
      <c r="B57" s="898"/>
      <c r="C57" s="1572"/>
      <c r="D57" s="1573"/>
      <c r="E57" s="1573"/>
      <c r="F57" s="1573"/>
      <c r="G57" s="1573"/>
      <c r="H57" s="1573"/>
      <c r="I57" s="1573"/>
      <c r="J57" s="1573"/>
      <c r="K57" s="1573"/>
      <c r="L57" s="1573"/>
      <c r="M57" s="1573"/>
      <c r="N57" s="1573"/>
      <c r="O57" s="1573"/>
      <c r="P57" s="1573"/>
      <c r="Q57" s="1573"/>
      <c r="R57" s="1573"/>
      <c r="S57" s="1573"/>
      <c r="T57" s="1573"/>
      <c r="U57" s="1573"/>
      <c r="V57" s="1573"/>
      <c r="W57" s="1573"/>
      <c r="X57" s="1573"/>
      <c r="Y57" s="1574"/>
      <c r="Z57" s="917"/>
    </row>
    <row r="58" spans="2:26" x14ac:dyDescent="0.35">
      <c r="B58" s="898"/>
      <c r="C58" s="1572"/>
      <c r="D58" s="1573"/>
      <c r="E58" s="1573"/>
      <c r="F58" s="1573"/>
      <c r="G58" s="1573"/>
      <c r="H58" s="1573"/>
      <c r="I58" s="1573"/>
      <c r="J58" s="1573"/>
      <c r="K58" s="1573"/>
      <c r="L58" s="1573"/>
      <c r="M58" s="1573"/>
      <c r="N58" s="1573"/>
      <c r="O58" s="1573"/>
      <c r="P58" s="1573"/>
      <c r="Q58" s="1573"/>
      <c r="R58" s="1573"/>
      <c r="S58" s="1573"/>
      <c r="T58" s="1573"/>
      <c r="U58" s="1573"/>
      <c r="V58" s="1573"/>
      <c r="W58" s="1573"/>
      <c r="X58" s="1573"/>
      <c r="Y58" s="1574"/>
      <c r="Z58" s="917"/>
    </row>
    <row r="59" spans="2:26" ht="15" thickBot="1" x14ac:dyDescent="0.4">
      <c r="B59" s="898"/>
      <c r="C59" s="1575"/>
      <c r="D59" s="1576"/>
      <c r="E59" s="1576"/>
      <c r="F59" s="1576"/>
      <c r="G59" s="1576"/>
      <c r="H59" s="1576"/>
      <c r="I59" s="1576"/>
      <c r="J59" s="1576"/>
      <c r="K59" s="1576"/>
      <c r="L59" s="1576"/>
      <c r="M59" s="1576"/>
      <c r="N59" s="1576"/>
      <c r="O59" s="1576"/>
      <c r="P59" s="1576"/>
      <c r="Q59" s="1576"/>
      <c r="R59" s="1576"/>
      <c r="S59" s="1576"/>
      <c r="T59" s="1576"/>
      <c r="U59" s="1576"/>
      <c r="V59" s="1576"/>
      <c r="W59" s="1576"/>
      <c r="X59" s="1576"/>
      <c r="Y59" s="1577"/>
      <c r="Z59" s="917"/>
    </row>
    <row r="60" spans="2:26" x14ac:dyDescent="0.35">
      <c r="B60" s="908"/>
      <c r="C60" s="909"/>
      <c r="D60" s="909"/>
      <c r="E60" s="909"/>
      <c r="F60" s="909"/>
      <c r="G60" s="909"/>
      <c r="H60" s="909"/>
      <c r="I60" s="909"/>
      <c r="J60" s="909"/>
      <c r="K60" s="909"/>
      <c r="L60" s="909"/>
      <c r="M60" s="909"/>
      <c r="N60" s="909"/>
      <c r="O60" s="909"/>
      <c r="P60" s="909"/>
      <c r="Q60" s="909"/>
      <c r="R60" s="909"/>
      <c r="S60" s="909"/>
      <c r="T60" s="909"/>
      <c r="U60" s="909"/>
      <c r="V60" s="909"/>
      <c r="W60" s="909"/>
      <c r="X60" s="909"/>
      <c r="Y60" s="909"/>
      <c r="Z60" s="917"/>
    </row>
    <row r="61" spans="2:26" ht="15" thickBot="1" x14ac:dyDescent="0.4">
      <c r="B61" s="911"/>
      <c r="C61" s="912"/>
      <c r="D61" s="912"/>
      <c r="E61" s="912"/>
      <c r="F61" s="912"/>
      <c r="G61" s="912"/>
      <c r="H61" s="912"/>
      <c r="I61" s="912"/>
      <c r="J61" s="912"/>
      <c r="K61" s="912"/>
      <c r="L61" s="912"/>
      <c r="M61" s="912"/>
      <c r="N61" s="912"/>
      <c r="O61" s="912"/>
      <c r="P61" s="912"/>
      <c r="Q61" s="912"/>
      <c r="R61" s="912"/>
      <c r="S61" s="912"/>
      <c r="T61" s="912"/>
      <c r="U61" s="912"/>
      <c r="V61" s="912"/>
      <c r="W61" s="912"/>
      <c r="X61" s="912"/>
      <c r="Y61" s="912"/>
      <c r="Z61" s="917"/>
    </row>
    <row r="62" spans="2:26" ht="14.25" customHeight="1" x14ac:dyDescent="0.35">
      <c r="B62" s="914"/>
      <c r="C62" s="1531" t="s">
        <v>41</v>
      </c>
      <c r="D62" s="1532"/>
      <c r="E62" s="1532"/>
      <c r="F62" s="1532"/>
      <c r="G62" s="1533"/>
      <c r="H62" s="1531" t="s">
        <v>57</v>
      </c>
      <c r="I62" s="1533"/>
      <c r="J62" s="1531" t="s">
        <v>58</v>
      </c>
      <c r="K62" s="1532"/>
      <c r="L62" s="1532"/>
      <c r="M62" s="1533"/>
      <c r="N62" s="1531" t="s">
        <v>289</v>
      </c>
      <c r="O62" s="1532"/>
      <c r="P62" s="1532"/>
      <c r="Q62" s="1532"/>
      <c r="R62" s="1532"/>
      <c r="S62" s="1532"/>
      <c r="T62" s="1533"/>
      <c r="U62" s="1532" t="s">
        <v>50</v>
      </c>
      <c r="V62" s="1532"/>
      <c r="W62" s="1532"/>
      <c r="X62" s="1532"/>
      <c r="Y62" s="1533"/>
      <c r="Z62" s="917"/>
    </row>
    <row r="63" spans="2:26" ht="14.25" customHeight="1" x14ac:dyDescent="0.35">
      <c r="B63" s="916"/>
      <c r="C63" s="1534"/>
      <c r="D63" s="1535"/>
      <c r="E63" s="1535"/>
      <c r="F63" s="1535"/>
      <c r="G63" s="1536"/>
      <c r="H63" s="1534"/>
      <c r="I63" s="1536"/>
      <c r="J63" s="1534"/>
      <c r="K63" s="1535"/>
      <c r="L63" s="1535"/>
      <c r="M63" s="1536"/>
      <c r="N63" s="1534"/>
      <c r="O63" s="1535"/>
      <c r="P63" s="1535"/>
      <c r="Q63" s="1535"/>
      <c r="R63" s="1535"/>
      <c r="S63" s="1535"/>
      <c r="T63" s="1536"/>
      <c r="U63" s="1535"/>
      <c r="V63" s="1535"/>
      <c r="W63" s="1535"/>
      <c r="X63" s="1535"/>
      <c r="Y63" s="1536"/>
      <c r="Z63" s="917"/>
    </row>
    <row r="64" spans="2:26" ht="15" customHeight="1" thickBot="1" x14ac:dyDescent="0.4">
      <c r="B64" s="916"/>
      <c r="C64" s="1537"/>
      <c r="D64" s="1538"/>
      <c r="E64" s="1538"/>
      <c r="F64" s="1538"/>
      <c r="G64" s="1539"/>
      <c r="H64" s="1534"/>
      <c r="I64" s="1536"/>
      <c r="J64" s="1534"/>
      <c r="K64" s="1535"/>
      <c r="L64" s="1535"/>
      <c r="M64" s="1536"/>
      <c r="N64" s="1537"/>
      <c r="O64" s="1538"/>
      <c r="P64" s="1538"/>
      <c r="Q64" s="1538"/>
      <c r="R64" s="1538"/>
      <c r="S64" s="1538"/>
      <c r="T64" s="1539"/>
      <c r="U64" s="1535"/>
      <c r="V64" s="1535"/>
      <c r="W64" s="1535"/>
      <c r="X64" s="1535"/>
      <c r="Y64" s="1536"/>
      <c r="Z64" s="917"/>
    </row>
    <row r="65" spans="2:26" ht="83.15" customHeight="1" thickBot="1" x14ac:dyDescent="0.4">
      <c r="B65" s="914"/>
      <c r="C65" s="2775" t="s">
        <v>286</v>
      </c>
      <c r="D65" s="2776"/>
      <c r="E65" s="2776"/>
      <c r="F65" s="2776"/>
      <c r="G65" s="2777"/>
      <c r="H65" s="2778" t="s">
        <v>1017</v>
      </c>
      <c r="I65" s="2779"/>
      <c r="J65" s="2780" t="s">
        <v>1018</v>
      </c>
      <c r="K65" s="2781"/>
      <c r="L65" s="2781"/>
      <c r="M65" s="2782"/>
      <c r="N65" s="1752" t="s">
        <v>1019</v>
      </c>
      <c r="O65" s="1753"/>
      <c r="P65" s="1753"/>
      <c r="Q65" s="1753"/>
      <c r="R65" s="1753"/>
      <c r="S65" s="1753"/>
      <c r="T65" s="1754"/>
      <c r="U65" s="1752" t="s">
        <v>1020</v>
      </c>
      <c r="V65" s="1753"/>
      <c r="W65" s="1753"/>
      <c r="X65" s="1753"/>
      <c r="Y65" s="1755"/>
      <c r="Z65" s="917"/>
    </row>
    <row r="66" spans="2:26" ht="72" customHeight="1" thickBot="1" x14ac:dyDescent="0.4">
      <c r="B66" s="914"/>
      <c r="C66" s="2775" t="s">
        <v>287</v>
      </c>
      <c r="D66" s="2776"/>
      <c r="E66" s="2776"/>
      <c r="F66" s="2776"/>
      <c r="G66" s="2777"/>
      <c r="H66" s="2778"/>
      <c r="I66" s="2779"/>
      <c r="J66" s="2780"/>
      <c r="K66" s="2781"/>
      <c r="L66" s="2781"/>
      <c r="M66" s="2782"/>
      <c r="N66" s="1752"/>
      <c r="O66" s="1753"/>
      <c r="P66" s="1753"/>
      <c r="Q66" s="1753"/>
      <c r="R66" s="1753"/>
      <c r="S66" s="1753"/>
      <c r="T66" s="1754"/>
      <c r="U66" s="1752"/>
      <c r="V66" s="1753"/>
      <c r="W66" s="1753"/>
      <c r="X66" s="1753"/>
      <c r="Y66" s="1755"/>
      <c r="Z66" s="917"/>
    </row>
    <row r="67" spans="2:26" ht="82" customHeight="1" thickBot="1" x14ac:dyDescent="0.4">
      <c r="B67" s="914"/>
      <c r="C67" s="2775" t="s">
        <v>288</v>
      </c>
      <c r="D67" s="2776"/>
      <c r="E67" s="2776"/>
      <c r="F67" s="2776"/>
      <c r="G67" s="2777"/>
      <c r="H67" s="2778"/>
      <c r="I67" s="2779"/>
      <c r="J67" s="2780"/>
      <c r="K67" s="2781"/>
      <c r="L67" s="2781"/>
      <c r="M67" s="2782"/>
      <c r="N67" s="1752"/>
      <c r="O67" s="1753"/>
      <c r="P67" s="1753"/>
      <c r="Q67" s="1753"/>
      <c r="R67" s="1753"/>
      <c r="S67" s="1753"/>
      <c r="T67" s="1754"/>
      <c r="U67" s="1752"/>
      <c r="V67" s="1753"/>
      <c r="W67" s="1753"/>
      <c r="X67" s="1753"/>
      <c r="Y67" s="1755"/>
      <c r="Z67" s="917"/>
    </row>
    <row r="68" spans="2:26" ht="124" customHeight="1" x14ac:dyDescent="0.35">
      <c r="B68" s="914"/>
      <c r="C68" s="2775" t="s">
        <v>729</v>
      </c>
      <c r="D68" s="2776"/>
      <c r="E68" s="2776"/>
      <c r="F68" s="2776"/>
      <c r="G68" s="2777"/>
      <c r="H68" s="2793"/>
      <c r="I68" s="2794"/>
      <c r="J68" s="2780"/>
      <c r="K68" s="2781"/>
      <c r="L68" s="2781"/>
      <c r="M68" s="2782"/>
      <c r="N68" s="1752"/>
      <c r="O68" s="1753"/>
      <c r="P68" s="1753"/>
      <c r="Q68" s="1753"/>
      <c r="R68" s="1753"/>
      <c r="S68" s="1753"/>
      <c r="T68" s="1754"/>
      <c r="U68" s="1752"/>
      <c r="V68" s="1753"/>
      <c r="W68" s="1753"/>
      <c r="X68" s="1753"/>
      <c r="Y68" s="1755"/>
      <c r="Z68" s="917"/>
    </row>
    <row r="69" spans="2:26" x14ac:dyDescent="0.35">
      <c r="B69" s="918"/>
      <c r="C69" s="909"/>
      <c r="D69" s="909"/>
      <c r="E69" s="909"/>
      <c r="F69" s="909"/>
      <c r="G69" s="909"/>
      <c r="H69" s="909"/>
      <c r="I69" s="909"/>
      <c r="J69" s="909"/>
      <c r="K69" s="909"/>
      <c r="L69" s="909"/>
      <c r="M69" s="909"/>
      <c r="N69" s="909"/>
      <c r="O69" s="909"/>
      <c r="P69" s="909"/>
      <c r="Q69" s="909"/>
      <c r="R69" s="909"/>
      <c r="S69" s="909"/>
      <c r="T69" s="909"/>
      <c r="U69" s="909"/>
      <c r="V69" s="909"/>
      <c r="W69" s="909"/>
      <c r="X69" s="909"/>
      <c r="Y69" s="909"/>
      <c r="Z69" s="919"/>
    </row>
    <row r="108" ht="6" customHeight="1" x14ac:dyDescent="0.35"/>
  </sheetData>
  <mergeCells count="98">
    <mergeCell ref="C68:G68"/>
    <mergeCell ref="H68:I68"/>
    <mergeCell ref="J68:M68"/>
    <mergeCell ref="N68:T68"/>
    <mergeCell ref="U68:Y68"/>
    <mergeCell ref="C66:G66"/>
    <mergeCell ref="H66:I66"/>
    <mergeCell ref="J66:M66"/>
    <mergeCell ref="N66:T66"/>
    <mergeCell ref="U66:Y66"/>
    <mergeCell ref="C67:G67"/>
    <mergeCell ref="H67:I67"/>
    <mergeCell ref="J67:M67"/>
    <mergeCell ref="N67:T67"/>
    <mergeCell ref="U67:Y67"/>
    <mergeCell ref="C41:G41"/>
    <mergeCell ref="C42:G42"/>
    <mergeCell ref="C45:Y46"/>
    <mergeCell ref="C47:Y59"/>
    <mergeCell ref="C62:G64"/>
    <mergeCell ref="H62:I64"/>
    <mergeCell ref="J62:M64"/>
    <mergeCell ref="N62:T64"/>
    <mergeCell ref="U62:Y64"/>
    <mergeCell ref="K41:Y41"/>
    <mergeCell ref="K42:Y42"/>
    <mergeCell ref="C26:H26"/>
    <mergeCell ref="I26:Y26"/>
    <mergeCell ref="C28:H28"/>
    <mergeCell ref="I28:J28"/>
    <mergeCell ref="K28:N28"/>
    <mergeCell ref="O28:Q28"/>
    <mergeCell ref="S28:T28"/>
    <mergeCell ref="V28:X28"/>
    <mergeCell ref="C30:I32"/>
    <mergeCell ref="J30:N30"/>
    <mergeCell ref="O30:T30"/>
    <mergeCell ref="U30:Y30"/>
    <mergeCell ref="K31:N31"/>
    <mergeCell ref="O31:Q31"/>
    <mergeCell ref="R31:T31"/>
    <mergeCell ref="U31:V31"/>
    <mergeCell ref="W31:Y31"/>
    <mergeCell ref="K32:N32"/>
    <mergeCell ref="O32:Q32"/>
    <mergeCell ref="R32:T32"/>
    <mergeCell ref="U32:V32"/>
    <mergeCell ref="W32:Y32"/>
    <mergeCell ref="C65:G65"/>
    <mergeCell ref="H65:I65"/>
    <mergeCell ref="J65:M65"/>
    <mergeCell ref="N65:T65"/>
    <mergeCell ref="U65:Y65"/>
    <mergeCell ref="C7:H8"/>
    <mergeCell ref="I7:Y8"/>
    <mergeCell ref="C10:H11"/>
    <mergeCell ref="I10:Q11"/>
    <mergeCell ref="R10:U10"/>
    <mergeCell ref="V10:Y10"/>
    <mergeCell ref="R11:U11"/>
    <mergeCell ref="V11:Y11"/>
    <mergeCell ref="B2:G4"/>
    <mergeCell ref="H2:Y2"/>
    <mergeCell ref="H3:O3"/>
    <mergeCell ref="P3:Y3"/>
    <mergeCell ref="H4:Y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3:I23"/>
    <mergeCell ref="J23:P23"/>
    <mergeCell ref="Q23:Y23"/>
    <mergeCell ref="J24:P24"/>
    <mergeCell ref="C24:I24"/>
    <mergeCell ref="Q24:Y24"/>
    <mergeCell ref="C34:Y35"/>
    <mergeCell ref="C36:G37"/>
    <mergeCell ref="H36:H37"/>
    <mergeCell ref="I36:I37"/>
    <mergeCell ref="J36:J37"/>
    <mergeCell ref="K36:Y37"/>
    <mergeCell ref="C38:G38"/>
    <mergeCell ref="K38:Y38"/>
    <mergeCell ref="C39:G39"/>
    <mergeCell ref="K39:Y39"/>
    <mergeCell ref="C40:G40"/>
    <mergeCell ref="K40:Y40"/>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K110"/>
  <sheetViews>
    <sheetView topLeftCell="A28" zoomScale="70" zoomScaleNormal="70" workbookViewId="0">
      <selection activeCell="J36" sqref="J36:J38"/>
    </sheetView>
  </sheetViews>
  <sheetFormatPr baseColWidth="10" defaultColWidth="3.7265625" defaultRowHeight="14.5" x14ac:dyDescent="0.35"/>
  <cols>
    <col min="1" max="1" width="3.7265625" style="885"/>
    <col min="2" max="2" width="2.81640625" style="885" customWidth="1"/>
    <col min="3" max="6" width="2.7265625" style="885" customWidth="1"/>
    <col min="7" max="7" width="4.26953125" style="885" customWidth="1"/>
    <col min="8" max="8" width="14.26953125" style="885" customWidth="1"/>
    <col min="9" max="9" width="14.54296875" style="885" customWidth="1"/>
    <col min="10" max="10" width="16.54296875" style="885" customWidth="1"/>
    <col min="11" max="12" width="3.453125" style="885" customWidth="1"/>
    <col min="13" max="15" width="2.7265625" style="885" customWidth="1"/>
    <col min="16" max="16" width="3.453125" style="885" customWidth="1"/>
    <col min="17" max="17" width="3.54296875" style="885" customWidth="1"/>
    <col min="18" max="18" width="3.7265625" style="885"/>
    <col min="19" max="19" width="3.26953125" style="885" customWidth="1"/>
    <col min="20" max="20" width="7.453125" style="885" customWidth="1"/>
    <col min="21" max="21" width="3.54296875" style="885" customWidth="1"/>
    <col min="22" max="22" width="3.7265625" style="885"/>
    <col min="23" max="25" width="5" style="885" customWidth="1"/>
    <col min="26" max="26" width="6.7265625" style="885" customWidth="1"/>
    <col min="27" max="27" width="24.81640625" style="885" customWidth="1"/>
    <col min="28" max="28" width="2" style="885" customWidth="1"/>
    <col min="29" max="29" width="9.7265625" style="885" bestFit="1" customWidth="1"/>
    <col min="30" max="30" width="15" style="885" bestFit="1" customWidth="1"/>
    <col min="31" max="32" width="3.7265625" style="885"/>
    <col min="33" max="33" width="10.26953125" style="885" bestFit="1" customWidth="1"/>
    <col min="34" max="34" width="8.453125" style="885" bestFit="1" customWidth="1"/>
    <col min="35" max="16384" width="3.7265625" style="885"/>
  </cols>
  <sheetData>
    <row r="1" spans="2:28" ht="15" thickBot="1" x14ac:dyDescent="0.4">
      <c r="B1" s="886"/>
      <c r="C1" s="886"/>
      <c r="D1" s="886"/>
      <c r="E1" s="886"/>
      <c r="F1" s="886"/>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H5" s="887"/>
      <c r="I5" s="887"/>
      <c r="J5" s="887"/>
      <c r="K5" s="887"/>
      <c r="L5" s="887"/>
      <c r="M5" s="887"/>
      <c r="N5" s="887"/>
      <c r="O5" s="887"/>
      <c r="P5" s="887"/>
      <c r="Q5" s="887"/>
      <c r="R5" s="887"/>
      <c r="S5" s="887"/>
      <c r="T5" s="887"/>
      <c r="U5" s="887"/>
      <c r="V5" s="887"/>
      <c r="W5" s="887"/>
      <c r="X5" s="887"/>
      <c r="Y5" s="887"/>
      <c r="Z5" s="887"/>
      <c r="AA5" s="887"/>
      <c r="AB5" s="887"/>
    </row>
    <row r="6" spans="2:28" ht="7.5" customHeight="1" thickBot="1" x14ac:dyDescent="0.4">
      <c r="B6" s="888"/>
      <c r="C6" s="889"/>
      <c r="D6" s="889"/>
      <c r="E6" s="889"/>
      <c r="F6" s="889"/>
      <c r="G6" s="889"/>
      <c r="H6" s="889"/>
      <c r="I6" s="890"/>
      <c r="J6" s="890"/>
      <c r="K6" s="890"/>
      <c r="L6" s="890"/>
      <c r="M6" s="890"/>
      <c r="N6" s="890"/>
      <c r="O6" s="890"/>
      <c r="P6" s="890"/>
      <c r="Q6" s="890"/>
      <c r="R6" s="891"/>
      <c r="S6" s="891"/>
      <c r="T6" s="891"/>
      <c r="U6" s="891"/>
      <c r="V6" s="891"/>
      <c r="W6" s="889"/>
      <c r="X6" s="889"/>
      <c r="Y6" s="889"/>
      <c r="Z6" s="889"/>
      <c r="AA6" s="889"/>
      <c r="AB6" s="892"/>
    </row>
    <row r="7" spans="2:28" ht="15" customHeight="1" x14ac:dyDescent="0.35">
      <c r="B7" s="893"/>
      <c r="C7" s="1114" t="s">
        <v>4</v>
      </c>
      <c r="D7" s="1115"/>
      <c r="E7" s="1115"/>
      <c r="F7" s="1115"/>
      <c r="G7" s="1115"/>
      <c r="H7" s="1116"/>
      <c r="I7" s="1365" t="s">
        <v>305</v>
      </c>
      <c r="J7" s="1366"/>
      <c r="K7" s="1366"/>
      <c r="L7" s="1366"/>
      <c r="M7" s="1366"/>
      <c r="N7" s="1366"/>
      <c r="O7" s="1366"/>
      <c r="P7" s="1366"/>
      <c r="Q7" s="1366"/>
      <c r="R7" s="1366"/>
      <c r="S7" s="1366"/>
      <c r="T7" s="1366"/>
      <c r="U7" s="1366"/>
      <c r="V7" s="1366"/>
      <c r="W7" s="1366"/>
      <c r="X7" s="1366"/>
      <c r="Y7" s="1366"/>
      <c r="Z7" s="1366"/>
      <c r="AA7" s="1367"/>
      <c r="AB7" s="894"/>
    </row>
    <row r="8" spans="2:28" ht="15" thickBot="1" x14ac:dyDescent="0.4">
      <c r="B8" s="893"/>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894"/>
    </row>
    <row r="9" spans="2:28" ht="7.5" customHeight="1" thickBot="1" x14ac:dyDescent="0.4">
      <c r="B9" s="893"/>
      <c r="C9" s="895"/>
      <c r="D9" s="895"/>
      <c r="E9" s="895"/>
      <c r="F9" s="895"/>
      <c r="G9" s="895"/>
      <c r="H9" s="895"/>
      <c r="I9" s="896"/>
      <c r="J9" s="896"/>
      <c r="K9" s="896"/>
      <c r="L9" s="896"/>
      <c r="M9" s="896"/>
      <c r="N9" s="896"/>
      <c r="O9" s="896"/>
      <c r="P9" s="896"/>
      <c r="Q9" s="896"/>
      <c r="R9" s="897"/>
      <c r="S9" s="897"/>
      <c r="T9" s="897"/>
      <c r="U9" s="897"/>
      <c r="V9" s="897"/>
      <c r="W9" s="895"/>
      <c r="X9" s="895"/>
      <c r="Y9" s="895"/>
      <c r="Z9" s="895"/>
      <c r="AA9" s="895"/>
      <c r="AB9" s="894"/>
    </row>
    <row r="10" spans="2:28" ht="15" customHeight="1" thickBot="1" x14ac:dyDescent="0.4">
      <c r="B10" s="893"/>
      <c r="C10" s="1114" t="s">
        <v>5</v>
      </c>
      <c r="D10" s="1115"/>
      <c r="E10" s="1115"/>
      <c r="F10" s="1115"/>
      <c r="G10" s="1115"/>
      <c r="H10" s="1116"/>
      <c r="I10" s="1387" t="s">
        <v>306</v>
      </c>
      <c r="J10" s="2871"/>
      <c r="K10" s="2871"/>
      <c r="L10" s="2871"/>
      <c r="M10" s="2871"/>
      <c r="N10" s="2871"/>
      <c r="O10" s="2871"/>
      <c r="P10" s="2871"/>
      <c r="Q10" s="2872"/>
      <c r="R10" s="1144" t="s">
        <v>7</v>
      </c>
      <c r="S10" s="1145"/>
      <c r="T10" s="1145"/>
      <c r="U10" s="1146"/>
      <c r="V10" s="1147" t="s">
        <v>8</v>
      </c>
      <c r="W10" s="1148"/>
      <c r="X10" s="1148"/>
      <c r="Y10" s="1148"/>
      <c r="Z10" s="1148"/>
      <c r="AA10" s="1149"/>
      <c r="AB10" s="894"/>
    </row>
    <row r="11" spans="2:28" ht="28.5" customHeight="1" thickBot="1" x14ac:dyDescent="0.4">
      <c r="B11" s="893"/>
      <c r="C11" s="1117"/>
      <c r="D11" s="1118"/>
      <c r="E11" s="1118"/>
      <c r="F11" s="1118"/>
      <c r="G11" s="1118"/>
      <c r="H11" s="1119"/>
      <c r="I11" s="2873"/>
      <c r="J11" s="2874"/>
      <c r="K11" s="2874"/>
      <c r="L11" s="2874"/>
      <c r="M11" s="2874"/>
      <c r="N11" s="2874"/>
      <c r="O11" s="2874"/>
      <c r="P11" s="2874"/>
      <c r="Q11" s="2875"/>
      <c r="R11" s="1150" t="s">
        <v>502</v>
      </c>
      <c r="S11" s="1151"/>
      <c r="T11" s="1151"/>
      <c r="U11" s="1152"/>
      <c r="V11" s="1153">
        <v>1</v>
      </c>
      <c r="W11" s="1154"/>
      <c r="X11" s="1154"/>
      <c r="Y11" s="1154"/>
      <c r="Z11" s="1154"/>
      <c r="AA11" s="1155"/>
      <c r="AB11" s="894"/>
    </row>
    <row r="12" spans="2:28" ht="6" customHeight="1" thickBot="1" x14ac:dyDescent="0.4">
      <c r="B12" s="898"/>
      <c r="C12" s="899"/>
      <c r="D12" s="899"/>
      <c r="E12" s="899"/>
      <c r="F12" s="899"/>
      <c r="G12" s="899"/>
      <c r="H12" s="899"/>
      <c r="I12" s="899"/>
      <c r="J12" s="899"/>
      <c r="K12" s="899"/>
      <c r="L12" s="899"/>
      <c r="M12" s="899"/>
      <c r="N12" s="899"/>
      <c r="O12" s="899"/>
      <c r="P12" s="899"/>
      <c r="Q12" s="899"/>
      <c r="R12" s="899"/>
      <c r="S12" s="899"/>
      <c r="T12" s="899"/>
      <c r="U12" s="899"/>
      <c r="V12" s="899"/>
      <c r="W12" s="899"/>
      <c r="X12" s="899"/>
      <c r="Y12" s="899"/>
      <c r="Z12" s="899"/>
      <c r="AA12" s="899"/>
      <c r="AB12" s="900"/>
    </row>
    <row r="13" spans="2:28" ht="15" customHeight="1" x14ac:dyDescent="0.35">
      <c r="B13" s="898"/>
      <c r="C13" s="1114" t="s">
        <v>9</v>
      </c>
      <c r="D13" s="1115"/>
      <c r="E13" s="1115"/>
      <c r="F13" s="1115"/>
      <c r="G13" s="1115"/>
      <c r="H13" s="1116"/>
      <c r="I13" s="2865" t="s">
        <v>307</v>
      </c>
      <c r="J13" s="2866"/>
      <c r="K13" s="2866"/>
      <c r="L13" s="2866"/>
      <c r="M13" s="2866"/>
      <c r="N13" s="2866"/>
      <c r="O13" s="2866"/>
      <c r="P13" s="2866"/>
      <c r="Q13" s="2866"/>
      <c r="R13" s="2866"/>
      <c r="S13" s="2867"/>
      <c r="T13" s="1114" t="s">
        <v>11</v>
      </c>
      <c r="U13" s="1115"/>
      <c r="V13" s="1115"/>
      <c r="W13" s="1115"/>
      <c r="X13" s="1115"/>
      <c r="Y13" s="1115"/>
      <c r="Z13" s="1115"/>
      <c r="AA13" s="1116"/>
      <c r="AB13" s="900"/>
    </row>
    <row r="14" spans="2:28" ht="45.75" customHeight="1" thickBot="1" x14ac:dyDescent="0.4">
      <c r="B14" s="898"/>
      <c r="C14" s="1117"/>
      <c r="D14" s="1118"/>
      <c r="E14" s="1118"/>
      <c r="F14" s="1118"/>
      <c r="G14" s="1118"/>
      <c r="H14" s="1119"/>
      <c r="I14" s="2868"/>
      <c r="J14" s="2869"/>
      <c r="K14" s="2869"/>
      <c r="L14" s="2869"/>
      <c r="M14" s="2869"/>
      <c r="N14" s="2869"/>
      <c r="O14" s="2869"/>
      <c r="P14" s="2869"/>
      <c r="Q14" s="2869"/>
      <c r="R14" s="2869"/>
      <c r="S14" s="2870"/>
      <c r="T14" s="1162" t="s">
        <v>62</v>
      </c>
      <c r="U14" s="1163"/>
      <c r="V14" s="1163"/>
      <c r="W14" s="1163"/>
      <c r="X14" s="1163"/>
      <c r="Y14" s="1163"/>
      <c r="Z14" s="1163"/>
      <c r="AA14" s="1164"/>
      <c r="AB14" s="900"/>
    </row>
    <row r="15" spans="2:28" ht="6.75" customHeight="1" thickBot="1" x14ac:dyDescent="0.4">
      <c r="B15" s="898"/>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900"/>
    </row>
    <row r="16" spans="2:28" ht="57.75" customHeight="1" thickBot="1" x14ac:dyDescent="0.4">
      <c r="B16" s="898"/>
      <c r="C16" s="1165" t="s">
        <v>13</v>
      </c>
      <c r="D16" s="1166"/>
      <c r="E16" s="1166"/>
      <c r="F16" s="1166"/>
      <c r="G16" s="1166"/>
      <c r="H16" s="1167"/>
      <c r="I16" s="1451" t="s">
        <v>308</v>
      </c>
      <c r="J16" s="2753"/>
      <c r="K16" s="2753"/>
      <c r="L16" s="2753"/>
      <c r="M16" s="2753"/>
      <c r="N16" s="2753"/>
      <c r="O16" s="2753"/>
      <c r="P16" s="2753"/>
      <c r="Q16" s="2753"/>
      <c r="R16" s="2753"/>
      <c r="S16" s="2753"/>
      <c r="T16" s="2753"/>
      <c r="U16" s="2753"/>
      <c r="V16" s="2753"/>
      <c r="W16" s="2753"/>
      <c r="X16" s="2753"/>
      <c r="Y16" s="2753"/>
      <c r="Z16" s="2753"/>
      <c r="AA16" s="2754"/>
      <c r="AB16" s="900"/>
    </row>
    <row r="17" spans="2:28" ht="7.5" customHeight="1" thickBot="1" x14ac:dyDescent="0.4">
      <c r="B17" s="898"/>
      <c r="C17" s="897"/>
      <c r="D17" s="897"/>
      <c r="E17" s="897"/>
      <c r="F17" s="897"/>
      <c r="G17" s="897"/>
      <c r="H17" s="897"/>
      <c r="I17" s="901"/>
      <c r="J17" s="901"/>
      <c r="K17" s="901"/>
      <c r="L17" s="901"/>
      <c r="M17" s="901"/>
      <c r="N17" s="901"/>
      <c r="O17" s="901"/>
      <c r="P17" s="901"/>
      <c r="Q17" s="901"/>
      <c r="R17" s="901"/>
      <c r="S17" s="901"/>
      <c r="T17" s="901"/>
      <c r="U17" s="901"/>
      <c r="V17" s="901"/>
      <c r="W17" s="901"/>
      <c r="X17" s="901"/>
      <c r="Y17" s="901"/>
      <c r="Z17" s="901"/>
      <c r="AA17" s="901"/>
      <c r="AB17" s="900"/>
    </row>
    <row r="18" spans="2:28" ht="52.5" customHeight="1" thickBot="1" x14ac:dyDescent="0.4">
      <c r="B18" s="898"/>
      <c r="C18" s="1165" t="s">
        <v>79</v>
      </c>
      <c r="D18" s="1166"/>
      <c r="E18" s="1166"/>
      <c r="F18" s="1166"/>
      <c r="G18" s="1166"/>
      <c r="H18" s="1167"/>
      <c r="I18" s="1451" t="s">
        <v>309</v>
      </c>
      <c r="J18" s="2753"/>
      <c r="K18" s="2753"/>
      <c r="L18" s="2753"/>
      <c r="M18" s="2753"/>
      <c r="N18" s="2753"/>
      <c r="O18" s="2753"/>
      <c r="P18" s="2753"/>
      <c r="Q18" s="2753"/>
      <c r="R18" s="2753"/>
      <c r="S18" s="2753"/>
      <c r="T18" s="2753"/>
      <c r="U18" s="2753"/>
      <c r="V18" s="2753"/>
      <c r="W18" s="2753"/>
      <c r="X18" s="2753"/>
      <c r="Y18" s="2753"/>
      <c r="Z18" s="2753"/>
      <c r="AA18" s="2754"/>
      <c r="AB18" s="900"/>
    </row>
    <row r="19" spans="2:28" ht="9" customHeight="1" thickBot="1" x14ac:dyDescent="0.4">
      <c r="B19" s="898"/>
      <c r="C19" s="897"/>
      <c r="D19" s="897"/>
      <c r="E19" s="897"/>
      <c r="F19" s="897"/>
      <c r="G19" s="897"/>
      <c r="H19" s="897"/>
      <c r="I19" s="901"/>
      <c r="J19" s="901"/>
      <c r="K19" s="901"/>
      <c r="L19" s="901"/>
      <c r="M19" s="901"/>
      <c r="N19" s="901"/>
      <c r="O19" s="901"/>
      <c r="P19" s="901"/>
      <c r="Q19" s="901"/>
      <c r="R19" s="901"/>
      <c r="S19" s="901"/>
      <c r="T19" s="901"/>
      <c r="U19" s="901"/>
      <c r="V19" s="901"/>
      <c r="W19" s="901"/>
      <c r="X19" s="901"/>
      <c r="Y19" s="901"/>
      <c r="Z19" s="901"/>
      <c r="AA19" s="901"/>
      <c r="AB19" s="900"/>
    </row>
    <row r="20" spans="2:28" ht="22.5" customHeight="1" x14ac:dyDescent="0.35">
      <c r="B20" s="898"/>
      <c r="C20" s="1171" t="s">
        <v>54</v>
      </c>
      <c r="D20" s="1172"/>
      <c r="E20" s="1172"/>
      <c r="F20" s="1172"/>
      <c r="G20" s="1172"/>
      <c r="H20" s="1173"/>
      <c r="I20" s="1177" t="s">
        <v>780</v>
      </c>
      <c r="J20" s="1178"/>
      <c r="K20" s="1178"/>
      <c r="L20" s="1179"/>
      <c r="M20" s="1147" t="s">
        <v>18</v>
      </c>
      <c r="N20" s="1148"/>
      <c r="O20" s="1148"/>
      <c r="P20" s="1148"/>
      <c r="Q20" s="1148"/>
      <c r="R20" s="1148"/>
      <c r="S20" s="1149"/>
      <c r="T20" s="1147" t="s">
        <v>19</v>
      </c>
      <c r="U20" s="1148"/>
      <c r="V20" s="1148"/>
      <c r="W20" s="1148"/>
      <c r="X20" s="1148"/>
      <c r="Y20" s="1148"/>
      <c r="Z20" s="1148"/>
      <c r="AA20" s="1149"/>
      <c r="AB20" s="900"/>
    </row>
    <row r="21" spans="2:28" ht="30.75" customHeight="1" thickBot="1" x14ac:dyDescent="0.4">
      <c r="B21" s="898"/>
      <c r="C21" s="1174"/>
      <c r="D21" s="1175"/>
      <c r="E21" s="1175"/>
      <c r="F21" s="1175"/>
      <c r="G21" s="1175"/>
      <c r="H21" s="1176"/>
      <c r="I21" s="1180"/>
      <c r="J21" s="1181"/>
      <c r="K21" s="1181"/>
      <c r="L21" s="1182"/>
      <c r="M21" s="1183" t="s">
        <v>259</v>
      </c>
      <c r="N21" s="1184"/>
      <c r="O21" s="1184"/>
      <c r="P21" s="1184"/>
      <c r="Q21" s="1184"/>
      <c r="R21" s="1184"/>
      <c r="S21" s="1185"/>
      <c r="T21" s="1153" t="s">
        <v>109</v>
      </c>
      <c r="U21" s="1184"/>
      <c r="V21" s="1184"/>
      <c r="W21" s="1184"/>
      <c r="X21" s="1184"/>
      <c r="Y21" s="1184"/>
      <c r="Z21" s="1184"/>
      <c r="AA21" s="1185"/>
      <c r="AB21" s="900"/>
    </row>
    <row r="22" spans="2:28" ht="9" customHeight="1" thickBot="1" x14ac:dyDescent="0.4">
      <c r="B22" s="898"/>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900"/>
    </row>
    <row r="23" spans="2:28" ht="31.5" customHeight="1" x14ac:dyDescent="0.35">
      <c r="B23" s="898"/>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900"/>
    </row>
    <row r="24" spans="2:28" ht="30.75" customHeight="1" thickBot="1" x14ac:dyDescent="0.4">
      <c r="B24" s="898"/>
      <c r="C24" s="2877" t="s">
        <v>310</v>
      </c>
      <c r="D24" s="2878"/>
      <c r="E24" s="2878"/>
      <c r="F24" s="2878"/>
      <c r="G24" s="2878"/>
      <c r="H24" s="2878"/>
      <c r="I24" s="2879"/>
      <c r="J24" s="1186" t="s">
        <v>261</v>
      </c>
      <c r="K24" s="1187"/>
      <c r="L24" s="1187"/>
      <c r="M24" s="1187"/>
      <c r="N24" s="1187"/>
      <c r="O24" s="1187"/>
      <c r="P24" s="1188"/>
      <c r="Q24" s="1189" t="s">
        <v>311</v>
      </c>
      <c r="R24" s="1190"/>
      <c r="S24" s="1190"/>
      <c r="T24" s="1190"/>
      <c r="U24" s="1190"/>
      <c r="V24" s="1190"/>
      <c r="W24" s="1190"/>
      <c r="X24" s="1190"/>
      <c r="Y24" s="1190"/>
      <c r="Z24" s="1190"/>
      <c r="AA24" s="1191"/>
      <c r="AB24" s="900"/>
    </row>
    <row r="25" spans="2:28" ht="9" customHeight="1" thickBot="1" x14ac:dyDescent="0.4">
      <c r="B25" s="898"/>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900"/>
    </row>
    <row r="26" spans="2:28" ht="27" customHeight="1" thickBot="1" x14ac:dyDescent="0.4">
      <c r="B26" s="898"/>
      <c r="C26" s="1165" t="s">
        <v>27</v>
      </c>
      <c r="D26" s="1166"/>
      <c r="E26" s="1166"/>
      <c r="F26" s="1166"/>
      <c r="G26" s="1166"/>
      <c r="H26" s="1167"/>
      <c r="I26" s="1168" t="s">
        <v>312</v>
      </c>
      <c r="J26" s="1169"/>
      <c r="K26" s="1169"/>
      <c r="L26" s="1169"/>
      <c r="M26" s="1169"/>
      <c r="N26" s="1169"/>
      <c r="O26" s="1169"/>
      <c r="P26" s="1169"/>
      <c r="Q26" s="1169"/>
      <c r="R26" s="1169"/>
      <c r="S26" s="1169"/>
      <c r="T26" s="1169"/>
      <c r="U26" s="1169"/>
      <c r="V26" s="1169"/>
      <c r="W26" s="1169"/>
      <c r="X26" s="1169"/>
      <c r="Y26" s="1169"/>
      <c r="Z26" s="1169"/>
      <c r="AA26" s="1170"/>
      <c r="AB26" s="900"/>
    </row>
    <row r="27" spans="2:28" ht="7.5" customHeight="1" thickBot="1" x14ac:dyDescent="0.4">
      <c r="B27" s="898"/>
      <c r="C27" s="897"/>
      <c r="D27" s="897"/>
      <c r="E27" s="897"/>
      <c r="F27" s="897"/>
      <c r="G27" s="897"/>
      <c r="H27" s="897"/>
      <c r="I27" s="901"/>
      <c r="J27" s="901"/>
      <c r="K27" s="901"/>
      <c r="L27" s="901"/>
      <c r="M27" s="901"/>
      <c r="N27" s="901"/>
      <c r="O27" s="901"/>
      <c r="P27" s="901"/>
      <c r="Q27" s="901"/>
      <c r="R27" s="901"/>
      <c r="S27" s="901"/>
      <c r="T27" s="901"/>
      <c r="U27" s="901"/>
      <c r="V27" s="901"/>
      <c r="W27" s="901"/>
      <c r="X27" s="901"/>
      <c r="Y27" s="901"/>
      <c r="Z27" s="901"/>
      <c r="AA27" s="901"/>
      <c r="AB27" s="900"/>
    </row>
    <row r="28" spans="2:28" ht="34.5" customHeight="1" thickBot="1" x14ac:dyDescent="0.4">
      <c r="B28" s="898"/>
      <c r="C28" s="1165" t="s">
        <v>28</v>
      </c>
      <c r="D28" s="1166"/>
      <c r="E28" s="1166"/>
      <c r="F28" s="1166"/>
      <c r="G28" s="1166"/>
      <c r="H28" s="1167"/>
      <c r="I28" s="2876" t="s">
        <v>313</v>
      </c>
      <c r="J28" s="1451"/>
      <c r="K28" s="1194" t="s">
        <v>29</v>
      </c>
      <c r="L28" s="1195"/>
      <c r="M28" s="1195"/>
      <c r="N28" s="1196"/>
      <c r="O28" s="1197" t="s">
        <v>30</v>
      </c>
      <c r="P28" s="1198"/>
      <c r="Q28" s="1198"/>
      <c r="R28" s="1199"/>
      <c r="S28" s="921" t="s">
        <v>32</v>
      </c>
      <c r="T28" s="1198" t="s">
        <v>31</v>
      </c>
      <c r="U28" s="1198"/>
      <c r="V28" s="1199"/>
      <c r="W28" s="749"/>
      <c r="X28" s="1200" t="s">
        <v>56</v>
      </c>
      <c r="Y28" s="1201"/>
      <c r="Z28" s="1202"/>
      <c r="AA28" s="921"/>
      <c r="AB28" s="900"/>
    </row>
    <row r="29" spans="2:28" ht="15" thickBot="1" x14ac:dyDescent="0.4">
      <c r="B29" s="898"/>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899"/>
      <c r="AB29" s="900"/>
    </row>
    <row r="30" spans="2:28" ht="15" customHeight="1" x14ac:dyDescent="0.35">
      <c r="B30" s="898"/>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900"/>
    </row>
    <row r="31" spans="2:28" ht="14.25" customHeight="1" x14ac:dyDescent="0.35">
      <c r="B31" s="898"/>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900"/>
    </row>
    <row r="32" spans="2:28" ht="16.5" customHeight="1" thickBot="1" x14ac:dyDescent="0.4">
      <c r="B32" s="898"/>
      <c r="C32" s="1219"/>
      <c r="D32" s="1220"/>
      <c r="E32" s="1220"/>
      <c r="F32" s="1220"/>
      <c r="G32" s="1220"/>
      <c r="H32" s="1220"/>
      <c r="I32" s="1220"/>
      <c r="J32" s="1221"/>
      <c r="K32" s="1209">
        <v>0</v>
      </c>
      <c r="L32" s="1210"/>
      <c r="M32" s="1210"/>
      <c r="N32" s="1210"/>
      <c r="O32" s="1210">
        <v>84</v>
      </c>
      <c r="P32" s="1210"/>
      <c r="Q32" s="1210"/>
      <c r="R32" s="1210"/>
      <c r="S32" s="1210">
        <v>85</v>
      </c>
      <c r="T32" s="1210"/>
      <c r="U32" s="1210">
        <v>95</v>
      </c>
      <c r="V32" s="1210"/>
      <c r="W32" s="1210"/>
      <c r="X32" s="1210">
        <v>96</v>
      </c>
      <c r="Y32" s="1210"/>
      <c r="Z32" s="1210">
        <v>100</v>
      </c>
      <c r="AA32" s="1212"/>
      <c r="AB32" s="900"/>
    </row>
    <row r="33" spans="2:37" ht="12" customHeight="1" thickBot="1" x14ac:dyDescent="0.4">
      <c r="B33" s="898"/>
      <c r="C33" s="899"/>
      <c r="D33" s="899"/>
      <c r="E33" s="899"/>
      <c r="F33" s="899"/>
      <c r="G33" s="899"/>
      <c r="H33" s="899"/>
      <c r="I33" s="899"/>
      <c r="J33" s="899"/>
      <c r="K33" s="899"/>
      <c r="L33" s="899"/>
      <c r="M33" s="899"/>
      <c r="N33" s="899"/>
      <c r="O33" s="899"/>
      <c r="P33" s="899"/>
      <c r="Q33" s="899"/>
      <c r="R33" s="899"/>
      <c r="S33" s="899"/>
      <c r="T33" s="899"/>
      <c r="U33" s="899"/>
      <c r="V33" s="899"/>
      <c r="W33" s="899"/>
      <c r="X33" s="899"/>
      <c r="Y33" s="899"/>
      <c r="Z33" s="899"/>
      <c r="AA33" s="899"/>
      <c r="AB33" s="900"/>
    </row>
    <row r="34" spans="2:37" s="902" customFormat="1" ht="15" thickBot="1" x14ac:dyDescent="0.4">
      <c r="B34" s="903"/>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8"/>
      <c r="AB34" s="900"/>
    </row>
    <row r="35" spans="2:37" s="902" customFormat="1" ht="58.5" customHeight="1" thickBot="1" x14ac:dyDescent="0.4">
      <c r="B35" s="903"/>
      <c r="C35" s="2852" t="s">
        <v>41</v>
      </c>
      <c r="D35" s="2853"/>
      <c r="E35" s="2853"/>
      <c r="F35" s="2853"/>
      <c r="G35" s="2854"/>
      <c r="H35" s="799" t="s">
        <v>314</v>
      </c>
      <c r="I35" s="799" t="s">
        <v>315</v>
      </c>
      <c r="J35" s="799" t="s">
        <v>266</v>
      </c>
      <c r="K35" s="2855" t="s">
        <v>267</v>
      </c>
      <c r="L35" s="2856"/>
      <c r="M35" s="2856"/>
      <c r="N35" s="2856"/>
      <c r="O35" s="2856"/>
      <c r="P35" s="2857"/>
      <c r="Q35" s="2856" t="s">
        <v>45</v>
      </c>
      <c r="R35" s="2856"/>
      <c r="S35" s="2856"/>
      <c r="T35" s="2856"/>
      <c r="U35" s="2856"/>
      <c r="V35" s="2856"/>
      <c r="W35" s="2856"/>
      <c r="X35" s="2856"/>
      <c r="Y35" s="2856"/>
      <c r="Z35" s="2856"/>
      <c r="AA35" s="2857"/>
      <c r="AB35" s="900"/>
    </row>
    <row r="36" spans="2:37" s="902" customFormat="1" ht="50.25" customHeight="1" x14ac:dyDescent="0.35">
      <c r="B36" s="903"/>
      <c r="C36" s="2702" t="s">
        <v>268</v>
      </c>
      <c r="D36" s="2703"/>
      <c r="E36" s="2703"/>
      <c r="F36" s="2703"/>
      <c r="G36" s="2704"/>
      <c r="H36" s="1002">
        <v>0.12</v>
      </c>
      <c r="I36" s="1002">
        <v>0.1</v>
      </c>
      <c r="J36" s="1003">
        <f>+H36/I36</f>
        <v>1.2</v>
      </c>
      <c r="K36" s="2818">
        <f>+H36/$I$49</f>
        <v>8.5714285714285719E-3</v>
      </c>
      <c r="L36" s="2819"/>
      <c r="M36" s="2819"/>
      <c r="N36" s="2819"/>
      <c r="O36" s="2819"/>
      <c r="P36" s="2820"/>
      <c r="Q36" s="2858" t="s">
        <v>1021</v>
      </c>
      <c r="R36" s="2821"/>
      <c r="S36" s="2821"/>
      <c r="T36" s="2821"/>
      <c r="U36" s="2821"/>
      <c r="V36" s="2821"/>
      <c r="W36" s="2821"/>
      <c r="X36" s="2821"/>
      <c r="Y36" s="2821"/>
      <c r="Z36" s="2821"/>
      <c r="AA36" s="2822"/>
      <c r="AB36" s="900"/>
      <c r="AD36" s="1004"/>
    </row>
    <row r="37" spans="2:37" s="902" customFormat="1" ht="50.25" customHeight="1" x14ac:dyDescent="0.35">
      <c r="B37" s="903"/>
      <c r="C37" s="2684" t="s">
        <v>1010</v>
      </c>
      <c r="D37" s="2685"/>
      <c r="E37" s="2685"/>
      <c r="F37" s="2685"/>
      <c r="G37" s="2686"/>
      <c r="H37" s="1007">
        <v>0</v>
      </c>
      <c r="I37" s="1007">
        <v>0</v>
      </c>
      <c r="J37" s="388" t="e">
        <f t="shared" ref="J37:J47" si="0">+H37/I37</f>
        <v>#DIV/0!</v>
      </c>
      <c r="K37" s="2859">
        <f>+(H37+H36)/$I$49</f>
        <v>8.5714285714285719E-3</v>
      </c>
      <c r="L37" s="2860"/>
      <c r="M37" s="2860"/>
      <c r="N37" s="2860"/>
      <c r="O37" s="2860"/>
      <c r="P37" s="2861"/>
      <c r="Q37" s="2711"/>
      <c r="R37" s="2712"/>
      <c r="S37" s="2712"/>
      <c r="T37" s="2712"/>
      <c r="U37" s="2712"/>
      <c r="V37" s="2712"/>
      <c r="W37" s="2712"/>
      <c r="X37" s="2712"/>
      <c r="Y37" s="2712"/>
      <c r="Z37" s="2712"/>
      <c r="AA37" s="2713"/>
      <c r="AB37" s="900"/>
      <c r="AD37" s="366"/>
    </row>
    <row r="38" spans="2:37" s="902" customFormat="1" ht="50.25" customHeight="1" thickBot="1" x14ac:dyDescent="0.4">
      <c r="B38" s="903"/>
      <c r="C38" s="2717" t="s">
        <v>269</v>
      </c>
      <c r="D38" s="2718"/>
      <c r="E38" s="2718"/>
      <c r="F38" s="2718"/>
      <c r="G38" s="2719"/>
      <c r="H38" s="1008">
        <v>1.1200000000000001</v>
      </c>
      <c r="I38" s="1008">
        <v>0.7</v>
      </c>
      <c r="J38" s="1009">
        <v>0</v>
      </c>
      <c r="K38" s="2862">
        <f>+(H38+H37+H36)/$I$49</f>
        <v>8.8571428571428593E-2</v>
      </c>
      <c r="L38" s="2863"/>
      <c r="M38" s="2863"/>
      <c r="N38" s="2863"/>
      <c r="O38" s="2863"/>
      <c r="P38" s="2864"/>
      <c r="Q38" s="2714"/>
      <c r="R38" s="2715"/>
      <c r="S38" s="2715"/>
      <c r="T38" s="2715"/>
      <c r="U38" s="2715"/>
      <c r="V38" s="2715"/>
      <c r="W38" s="2715"/>
      <c r="X38" s="2715"/>
      <c r="Y38" s="2715"/>
      <c r="Z38" s="2715"/>
      <c r="AA38" s="2716"/>
      <c r="AB38" s="900"/>
      <c r="AD38" s="1005"/>
      <c r="AG38" s="985"/>
    </row>
    <row r="39" spans="2:37" s="902" customFormat="1" ht="61.5" customHeight="1" x14ac:dyDescent="0.35">
      <c r="B39" s="903"/>
      <c r="C39" s="2702" t="s">
        <v>270</v>
      </c>
      <c r="D39" s="2703"/>
      <c r="E39" s="2703"/>
      <c r="F39" s="2703"/>
      <c r="G39" s="2703"/>
      <c r="H39" s="1039"/>
      <c r="I39" s="1001"/>
      <c r="J39" s="1003" t="e">
        <f t="shared" si="0"/>
        <v>#DIV/0!</v>
      </c>
      <c r="K39" s="2832">
        <f>+(H39+H38+H37+H36)/$I$49</f>
        <v>8.8571428571428593E-2</v>
      </c>
      <c r="L39" s="2819"/>
      <c r="M39" s="2819"/>
      <c r="N39" s="2819"/>
      <c r="O39" s="2819"/>
      <c r="P39" s="2833"/>
      <c r="Q39" s="2834"/>
      <c r="R39" s="2835"/>
      <c r="S39" s="2835"/>
      <c r="T39" s="2835"/>
      <c r="U39" s="2835"/>
      <c r="V39" s="2835"/>
      <c r="W39" s="2835"/>
      <c r="X39" s="2835"/>
      <c r="Y39" s="2835"/>
      <c r="Z39" s="2835"/>
      <c r="AA39" s="2836"/>
      <c r="AB39" s="900"/>
    </row>
    <row r="40" spans="2:37" s="902" customFormat="1" ht="61.5" customHeight="1" x14ac:dyDescent="0.35">
      <c r="B40" s="903"/>
      <c r="C40" s="2842" t="s">
        <v>271</v>
      </c>
      <c r="D40" s="2843"/>
      <c r="E40" s="2843"/>
      <c r="F40" s="2843"/>
      <c r="G40" s="2843"/>
      <c r="H40" s="1018"/>
      <c r="I40" s="1040"/>
      <c r="J40" s="1041" t="e">
        <f t="shared" si="0"/>
        <v>#DIV/0!</v>
      </c>
      <c r="K40" s="2844">
        <f>+(H36+H37+H38+H39+H40)/I$49</f>
        <v>8.8571428571428593E-2</v>
      </c>
      <c r="L40" s="2799"/>
      <c r="M40" s="2799"/>
      <c r="N40" s="2799"/>
      <c r="O40" s="2799"/>
      <c r="P40" s="2845"/>
      <c r="Q40" s="2837"/>
      <c r="R40" s="1601"/>
      <c r="S40" s="1601"/>
      <c r="T40" s="1601"/>
      <c r="U40" s="1601"/>
      <c r="V40" s="1601"/>
      <c r="W40" s="1601"/>
      <c r="X40" s="1601"/>
      <c r="Y40" s="1601"/>
      <c r="Z40" s="1601"/>
      <c r="AA40" s="2838"/>
      <c r="AB40" s="900"/>
      <c r="AC40" s="1005"/>
      <c r="AD40" s="1015"/>
    </row>
    <row r="41" spans="2:37" s="902" customFormat="1" ht="61.5" customHeight="1" thickBot="1" x14ac:dyDescent="0.4">
      <c r="B41" s="903"/>
      <c r="C41" s="2846" t="s">
        <v>272</v>
      </c>
      <c r="D41" s="2847"/>
      <c r="E41" s="2847"/>
      <c r="F41" s="2847"/>
      <c r="G41" s="2847"/>
      <c r="H41" s="1013"/>
      <c r="I41" s="1042"/>
      <c r="J41" s="1043" t="e">
        <f>+H41/I41</f>
        <v>#DIV/0!</v>
      </c>
      <c r="K41" s="2848">
        <f>+(H41+H40+H39+H38+H37+H36)/$I$49</f>
        <v>8.8571428571428593E-2</v>
      </c>
      <c r="L41" s="2824"/>
      <c r="M41" s="2824"/>
      <c r="N41" s="2824"/>
      <c r="O41" s="2824"/>
      <c r="P41" s="2849"/>
      <c r="Q41" s="2839"/>
      <c r="R41" s="2840"/>
      <c r="S41" s="2840"/>
      <c r="T41" s="2840"/>
      <c r="U41" s="2840"/>
      <c r="V41" s="2840"/>
      <c r="W41" s="2840"/>
      <c r="X41" s="2840"/>
      <c r="Y41" s="2840"/>
      <c r="Z41" s="2840"/>
      <c r="AA41" s="2841"/>
      <c r="AB41" s="900"/>
      <c r="AC41" s="1005"/>
      <c r="AD41" s="1005"/>
    </row>
    <row r="42" spans="2:37" s="902" customFormat="1" ht="72.75" customHeight="1" x14ac:dyDescent="0.35">
      <c r="B42" s="903"/>
      <c r="C42" s="2684" t="s">
        <v>273</v>
      </c>
      <c r="D42" s="2685"/>
      <c r="E42" s="2685"/>
      <c r="F42" s="2685"/>
      <c r="G42" s="2686"/>
      <c r="H42" s="1011"/>
      <c r="I42" s="1044"/>
      <c r="J42" s="1045" t="e">
        <f t="shared" si="0"/>
        <v>#DIV/0!</v>
      </c>
      <c r="K42" s="2668">
        <f>(H41+H42+H40+H39+H38+H37+H36)/$I$49</f>
        <v>8.8571428571428593E-2</v>
      </c>
      <c r="L42" s="2669"/>
      <c r="M42" s="2669"/>
      <c r="N42" s="2669"/>
      <c r="O42" s="2669"/>
      <c r="P42" s="2670"/>
      <c r="Q42" s="2850"/>
      <c r="R42" s="2850"/>
      <c r="S42" s="2850"/>
      <c r="T42" s="2850"/>
      <c r="U42" s="2850"/>
      <c r="V42" s="2850"/>
      <c r="W42" s="2850"/>
      <c r="X42" s="2850"/>
      <c r="Y42" s="2850"/>
      <c r="Z42" s="2850"/>
      <c r="AA42" s="2851"/>
      <c r="AB42" s="900"/>
      <c r="AD42" s="1020"/>
    </row>
    <row r="43" spans="2:37" s="902" customFormat="1" ht="72.75" customHeight="1" x14ac:dyDescent="0.35">
      <c r="B43" s="903"/>
      <c r="C43" s="2684" t="s">
        <v>274</v>
      </c>
      <c r="D43" s="2685"/>
      <c r="E43" s="2685"/>
      <c r="F43" s="2685"/>
      <c r="G43" s="2686"/>
      <c r="H43" s="1018"/>
      <c r="I43" s="1046"/>
      <c r="J43" s="1045" t="e">
        <f t="shared" si="0"/>
        <v>#DIV/0!</v>
      </c>
      <c r="K43" s="2798">
        <f>(H41+H42+H43+H40+H39+H38+H37+H36)/$I$49</f>
        <v>8.8571428571428593E-2</v>
      </c>
      <c r="L43" s="2799"/>
      <c r="M43" s="2799"/>
      <c r="N43" s="2799"/>
      <c r="O43" s="2799"/>
      <c r="P43" s="2800"/>
      <c r="Q43" s="2712"/>
      <c r="R43" s="2712"/>
      <c r="S43" s="2712"/>
      <c r="T43" s="2712"/>
      <c r="U43" s="2712"/>
      <c r="V43" s="2712"/>
      <c r="W43" s="2712"/>
      <c r="X43" s="2712"/>
      <c r="Y43" s="2712"/>
      <c r="Z43" s="2712"/>
      <c r="AA43" s="2713"/>
      <c r="AB43" s="900"/>
      <c r="AC43" s="1004"/>
      <c r="AD43" s="1047"/>
    </row>
    <row r="44" spans="2:37" s="902" customFormat="1" ht="72.75" customHeight="1" thickBot="1" x14ac:dyDescent="0.4">
      <c r="B44" s="903"/>
      <c r="C44" s="2804" t="s">
        <v>275</v>
      </c>
      <c r="D44" s="2805"/>
      <c r="E44" s="2805"/>
      <c r="F44" s="2805"/>
      <c r="G44" s="2806"/>
      <c r="H44" s="1048"/>
      <c r="I44" s="1049"/>
      <c r="J44" s="1050" t="e">
        <f t="shared" si="0"/>
        <v>#DIV/0!</v>
      </c>
      <c r="K44" s="2807">
        <f>(H41+H42+H43+H44+H40+H39+H37+H38+H36)/$I$49</f>
        <v>8.8571428571428593E-2</v>
      </c>
      <c r="L44" s="2808"/>
      <c r="M44" s="2808"/>
      <c r="N44" s="2808"/>
      <c r="O44" s="2808"/>
      <c r="P44" s="2809"/>
      <c r="Q44" s="2712"/>
      <c r="R44" s="2712"/>
      <c r="S44" s="2712"/>
      <c r="T44" s="2712"/>
      <c r="U44" s="2712"/>
      <c r="V44" s="2712"/>
      <c r="W44" s="2712"/>
      <c r="X44" s="2712"/>
      <c r="Y44" s="2712"/>
      <c r="Z44" s="2712"/>
      <c r="AA44" s="2713"/>
      <c r="AB44" s="900"/>
      <c r="AD44" s="366"/>
      <c r="AG44" s="1005"/>
      <c r="AH44" s="1004"/>
      <c r="AK44" s="1005"/>
    </row>
    <row r="45" spans="2:37" s="902" customFormat="1" ht="72.75" customHeight="1" x14ac:dyDescent="0.35">
      <c r="B45" s="903"/>
      <c r="C45" s="2702" t="s">
        <v>276</v>
      </c>
      <c r="D45" s="2703"/>
      <c r="E45" s="2703"/>
      <c r="F45" s="2703"/>
      <c r="G45" s="2704"/>
      <c r="H45" s="1039"/>
      <c r="I45" s="1051"/>
      <c r="J45" s="1052" t="e">
        <f t="shared" si="0"/>
        <v>#DIV/0!</v>
      </c>
      <c r="K45" s="2818">
        <f>(H41+H42+H43+H44+H45+H40+H39+H38+H37+H36)/$I$49</f>
        <v>8.8571428571428593E-2</v>
      </c>
      <c r="L45" s="2819"/>
      <c r="M45" s="2819"/>
      <c r="N45" s="2819"/>
      <c r="O45" s="2819"/>
      <c r="P45" s="2820"/>
      <c r="Q45" s="2821"/>
      <c r="R45" s="2821"/>
      <c r="S45" s="2821"/>
      <c r="T45" s="2821"/>
      <c r="U45" s="2821"/>
      <c r="V45" s="2821"/>
      <c r="W45" s="2821"/>
      <c r="X45" s="2821"/>
      <c r="Y45" s="2821"/>
      <c r="Z45" s="2821"/>
      <c r="AA45" s="2822"/>
      <c r="AB45" s="900"/>
      <c r="AC45" s="1053"/>
      <c r="AD45" s="779"/>
    </row>
    <row r="46" spans="2:37" s="902" customFormat="1" ht="72.75" customHeight="1" x14ac:dyDescent="0.35">
      <c r="B46" s="903"/>
      <c r="C46" s="2684" t="s">
        <v>277</v>
      </c>
      <c r="D46" s="2685"/>
      <c r="E46" s="2685"/>
      <c r="F46" s="2685"/>
      <c r="G46" s="2686"/>
      <c r="H46" s="1018"/>
      <c r="I46" s="1046"/>
      <c r="J46" s="1045" t="e">
        <f>+H46/I46</f>
        <v>#DIV/0!</v>
      </c>
      <c r="K46" s="2798">
        <f>(H41+H42+H43+H44+H45+H46)/$I$49</f>
        <v>0</v>
      </c>
      <c r="L46" s="2799"/>
      <c r="M46" s="2799"/>
      <c r="N46" s="2799"/>
      <c r="O46" s="2799"/>
      <c r="P46" s="2800"/>
      <c r="Q46" s="2712"/>
      <c r="R46" s="2712"/>
      <c r="S46" s="2712"/>
      <c r="T46" s="2712"/>
      <c r="U46" s="2712"/>
      <c r="V46" s="2712"/>
      <c r="W46" s="2712"/>
      <c r="X46" s="2712"/>
      <c r="Y46" s="2712"/>
      <c r="Z46" s="2712"/>
      <c r="AA46" s="2713"/>
      <c r="AB46" s="900"/>
      <c r="AD46" s="1005"/>
    </row>
    <row r="47" spans="2:37" s="902" customFormat="1" ht="72.75" customHeight="1" thickBot="1" x14ac:dyDescent="0.4">
      <c r="B47" s="903"/>
      <c r="C47" s="2717" t="s">
        <v>278</v>
      </c>
      <c r="D47" s="2718"/>
      <c r="E47" s="2718"/>
      <c r="F47" s="2718"/>
      <c r="G47" s="2719"/>
      <c r="H47" s="1013"/>
      <c r="I47" s="1054"/>
      <c r="J47" s="1055" t="e">
        <f t="shared" si="0"/>
        <v>#DIV/0!</v>
      </c>
      <c r="K47" s="2823">
        <f>(H42+H43+H44+H45+H46+H47+H41+H40+H39+H38+H37+H36)/$I$49</f>
        <v>8.8571428571428593E-2</v>
      </c>
      <c r="L47" s="2824"/>
      <c r="M47" s="2824"/>
      <c r="N47" s="2824"/>
      <c r="O47" s="2824"/>
      <c r="P47" s="2825"/>
      <c r="Q47" s="2715"/>
      <c r="R47" s="2715"/>
      <c r="S47" s="2715"/>
      <c r="T47" s="2715"/>
      <c r="U47" s="2715"/>
      <c r="V47" s="2715"/>
      <c r="W47" s="2715"/>
      <c r="X47" s="2715"/>
      <c r="Y47" s="2715"/>
      <c r="Z47" s="2715"/>
      <c r="AA47" s="2716"/>
      <c r="AB47" s="900"/>
      <c r="AD47" s="1005"/>
    </row>
    <row r="48" spans="2:37" s="902" customFormat="1" ht="24" customHeight="1" thickBot="1" x14ac:dyDescent="0.4">
      <c r="B48" s="903"/>
      <c r="C48" s="2826" t="s">
        <v>46</v>
      </c>
      <c r="D48" s="2827"/>
      <c r="E48" s="2827"/>
      <c r="F48" s="2827"/>
      <c r="G48" s="2828"/>
      <c r="H48" s="1056">
        <f>+SUM(H36:H47)</f>
        <v>1.2400000000000002</v>
      </c>
      <c r="I48" s="1056">
        <f>+SUM(I36:I47)</f>
        <v>0.79999999999999993</v>
      </c>
      <c r="J48" s="1057"/>
      <c r="K48" s="2829"/>
      <c r="L48" s="2830"/>
      <c r="M48" s="2830"/>
      <c r="N48" s="2830"/>
      <c r="O48" s="2830"/>
      <c r="P48" s="2831"/>
      <c r="Q48" s="2810"/>
      <c r="R48" s="2810"/>
      <c r="S48" s="2810"/>
      <c r="T48" s="2810"/>
      <c r="U48" s="2810"/>
      <c r="V48" s="2810"/>
      <c r="W48" s="2810"/>
      <c r="X48" s="2810"/>
      <c r="Y48" s="2810"/>
      <c r="Z48" s="2810"/>
      <c r="AA48" s="2811"/>
      <c r="AB48" s="900"/>
    </row>
    <row r="49" spans="2:33" s="902" customFormat="1" ht="27.75" customHeight="1" thickBot="1" x14ac:dyDescent="0.4">
      <c r="B49" s="903"/>
      <c r="C49" s="2656" t="s">
        <v>1011</v>
      </c>
      <c r="D49" s="2657"/>
      <c r="E49" s="2657"/>
      <c r="F49" s="2657"/>
      <c r="G49" s="2657"/>
      <c r="H49" s="2658"/>
      <c r="I49" s="1023">
        <v>14</v>
      </c>
      <c r="J49" s="1058"/>
      <c r="K49" s="2801"/>
      <c r="L49" s="2802"/>
      <c r="M49" s="2802"/>
      <c r="N49" s="2802"/>
      <c r="O49" s="2802"/>
      <c r="P49" s="2803"/>
      <c r="Q49" s="2812"/>
      <c r="R49" s="2812"/>
      <c r="S49" s="2812"/>
      <c r="T49" s="2812"/>
      <c r="U49" s="2812"/>
      <c r="V49" s="2812"/>
      <c r="W49" s="2812"/>
      <c r="X49" s="2812"/>
      <c r="Y49" s="2812"/>
      <c r="Z49" s="2812"/>
      <c r="AA49" s="2813"/>
      <c r="AB49" s="900"/>
    </row>
    <row r="50" spans="2:33" s="902" customFormat="1" ht="6" customHeight="1" thickBot="1" x14ac:dyDescent="0.4">
      <c r="B50" s="903"/>
      <c r="C50" s="391"/>
      <c r="D50" s="391"/>
      <c r="E50" s="391"/>
      <c r="F50" s="391"/>
      <c r="G50" s="391"/>
      <c r="H50" s="392"/>
      <c r="I50" s="392"/>
      <c r="J50" s="168"/>
      <c r="K50" s="391"/>
      <c r="L50" s="391"/>
      <c r="M50" s="391"/>
      <c r="N50" s="391"/>
      <c r="O50" s="391"/>
      <c r="P50" s="391"/>
      <c r="Q50" s="391"/>
      <c r="R50" s="391"/>
      <c r="S50" s="391"/>
      <c r="T50" s="391"/>
      <c r="U50" s="391"/>
      <c r="V50" s="391"/>
      <c r="W50" s="391"/>
      <c r="X50" s="391"/>
      <c r="Y50" s="391"/>
      <c r="Z50" s="391"/>
      <c r="AA50" s="391"/>
      <c r="AB50" s="900"/>
    </row>
    <row r="51" spans="2:33" s="902" customFormat="1" ht="11.25" customHeight="1" x14ac:dyDescent="0.35">
      <c r="B51" s="903"/>
      <c r="C51" s="1513" t="s">
        <v>47</v>
      </c>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5"/>
      <c r="AB51" s="900"/>
    </row>
    <row r="52" spans="2:33" ht="20.25" customHeight="1" x14ac:dyDescent="0.35">
      <c r="B52" s="898"/>
      <c r="C52" s="1516"/>
      <c r="D52" s="1517"/>
      <c r="E52" s="1517"/>
      <c r="F52" s="1517"/>
      <c r="G52" s="1517"/>
      <c r="H52" s="1517"/>
      <c r="I52" s="1517"/>
      <c r="J52" s="1517"/>
      <c r="K52" s="1517"/>
      <c r="L52" s="1517"/>
      <c r="M52" s="1517"/>
      <c r="N52" s="1517"/>
      <c r="O52" s="1517"/>
      <c r="P52" s="1517"/>
      <c r="Q52" s="1517"/>
      <c r="R52" s="1517"/>
      <c r="S52" s="1517"/>
      <c r="T52" s="1517"/>
      <c r="U52" s="1517"/>
      <c r="V52" s="1517"/>
      <c r="W52" s="1517"/>
      <c r="X52" s="1517"/>
      <c r="Y52" s="1517"/>
      <c r="Z52" s="1517"/>
      <c r="AA52" s="1518"/>
      <c r="AB52" s="900"/>
    </row>
    <row r="53" spans="2:33" ht="22.5" customHeight="1" x14ac:dyDescent="0.35">
      <c r="B53" s="898"/>
      <c r="C53" s="1455"/>
      <c r="D53" s="1456"/>
      <c r="E53" s="1456"/>
      <c r="F53" s="1456"/>
      <c r="G53" s="1456"/>
      <c r="H53" s="1456"/>
      <c r="I53" s="1456"/>
      <c r="J53" s="1456"/>
      <c r="K53" s="1456"/>
      <c r="L53" s="1456"/>
      <c r="M53" s="1456"/>
      <c r="N53" s="1456"/>
      <c r="O53" s="1456"/>
      <c r="P53" s="1456"/>
      <c r="Q53" s="1456"/>
      <c r="R53" s="1456"/>
      <c r="S53" s="1456"/>
      <c r="T53" s="1456"/>
      <c r="U53" s="1456"/>
      <c r="V53" s="1456"/>
      <c r="W53" s="1456"/>
      <c r="X53" s="1456"/>
      <c r="Y53" s="1456"/>
      <c r="Z53" s="1456"/>
      <c r="AA53" s="1457"/>
      <c r="AB53" s="900"/>
    </row>
    <row r="54" spans="2:33" ht="87" customHeight="1" x14ac:dyDescent="0.35">
      <c r="B54" s="898"/>
      <c r="C54" s="1455"/>
      <c r="D54" s="1456"/>
      <c r="E54" s="1456"/>
      <c r="F54" s="1456"/>
      <c r="G54" s="1456"/>
      <c r="H54" s="1456"/>
      <c r="I54" s="1456"/>
      <c r="J54" s="1456"/>
      <c r="K54" s="1456"/>
      <c r="L54" s="1456"/>
      <c r="M54" s="1456"/>
      <c r="N54" s="1456"/>
      <c r="O54" s="1456"/>
      <c r="P54" s="1456"/>
      <c r="Q54" s="1456"/>
      <c r="R54" s="1456"/>
      <c r="S54" s="1456"/>
      <c r="T54" s="1456"/>
      <c r="U54" s="1456"/>
      <c r="V54" s="1456"/>
      <c r="W54" s="1456"/>
      <c r="X54" s="1456"/>
      <c r="Y54" s="1456"/>
      <c r="Z54" s="1456"/>
      <c r="AA54" s="1457"/>
      <c r="AB54" s="900"/>
    </row>
    <row r="55" spans="2:33" ht="98.25" customHeight="1" thickBot="1" x14ac:dyDescent="0.4">
      <c r="B55" s="898"/>
      <c r="C55" s="1458"/>
      <c r="D55" s="1459"/>
      <c r="E55" s="1459"/>
      <c r="F55" s="1459"/>
      <c r="G55" s="1459"/>
      <c r="H55" s="1459"/>
      <c r="I55" s="1459"/>
      <c r="J55" s="1459"/>
      <c r="K55" s="1459"/>
      <c r="L55" s="1459"/>
      <c r="M55" s="1459"/>
      <c r="N55" s="1459"/>
      <c r="O55" s="1459"/>
      <c r="P55" s="1459"/>
      <c r="Q55" s="1459"/>
      <c r="R55" s="1459"/>
      <c r="S55" s="1459"/>
      <c r="T55" s="1459"/>
      <c r="U55" s="1459"/>
      <c r="V55" s="1459"/>
      <c r="W55" s="1459"/>
      <c r="X55" s="1459"/>
      <c r="Y55" s="1459"/>
      <c r="Z55" s="1459"/>
      <c r="AA55" s="1460"/>
      <c r="AB55" s="900"/>
    </row>
    <row r="56" spans="2:33" ht="8.25" customHeight="1" x14ac:dyDescent="0.35">
      <c r="B56" s="908"/>
      <c r="C56" s="393"/>
      <c r="D56" s="393"/>
      <c r="E56" s="393"/>
      <c r="F56" s="393"/>
      <c r="G56" s="393"/>
      <c r="H56" s="393"/>
      <c r="I56" s="393"/>
      <c r="J56" s="393"/>
      <c r="K56" s="393"/>
      <c r="L56" s="393"/>
      <c r="M56" s="393"/>
      <c r="N56" s="393"/>
      <c r="O56" s="393"/>
      <c r="P56" s="393"/>
      <c r="Q56" s="393"/>
      <c r="R56" s="393"/>
      <c r="S56" s="393"/>
      <c r="T56" s="393"/>
      <c r="U56" s="393"/>
      <c r="V56" s="393"/>
      <c r="W56" s="393"/>
      <c r="X56" s="393"/>
      <c r="Y56" s="393"/>
      <c r="Z56" s="393"/>
      <c r="AA56" s="393"/>
      <c r="AB56" s="910"/>
    </row>
    <row r="57" spans="2:33" ht="6" customHeight="1" thickBot="1" x14ac:dyDescent="0.4">
      <c r="B57" s="911"/>
      <c r="C57" s="394"/>
      <c r="D57" s="394"/>
      <c r="E57" s="394"/>
      <c r="F57" s="394"/>
      <c r="G57" s="394"/>
      <c r="H57" s="394"/>
      <c r="I57" s="394"/>
      <c r="J57" s="394"/>
      <c r="K57" s="394"/>
      <c r="L57" s="394"/>
      <c r="M57" s="394"/>
      <c r="N57" s="394"/>
      <c r="O57" s="394"/>
      <c r="P57" s="394"/>
      <c r="Q57" s="394"/>
      <c r="R57" s="394"/>
      <c r="S57" s="394"/>
      <c r="T57" s="394"/>
      <c r="U57" s="394"/>
      <c r="V57" s="394"/>
      <c r="W57" s="394"/>
      <c r="X57" s="394"/>
      <c r="Y57" s="394"/>
      <c r="Z57" s="394"/>
      <c r="AA57" s="394"/>
      <c r="AB57" s="913"/>
    </row>
    <row r="58" spans="2:33" ht="15.5" x14ac:dyDescent="0.35">
      <c r="B58" s="914"/>
      <c r="C58" s="2671" t="s">
        <v>41</v>
      </c>
      <c r="D58" s="2672"/>
      <c r="E58" s="2672"/>
      <c r="F58" s="2672"/>
      <c r="G58" s="2673"/>
      <c r="H58" s="2671" t="s">
        <v>57</v>
      </c>
      <c r="I58" s="2673"/>
      <c r="J58" s="2671" t="s">
        <v>58</v>
      </c>
      <c r="K58" s="2672"/>
      <c r="L58" s="2672"/>
      <c r="M58" s="2673"/>
      <c r="N58" s="2671" t="s">
        <v>49</v>
      </c>
      <c r="O58" s="2672"/>
      <c r="P58" s="2672"/>
      <c r="Q58" s="2672"/>
      <c r="R58" s="2672"/>
      <c r="S58" s="2672"/>
      <c r="T58" s="2672"/>
      <c r="U58" s="2673"/>
      <c r="V58" s="2680" t="s">
        <v>50</v>
      </c>
      <c r="W58" s="2680"/>
      <c r="X58" s="2680"/>
      <c r="Y58" s="2680"/>
      <c r="Z58" s="2680"/>
      <c r="AA58" s="2681"/>
      <c r="AB58" s="1026"/>
    </row>
    <row r="59" spans="2:33" ht="16" thickBot="1" x14ac:dyDescent="0.4">
      <c r="B59" s="1027"/>
      <c r="C59" s="2674"/>
      <c r="D59" s="2675"/>
      <c r="E59" s="2675"/>
      <c r="F59" s="2675"/>
      <c r="G59" s="2676"/>
      <c r="H59" s="2674"/>
      <c r="I59" s="2676"/>
      <c r="J59" s="2677"/>
      <c r="K59" s="2678"/>
      <c r="L59" s="2678"/>
      <c r="M59" s="2679"/>
      <c r="N59" s="2674"/>
      <c r="O59" s="2675"/>
      <c r="P59" s="2675"/>
      <c r="Q59" s="2675"/>
      <c r="R59" s="2675"/>
      <c r="S59" s="2675"/>
      <c r="T59" s="2675"/>
      <c r="U59" s="2676"/>
      <c r="V59" s="2682"/>
      <c r="W59" s="2682"/>
      <c r="X59" s="2682"/>
      <c r="Y59" s="2682"/>
      <c r="Z59" s="2682"/>
      <c r="AA59" s="2683"/>
      <c r="AB59" s="1026"/>
      <c r="AG59" s="1028"/>
    </row>
    <row r="60" spans="2:33" ht="14.25" customHeight="1" x14ac:dyDescent="0.35">
      <c r="B60" s="914"/>
      <c r="C60" s="2723" t="s">
        <v>268</v>
      </c>
      <c r="D60" s="1822"/>
      <c r="E60" s="1822"/>
      <c r="F60" s="1822"/>
      <c r="G60" s="1822"/>
      <c r="H60" s="1821">
        <v>1.34</v>
      </c>
      <c r="I60" s="1821"/>
      <c r="J60" s="2724">
        <f>+H36</f>
        <v>0.12</v>
      </c>
      <c r="K60" s="2725"/>
      <c r="L60" s="2725"/>
      <c r="M60" s="2726"/>
      <c r="N60" s="2814">
        <f>+J60*1/H60</f>
        <v>8.9552238805970144E-2</v>
      </c>
      <c r="O60" s="2815"/>
      <c r="P60" s="2815"/>
      <c r="Q60" s="2815"/>
      <c r="R60" s="2815"/>
      <c r="S60" s="2815"/>
      <c r="T60" s="2815"/>
      <c r="U60" s="2816"/>
      <c r="V60" s="2730" t="s">
        <v>1022</v>
      </c>
      <c r="W60" s="2731"/>
      <c r="X60" s="2731"/>
      <c r="Y60" s="2731"/>
      <c r="Z60" s="2731"/>
      <c r="AA60" s="2732"/>
      <c r="AB60" s="917"/>
    </row>
    <row r="61" spans="2:33" ht="14.25" customHeight="1" x14ac:dyDescent="0.35">
      <c r="B61" s="914"/>
      <c r="C61" s="2634" t="s">
        <v>279</v>
      </c>
      <c r="D61" s="1827"/>
      <c r="E61" s="1827"/>
      <c r="F61" s="1827"/>
      <c r="G61" s="1827"/>
      <c r="H61" s="2817">
        <v>0.27</v>
      </c>
      <c r="I61" s="2817"/>
      <c r="J61" s="2650">
        <f>+H37</f>
        <v>0</v>
      </c>
      <c r="K61" s="2652"/>
      <c r="L61" s="2652"/>
      <c r="M61" s="2651"/>
      <c r="N61" s="2795">
        <f>+J61*1/H61</f>
        <v>0</v>
      </c>
      <c r="O61" s="2796"/>
      <c r="P61" s="2796"/>
      <c r="Q61" s="2796"/>
      <c r="R61" s="2796"/>
      <c r="S61" s="2796"/>
      <c r="T61" s="2796"/>
      <c r="U61" s="2797"/>
      <c r="V61" s="2644"/>
      <c r="W61" s="2645"/>
      <c r="X61" s="2645"/>
      <c r="Y61" s="2645"/>
      <c r="Z61" s="2645"/>
      <c r="AA61" s="2646"/>
      <c r="AB61" s="917"/>
    </row>
    <row r="62" spans="2:33" ht="14.25" customHeight="1" x14ac:dyDescent="0.35">
      <c r="B62" s="914"/>
      <c r="C62" s="2634" t="s">
        <v>269</v>
      </c>
      <c r="D62" s="1827"/>
      <c r="E62" s="1827"/>
      <c r="F62" s="1827"/>
      <c r="G62" s="1827"/>
      <c r="H62" s="2817">
        <v>0</v>
      </c>
      <c r="I62" s="2817"/>
      <c r="J62" s="2650">
        <f>+H38</f>
        <v>1.1200000000000001</v>
      </c>
      <c r="K62" s="2652"/>
      <c r="L62" s="2652"/>
      <c r="M62" s="2651"/>
      <c r="N62" s="2795" t="e">
        <f>+J62*1/H62</f>
        <v>#DIV/0!</v>
      </c>
      <c r="O62" s="2796"/>
      <c r="P62" s="2796"/>
      <c r="Q62" s="2796"/>
      <c r="R62" s="2796"/>
      <c r="S62" s="2796"/>
      <c r="T62" s="2796"/>
      <c r="U62" s="2797"/>
      <c r="V62" s="2644"/>
      <c r="W62" s="2645"/>
      <c r="X62" s="2645"/>
      <c r="Y62" s="2645"/>
      <c r="Z62" s="2645"/>
      <c r="AA62" s="2646"/>
      <c r="AB62" s="917"/>
    </row>
    <row r="63" spans="2:33" ht="14.25" customHeight="1" thickBot="1" x14ac:dyDescent="0.4">
      <c r="B63" s="914"/>
      <c r="C63" s="2634" t="s">
        <v>280</v>
      </c>
      <c r="D63" s="1827"/>
      <c r="E63" s="1827"/>
      <c r="F63" s="1827"/>
      <c r="G63" s="1827"/>
      <c r="H63" s="2817">
        <f>SUM(H60:I62)</f>
        <v>1.61</v>
      </c>
      <c r="I63" s="2817"/>
      <c r="J63" s="2817">
        <f>SUM(J60:M62)</f>
        <v>1.2400000000000002</v>
      </c>
      <c r="K63" s="2817"/>
      <c r="L63" s="2817"/>
      <c r="M63" s="2817"/>
      <c r="N63" s="2795">
        <f t="shared" ref="N63:N75" si="1">+J63*1/H63</f>
        <v>0.77018633540372683</v>
      </c>
      <c r="O63" s="2796"/>
      <c r="P63" s="2796"/>
      <c r="Q63" s="2796"/>
      <c r="R63" s="2796"/>
      <c r="S63" s="2796"/>
      <c r="T63" s="2796"/>
      <c r="U63" s="2797"/>
      <c r="V63" s="2647"/>
      <c r="W63" s="2648"/>
      <c r="X63" s="2648"/>
      <c r="Y63" s="2648"/>
      <c r="Z63" s="2648"/>
      <c r="AA63" s="2649"/>
      <c r="AB63" s="917"/>
    </row>
    <row r="64" spans="2:33" ht="14.25" customHeight="1" x14ac:dyDescent="0.35">
      <c r="B64" s="914"/>
      <c r="C64" s="2634" t="s">
        <v>270</v>
      </c>
      <c r="D64" s="1827"/>
      <c r="E64" s="1827"/>
      <c r="F64" s="1827"/>
      <c r="G64" s="1827"/>
      <c r="H64" s="2817"/>
      <c r="I64" s="2817"/>
      <c r="J64" s="2650">
        <f>+H39</f>
        <v>0</v>
      </c>
      <c r="K64" s="2652"/>
      <c r="L64" s="2652"/>
      <c r="M64" s="2651"/>
      <c r="N64" s="2795" t="e">
        <f t="shared" si="1"/>
        <v>#DIV/0!</v>
      </c>
      <c r="O64" s="2796"/>
      <c r="P64" s="2796"/>
      <c r="Q64" s="2796"/>
      <c r="R64" s="2796"/>
      <c r="S64" s="2796"/>
      <c r="T64" s="2796"/>
      <c r="U64" s="2797"/>
      <c r="V64" s="2730"/>
      <c r="W64" s="2731"/>
      <c r="X64" s="2731"/>
      <c r="Y64" s="2731"/>
      <c r="Z64" s="2731"/>
      <c r="AA64" s="2732"/>
      <c r="AB64" s="917"/>
    </row>
    <row r="65" spans="2:28" ht="14.25" customHeight="1" x14ac:dyDescent="0.35">
      <c r="B65" s="914"/>
      <c r="C65" s="2634" t="s">
        <v>271</v>
      </c>
      <c r="D65" s="1827"/>
      <c r="E65" s="1827"/>
      <c r="F65" s="1827"/>
      <c r="G65" s="1827"/>
      <c r="H65" s="2817"/>
      <c r="I65" s="2817"/>
      <c r="J65" s="2650">
        <f>+H40</f>
        <v>0</v>
      </c>
      <c r="K65" s="2652"/>
      <c r="L65" s="2652"/>
      <c r="M65" s="2651"/>
      <c r="N65" s="2795" t="e">
        <f t="shared" si="1"/>
        <v>#DIV/0!</v>
      </c>
      <c r="O65" s="2796"/>
      <c r="P65" s="2796"/>
      <c r="Q65" s="2796"/>
      <c r="R65" s="2796"/>
      <c r="S65" s="2796"/>
      <c r="T65" s="2796"/>
      <c r="U65" s="2797"/>
      <c r="V65" s="2644"/>
      <c r="W65" s="2645"/>
      <c r="X65" s="2645"/>
      <c r="Y65" s="2645"/>
      <c r="Z65" s="2645"/>
      <c r="AA65" s="2646"/>
      <c r="AB65" s="917"/>
    </row>
    <row r="66" spans="2:28" ht="14.25" customHeight="1" x14ac:dyDescent="0.35">
      <c r="B66" s="914"/>
      <c r="C66" s="2634" t="s">
        <v>272</v>
      </c>
      <c r="D66" s="1827"/>
      <c r="E66" s="1827"/>
      <c r="F66" s="1827"/>
      <c r="G66" s="1827"/>
      <c r="H66" s="2817"/>
      <c r="I66" s="2817"/>
      <c r="J66" s="2650">
        <f>+H41</f>
        <v>0</v>
      </c>
      <c r="K66" s="2652"/>
      <c r="L66" s="2652"/>
      <c r="M66" s="2651"/>
      <c r="N66" s="2795" t="e">
        <f t="shared" si="1"/>
        <v>#DIV/0!</v>
      </c>
      <c r="O66" s="2796"/>
      <c r="P66" s="2796"/>
      <c r="Q66" s="2796"/>
      <c r="R66" s="2796"/>
      <c r="S66" s="2796"/>
      <c r="T66" s="2796"/>
      <c r="U66" s="2797"/>
      <c r="V66" s="2644"/>
      <c r="W66" s="2645"/>
      <c r="X66" s="2645"/>
      <c r="Y66" s="2645"/>
      <c r="Z66" s="2645"/>
      <c r="AA66" s="2646"/>
      <c r="AB66" s="917"/>
    </row>
    <row r="67" spans="2:28" ht="15" thickBot="1" x14ac:dyDescent="0.4">
      <c r="B67" s="914"/>
      <c r="C67" s="2634" t="s">
        <v>316</v>
      </c>
      <c r="D67" s="1827"/>
      <c r="E67" s="1827"/>
      <c r="F67" s="1827"/>
      <c r="G67" s="1827"/>
      <c r="H67" s="2817"/>
      <c r="I67" s="2817"/>
      <c r="J67" s="2650">
        <f>+SUM(J64:M66)</f>
        <v>0</v>
      </c>
      <c r="K67" s="2652"/>
      <c r="L67" s="2652"/>
      <c r="M67" s="2651"/>
      <c r="N67" s="2795" t="e">
        <f t="shared" si="1"/>
        <v>#DIV/0!</v>
      </c>
      <c r="O67" s="2796"/>
      <c r="P67" s="2796"/>
      <c r="Q67" s="2796"/>
      <c r="R67" s="2796"/>
      <c r="S67" s="2796"/>
      <c r="T67" s="2796"/>
      <c r="U67" s="2797"/>
      <c r="V67" s="2647"/>
      <c r="W67" s="2648"/>
      <c r="X67" s="2648"/>
      <c r="Y67" s="2648"/>
      <c r="Z67" s="2648"/>
      <c r="AA67" s="2649"/>
      <c r="AB67" s="917"/>
    </row>
    <row r="68" spans="2:28" x14ac:dyDescent="0.35">
      <c r="B68" s="914"/>
      <c r="C68" s="2634" t="s">
        <v>273</v>
      </c>
      <c r="D68" s="1827"/>
      <c r="E68" s="1827"/>
      <c r="F68" s="1827"/>
      <c r="G68" s="1827"/>
      <c r="H68" s="2817"/>
      <c r="I68" s="2817"/>
      <c r="J68" s="2650">
        <f>+H42</f>
        <v>0</v>
      </c>
      <c r="K68" s="2652"/>
      <c r="L68" s="2652"/>
      <c r="M68" s="2651"/>
      <c r="N68" s="2795" t="e">
        <f t="shared" si="1"/>
        <v>#DIV/0!</v>
      </c>
      <c r="O68" s="2796"/>
      <c r="P68" s="2796"/>
      <c r="Q68" s="2796"/>
      <c r="R68" s="2796"/>
      <c r="S68" s="2796"/>
      <c r="T68" s="2796"/>
      <c r="U68" s="2797"/>
      <c r="V68" s="2730"/>
      <c r="W68" s="2731"/>
      <c r="X68" s="2731"/>
      <c r="Y68" s="2731"/>
      <c r="Z68" s="2731"/>
      <c r="AA68" s="2732"/>
      <c r="AB68" s="917"/>
    </row>
    <row r="69" spans="2:28" x14ac:dyDescent="0.35">
      <c r="B69" s="914"/>
      <c r="C69" s="2634" t="s">
        <v>274</v>
      </c>
      <c r="D69" s="1827"/>
      <c r="E69" s="1827"/>
      <c r="F69" s="1827"/>
      <c r="G69" s="1827"/>
      <c r="H69" s="2817"/>
      <c r="I69" s="2817"/>
      <c r="J69" s="2650">
        <f>+H43</f>
        <v>0</v>
      </c>
      <c r="K69" s="2652"/>
      <c r="L69" s="2652"/>
      <c r="M69" s="2651"/>
      <c r="N69" s="2795" t="e">
        <f t="shared" si="1"/>
        <v>#DIV/0!</v>
      </c>
      <c r="O69" s="2796"/>
      <c r="P69" s="2796"/>
      <c r="Q69" s="2796"/>
      <c r="R69" s="2796"/>
      <c r="S69" s="2796"/>
      <c r="T69" s="2796"/>
      <c r="U69" s="2797"/>
      <c r="V69" s="2644"/>
      <c r="W69" s="2645"/>
      <c r="X69" s="2645"/>
      <c r="Y69" s="2645"/>
      <c r="Z69" s="2645"/>
      <c r="AA69" s="2646"/>
      <c r="AB69" s="917"/>
    </row>
    <row r="70" spans="2:28" x14ac:dyDescent="0.35">
      <c r="B70" s="914"/>
      <c r="C70" s="2634" t="s">
        <v>275</v>
      </c>
      <c r="D70" s="1827"/>
      <c r="E70" s="1827"/>
      <c r="F70" s="1827"/>
      <c r="G70" s="1827"/>
      <c r="H70" s="2817"/>
      <c r="I70" s="2817"/>
      <c r="J70" s="2650">
        <f>+H44</f>
        <v>0</v>
      </c>
      <c r="K70" s="2652"/>
      <c r="L70" s="2652"/>
      <c r="M70" s="2651"/>
      <c r="N70" s="2795" t="e">
        <f t="shared" si="1"/>
        <v>#DIV/0!</v>
      </c>
      <c r="O70" s="2796"/>
      <c r="P70" s="2796"/>
      <c r="Q70" s="2796"/>
      <c r="R70" s="2796"/>
      <c r="S70" s="2796"/>
      <c r="T70" s="2796"/>
      <c r="U70" s="2797"/>
      <c r="V70" s="2644"/>
      <c r="W70" s="2645"/>
      <c r="X70" s="2645"/>
      <c r="Y70" s="2645"/>
      <c r="Z70" s="2645"/>
      <c r="AA70" s="2646"/>
      <c r="AB70" s="917"/>
    </row>
    <row r="71" spans="2:28" ht="15" thickBot="1" x14ac:dyDescent="0.4">
      <c r="B71" s="918"/>
      <c r="C71" s="2634" t="s">
        <v>282</v>
      </c>
      <c r="D71" s="1827"/>
      <c r="E71" s="1827"/>
      <c r="F71" s="1827"/>
      <c r="G71" s="1827"/>
      <c r="H71" s="2817"/>
      <c r="I71" s="2817"/>
      <c r="J71" s="2650">
        <f>+SUM(J68:M70)</f>
        <v>0</v>
      </c>
      <c r="K71" s="2652"/>
      <c r="L71" s="2652"/>
      <c r="M71" s="2651"/>
      <c r="N71" s="2795" t="e">
        <f t="shared" si="1"/>
        <v>#DIV/0!</v>
      </c>
      <c r="O71" s="2796"/>
      <c r="P71" s="2796"/>
      <c r="Q71" s="2796"/>
      <c r="R71" s="2796"/>
      <c r="S71" s="2796"/>
      <c r="T71" s="2796"/>
      <c r="U71" s="2797"/>
      <c r="V71" s="2647"/>
      <c r="W71" s="2648"/>
      <c r="X71" s="2648"/>
      <c r="Y71" s="2648"/>
      <c r="Z71" s="2648"/>
      <c r="AA71" s="2649"/>
      <c r="AB71" s="919"/>
    </row>
    <row r="72" spans="2:28" x14ac:dyDescent="0.35">
      <c r="B72" s="914"/>
      <c r="C72" s="2634" t="s">
        <v>276</v>
      </c>
      <c r="D72" s="1827"/>
      <c r="E72" s="1827"/>
      <c r="F72" s="1827"/>
      <c r="G72" s="1827"/>
      <c r="H72" s="2817"/>
      <c r="I72" s="2817"/>
      <c r="J72" s="2650">
        <f>+H45</f>
        <v>0</v>
      </c>
      <c r="K72" s="2652"/>
      <c r="L72" s="2652"/>
      <c r="M72" s="2651"/>
      <c r="N72" s="2795" t="e">
        <f t="shared" si="1"/>
        <v>#DIV/0!</v>
      </c>
      <c r="O72" s="2796"/>
      <c r="P72" s="2796"/>
      <c r="Q72" s="2796"/>
      <c r="R72" s="2796"/>
      <c r="S72" s="2796"/>
      <c r="T72" s="2796"/>
      <c r="U72" s="2797"/>
      <c r="V72" s="2730"/>
      <c r="W72" s="2731"/>
      <c r="X72" s="2731"/>
      <c r="Y72" s="2731"/>
      <c r="Z72" s="2731"/>
      <c r="AA72" s="2732"/>
      <c r="AB72" s="917"/>
    </row>
    <row r="73" spans="2:28" x14ac:dyDescent="0.35">
      <c r="B73" s="914"/>
      <c r="C73" s="2634" t="s">
        <v>277</v>
      </c>
      <c r="D73" s="1827"/>
      <c r="E73" s="1827"/>
      <c r="F73" s="1827"/>
      <c r="G73" s="1827"/>
      <c r="H73" s="2817"/>
      <c r="I73" s="2817"/>
      <c r="J73" s="2650">
        <f>+H46</f>
        <v>0</v>
      </c>
      <c r="K73" s="2652"/>
      <c r="L73" s="2652"/>
      <c r="M73" s="2651"/>
      <c r="N73" s="2795">
        <v>0</v>
      </c>
      <c r="O73" s="2796"/>
      <c r="P73" s="2796"/>
      <c r="Q73" s="2796"/>
      <c r="R73" s="2796"/>
      <c r="S73" s="2796"/>
      <c r="T73" s="2796"/>
      <c r="U73" s="2797"/>
      <c r="V73" s="2644"/>
      <c r="W73" s="2645"/>
      <c r="X73" s="2645"/>
      <c r="Y73" s="2645"/>
      <c r="Z73" s="2645"/>
      <c r="AA73" s="2646"/>
      <c r="AB73" s="917"/>
    </row>
    <row r="74" spans="2:28" x14ac:dyDescent="0.35">
      <c r="B74" s="914"/>
      <c r="C74" s="2634" t="s">
        <v>278</v>
      </c>
      <c r="D74" s="1827"/>
      <c r="E74" s="1827"/>
      <c r="F74" s="1827"/>
      <c r="G74" s="1827"/>
      <c r="H74" s="2817"/>
      <c r="I74" s="2817"/>
      <c r="J74" s="2650">
        <f>+H47</f>
        <v>0</v>
      </c>
      <c r="K74" s="2652"/>
      <c r="L74" s="2652"/>
      <c r="M74" s="2651"/>
      <c r="N74" s="2795" t="e">
        <f t="shared" si="1"/>
        <v>#DIV/0!</v>
      </c>
      <c r="O74" s="2796"/>
      <c r="P74" s="2796"/>
      <c r="Q74" s="2796"/>
      <c r="R74" s="2796"/>
      <c r="S74" s="2796"/>
      <c r="T74" s="2796"/>
      <c r="U74" s="2797"/>
      <c r="V74" s="2644"/>
      <c r="W74" s="2645"/>
      <c r="X74" s="2645"/>
      <c r="Y74" s="2645"/>
      <c r="Z74" s="2645"/>
      <c r="AA74" s="2646"/>
      <c r="AB74" s="917"/>
    </row>
    <row r="75" spans="2:28" x14ac:dyDescent="0.35">
      <c r="B75" s="918"/>
      <c r="C75" s="2634" t="s">
        <v>283</v>
      </c>
      <c r="D75" s="1827"/>
      <c r="E75" s="1827"/>
      <c r="F75" s="1827"/>
      <c r="G75" s="1827"/>
      <c r="H75" s="2817"/>
      <c r="I75" s="2817"/>
      <c r="J75" s="2650">
        <f>+SUM(J72:M74)</f>
        <v>0</v>
      </c>
      <c r="K75" s="2652"/>
      <c r="L75" s="2652"/>
      <c r="M75" s="2651"/>
      <c r="N75" s="2795" t="e">
        <f t="shared" si="1"/>
        <v>#DIV/0!</v>
      </c>
      <c r="O75" s="2796"/>
      <c r="P75" s="2796"/>
      <c r="Q75" s="2796"/>
      <c r="R75" s="2796"/>
      <c r="S75" s="2796"/>
      <c r="T75" s="2796"/>
      <c r="U75" s="2797"/>
      <c r="V75" s="2647"/>
      <c r="W75" s="2648"/>
      <c r="X75" s="2648"/>
      <c r="Y75" s="2648"/>
      <c r="Z75" s="2648"/>
      <c r="AA75" s="2649"/>
      <c r="AB75" s="919"/>
    </row>
    <row r="110" ht="6" customHeight="1" x14ac:dyDescent="0.35"/>
  </sheetData>
  <mergeCells count="170">
    <mergeCell ref="C75:G75"/>
    <mergeCell ref="H75:I75"/>
    <mergeCell ref="J75:M75"/>
    <mergeCell ref="N75:U75"/>
    <mergeCell ref="H72:I72"/>
    <mergeCell ref="J72:M72"/>
    <mergeCell ref="N72:U72"/>
    <mergeCell ref="V72:AA75"/>
    <mergeCell ref="H73:I73"/>
    <mergeCell ref="J73:M73"/>
    <mergeCell ref="N73:U73"/>
    <mergeCell ref="H74:I74"/>
    <mergeCell ref="J74:M74"/>
    <mergeCell ref="N74:U74"/>
    <mergeCell ref="C72:G72"/>
    <mergeCell ref="C73:G73"/>
    <mergeCell ref="C74:G74"/>
    <mergeCell ref="N69:U69"/>
    <mergeCell ref="C70:G70"/>
    <mergeCell ref="H70:I70"/>
    <mergeCell ref="J70:M70"/>
    <mergeCell ref="N70:U70"/>
    <mergeCell ref="C71:G71"/>
    <mergeCell ref="H71:I71"/>
    <mergeCell ref="J71:M71"/>
    <mergeCell ref="N71:U71"/>
    <mergeCell ref="C66:G66"/>
    <mergeCell ref="C67:G67"/>
    <mergeCell ref="C68:G68"/>
    <mergeCell ref="V64:AA67"/>
    <mergeCell ref="H65:I65"/>
    <mergeCell ref="J65:M65"/>
    <mergeCell ref="N65:U65"/>
    <mergeCell ref="H66:I66"/>
    <mergeCell ref="J66:M66"/>
    <mergeCell ref="N66:U66"/>
    <mergeCell ref="H67:I67"/>
    <mergeCell ref="J67:M67"/>
    <mergeCell ref="N67:U67"/>
    <mergeCell ref="H68:I68"/>
    <mergeCell ref="J68:M68"/>
    <mergeCell ref="C65:G65"/>
    <mergeCell ref="H64:I64"/>
    <mergeCell ref="J64:M64"/>
    <mergeCell ref="N64:U64"/>
    <mergeCell ref="N68:U68"/>
    <mergeCell ref="V68:AA71"/>
    <mergeCell ref="C69:G69"/>
    <mergeCell ref="H69:I69"/>
    <mergeCell ref="J69:M69"/>
    <mergeCell ref="C20:H21"/>
    <mergeCell ref="I20:L21"/>
    <mergeCell ref="M20:S20"/>
    <mergeCell ref="T20:AA20"/>
    <mergeCell ref="M21:S21"/>
    <mergeCell ref="T21:AA2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B2:G4"/>
    <mergeCell ref="H2:AB2"/>
    <mergeCell ref="H3:O3"/>
    <mergeCell ref="P3:AB3"/>
    <mergeCell ref="H4:AB4"/>
    <mergeCell ref="C18:H18"/>
    <mergeCell ref="I18:AA18"/>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9:G39"/>
    <mergeCell ref="K39:P39"/>
    <mergeCell ref="Q39:AA41"/>
    <mergeCell ref="C40:G40"/>
    <mergeCell ref="K40:P40"/>
    <mergeCell ref="C34:AA34"/>
    <mergeCell ref="C41:G41"/>
    <mergeCell ref="K41:P41"/>
    <mergeCell ref="C42:G42"/>
    <mergeCell ref="K42:P42"/>
    <mergeCell ref="Q42:AA44"/>
    <mergeCell ref="C35:G35"/>
    <mergeCell ref="K35:P35"/>
    <mergeCell ref="Q35:AA35"/>
    <mergeCell ref="C36:G36"/>
    <mergeCell ref="K36:P36"/>
    <mergeCell ref="Q36:AA38"/>
    <mergeCell ref="C37:G37"/>
    <mergeCell ref="K37:P37"/>
    <mergeCell ref="C38:G38"/>
    <mergeCell ref="K38:P38"/>
    <mergeCell ref="C64:G64"/>
    <mergeCell ref="C51:AA52"/>
    <mergeCell ref="C53:AA55"/>
    <mergeCell ref="C58:G59"/>
    <mergeCell ref="C60:G60"/>
    <mergeCell ref="C61:G61"/>
    <mergeCell ref="C62:G62"/>
    <mergeCell ref="H58:I59"/>
    <mergeCell ref="J58:M59"/>
    <mergeCell ref="N58:U59"/>
    <mergeCell ref="V58:AA59"/>
    <mergeCell ref="H60:I60"/>
    <mergeCell ref="J60:M60"/>
    <mergeCell ref="N60:U60"/>
    <mergeCell ref="V60:AA63"/>
    <mergeCell ref="H61:I61"/>
    <mergeCell ref="H62:I62"/>
    <mergeCell ref="J62:M62"/>
    <mergeCell ref="N62:U62"/>
    <mergeCell ref="C63:G63"/>
    <mergeCell ref="H63:I63"/>
    <mergeCell ref="J63:M63"/>
    <mergeCell ref="N63:U63"/>
    <mergeCell ref="J61:M61"/>
    <mergeCell ref="N61:U61"/>
    <mergeCell ref="C49:H49"/>
    <mergeCell ref="C43:G43"/>
    <mergeCell ref="K43:P43"/>
    <mergeCell ref="K49:P49"/>
    <mergeCell ref="C44:G44"/>
    <mergeCell ref="K44:P44"/>
    <mergeCell ref="Q48:AA48"/>
    <mergeCell ref="Q49:AA49"/>
    <mergeCell ref="C45:G45"/>
    <mergeCell ref="K45:P45"/>
    <mergeCell ref="Q45:AA47"/>
    <mergeCell ref="C46:G46"/>
    <mergeCell ref="K46:P46"/>
    <mergeCell ref="C47:G47"/>
    <mergeCell ref="K47:P47"/>
    <mergeCell ref="C48:G48"/>
    <mergeCell ref="K48:P48"/>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K111"/>
  <sheetViews>
    <sheetView topLeftCell="A25" workbookViewId="0">
      <selection activeCell="J36" sqref="J36:J38"/>
    </sheetView>
  </sheetViews>
  <sheetFormatPr baseColWidth="10" defaultColWidth="3.7265625" defaultRowHeight="14.5" x14ac:dyDescent="0.35"/>
  <cols>
    <col min="1" max="1" width="3.7265625" style="885"/>
    <col min="2" max="2" width="2.81640625" style="885" customWidth="1"/>
    <col min="3" max="6" width="2.7265625" style="885" customWidth="1"/>
    <col min="7" max="7" width="4.26953125" style="885" customWidth="1"/>
    <col min="8" max="8" width="14.26953125" style="885" customWidth="1"/>
    <col min="9" max="9" width="14.54296875" style="885" customWidth="1"/>
    <col min="10" max="10" width="16.54296875" style="885" customWidth="1"/>
    <col min="11" max="12" width="3.453125" style="885" customWidth="1"/>
    <col min="13" max="15" width="2.7265625" style="885" customWidth="1"/>
    <col min="16" max="16" width="3.453125" style="885" customWidth="1"/>
    <col min="17" max="17" width="3.54296875" style="885" customWidth="1"/>
    <col min="18" max="18" width="3.7265625" style="885"/>
    <col min="19" max="19" width="3.26953125" style="885" customWidth="1"/>
    <col min="20" max="20" width="7.453125" style="885" customWidth="1"/>
    <col min="21" max="21" width="3.54296875" style="885" customWidth="1"/>
    <col min="22" max="22" width="3.7265625" style="885"/>
    <col min="23" max="25" width="5" style="885" customWidth="1"/>
    <col min="26" max="26" width="6.7265625" style="885" customWidth="1"/>
    <col min="27" max="27" width="27.54296875" style="885" customWidth="1"/>
    <col min="28" max="28" width="2" style="885" customWidth="1"/>
    <col min="29" max="29" width="12.81640625" style="885" customWidth="1"/>
    <col min="30" max="30" width="15" style="885" bestFit="1" customWidth="1"/>
    <col min="31" max="31" width="15.54296875" style="885" customWidth="1"/>
    <col min="32" max="32" width="3.7265625" style="885"/>
    <col min="33" max="33" width="10.26953125" style="885" bestFit="1" customWidth="1"/>
    <col min="34" max="34" width="8.453125" style="885" bestFit="1" customWidth="1"/>
    <col min="35" max="16384" width="3.7265625" style="885"/>
  </cols>
  <sheetData>
    <row r="1" spans="2:28" ht="15" thickBot="1" x14ac:dyDescent="0.4">
      <c r="B1" s="886"/>
      <c r="C1" s="886"/>
      <c r="D1" s="886"/>
      <c r="E1" s="886"/>
      <c r="F1" s="886"/>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H5" s="887"/>
      <c r="I5" s="887"/>
      <c r="J5" s="887"/>
      <c r="K5" s="887"/>
      <c r="L5" s="887"/>
      <c r="M5" s="887"/>
      <c r="N5" s="887"/>
      <c r="O5" s="887"/>
      <c r="P5" s="887"/>
      <c r="Q5" s="887"/>
      <c r="R5" s="887"/>
      <c r="S5" s="887"/>
      <c r="T5" s="887"/>
      <c r="U5" s="887"/>
      <c r="V5" s="887"/>
      <c r="W5" s="887"/>
      <c r="X5" s="887"/>
      <c r="Y5" s="887"/>
      <c r="Z5" s="887"/>
      <c r="AA5" s="887"/>
      <c r="AB5" s="887"/>
    </row>
    <row r="6" spans="2:28" ht="7.5" customHeight="1" thickBot="1" x14ac:dyDescent="0.4">
      <c r="B6" s="888"/>
      <c r="C6" s="889"/>
      <c r="D6" s="889"/>
      <c r="E6" s="889"/>
      <c r="F6" s="889"/>
      <c r="G6" s="889"/>
      <c r="H6" s="889"/>
      <c r="I6" s="890"/>
      <c r="J6" s="890"/>
      <c r="K6" s="890"/>
      <c r="L6" s="890"/>
      <c r="M6" s="890"/>
      <c r="N6" s="890"/>
      <c r="O6" s="890"/>
      <c r="P6" s="890"/>
      <c r="Q6" s="890"/>
      <c r="R6" s="891"/>
      <c r="S6" s="891"/>
      <c r="T6" s="891"/>
      <c r="U6" s="891"/>
      <c r="V6" s="891"/>
      <c r="W6" s="889"/>
      <c r="X6" s="889"/>
      <c r="Y6" s="889"/>
      <c r="Z6" s="889"/>
      <c r="AA6" s="889"/>
      <c r="AB6" s="892"/>
    </row>
    <row r="7" spans="2:28" ht="15" customHeight="1" x14ac:dyDescent="0.35">
      <c r="B7" s="893"/>
      <c r="C7" s="1114" t="s">
        <v>4</v>
      </c>
      <c r="D7" s="1115"/>
      <c r="E7" s="1115"/>
      <c r="F7" s="1115"/>
      <c r="G7" s="1115"/>
      <c r="H7" s="1116"/>
      <c r="I7" s="1365" t="s">
        <v>253</v>
      </c>
      <c r="J7" s="1366"/>
      <c r="K7" s="1366"/>
      <c r="L7" s="1366"/>
      <c r="M7" s="1366"/>
      <c r="N7" s="1366"/>
      <c r="O7" s="1366"/>
      <c r="P7" s="1366"/>
      <c r="Q7" s="1366"/>
      <c r="R7" s="1366"/>
      <c r="S7" s="1366"/>
      <c r="T7" s="1366"/>
      <c r="U7" s="1366"/>
      <c r="V7" s="1366"/>
      <c r="W7" s="1366"/>
      <c r="X7" s="1366"/>
      <c r="Y7" s="1366"/>
      <c r="Z7" s="1366"/>
      <c r="AA7" s="1367"/>
      <c r="AB7" s="894"/>
    </row>
    <row r="8" spans="2:28" ht="15" thickBot="1" x14ac:dyDescent="0.4">
      <c r="B8" s="893"/>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894"/>
    </row>
    <row r="9" spans="2:28" ht="7.5" customHeight="1" thickBot="1" x14ac:dyDescent="0.4">
      <c r="B9" s="893"/>
      <c r="C9" s="895"/>
      <c r="D9" s="895"/>
      <c r="E9" s="895"/>
      <c r="F9" s="895"/>
      <c r="G9" s="895"/>
      <c r="H9" s="895"/>
      <c r="I9" s="896"/>
      <c r="J9" s="896"/>
      <c r="K9" s="896"/>
      <c r="L9" s="896"/>
      <c r="M9" s="896"/>
      <c r="N9" s="896"/>
      <c r="O9" s="896"/>
      <c r="P9" s="896"/>
      <c r="Q9" s="896"/>
      <c r="R9" s="897"/>
      <c r="S9" s="897"/>
      <c r="T9" s="897"/>
      <c r="U9" s="897"/>
      <c r="V9" s="897"/>
      <c r="W9" s="895"/>
      <c r="X9" s="895"/>
      <c r="Y9" s="895"/>
      <c r="Z9" s="895"/>
      <c r="AA9" s="895"/>
      <c r="AB9" s="894"/>
    </row>
    <row r="10" spans="2:28" ht="15" customHeight="1" thickBot="1" x14ac:dyDescent="0.4">
      <c r="B10" s="893"/>
      <c r="C10" s="1114" t="s">
        <v>5</v>
      </c>
      <c r="D10" s="1115"/>
      <c r="E10" s="1115"/>
      <c r="F10" s="1115"/>
      <c r="G10" s="1115"/>
      <c r="H10" s="1116"/>
      <c r="I10" s="1387" t="s">
        <v>317</v>
      </c>
      <c r="J10" s="2871"/>
      <c r="K10" s="2871"/>
      <c r="L10" s="2871"/>
      <c r="M10" s="2871"/>
      <c r="N10" s="2871"/>
      <c r="O10" s="2871"/>
      <c r="P10" s="2871"/>
      <c r="Q10" s="2872"/>
      <c r="R10" s="1144" t="s">
        <v>7</v>
      </c>
      <c r="S10" s="1145"/>
      <c r="T10" s="1145"/>
      <c r="U10" s="1146"/>
      <c r="V10" s="1147" t="s">
        <v>8</v>
      </c>
      <c r="W10" s="1148"/>
      <c r="X10" s="1148"/>
      <c r="Y10" s="1148"/>
      <c r="Z10" s="1148"/>
      <c r="AA10" s="1149"/>
      <c r="AB10" s="894"/>
    </row>
    <row r="11" spans="2:28" ht="28.5" customHeight="1" thickBot="1" x14ac:dyDescent="0.4">
      <c r="B11" s="893"/>
      <c r="C11" s="1117"/>
      <c r="D11" s="1118"/>
      <c r="E11" s="1118"/>
      <c r="F11" s="1118"/>
      <c r="G11" s="1118"/>
      <c r="H11" s="1119"/>
      <c r="I11" s="2873"/>
      <c r="J11" s="2874"/>
      <c r="K11" s="2874"/>
      <c r="L11" s="2874"/>
      <c r="M11" s="2874"/>
      <c r="N11" s="2874"/>
      <c r="O11" s="2874"/>
      <c r="P11" s="2874"/>
      <c r="Q11" s="2875"/>
      <c r="R11" s="1150" t="s">
        <v>503</v>
      </c>
      <c r="S11" s="1151"/>
      <c r="T11" s="1151"/>
      <c r="U11" s="1152"/>
      <c r="V11" s="1153">
        <v>1</v>
      </c>
      <c r="W11" s="1154"/>
      <c r="X11" s="1154"/>
      <c r="Y11" s="1154"/>
      <c r="Z11" s="1154"/>
      <c r="AA11" s="1155"/>
      <c r="AB11" s="894"/>
    </row>
    <row r="12" spans="2:28" ht="6" customHeight="1" thickBot="1" x14ac:dyDescent="0.4">
      <c r="B12" s="898"/>
      <c r="C12" s="899"/>
      <c r="D12" s="899"/>
      <c r="E12" s="899"/>
      <c r="F12" s="899"/>
      <c r="G12" s="899"/>
      <c r="H12" s="899"/>
      <c r="I12" s="899"/>
      <c r="J12" s="899"/>
      <c r="K12" s="899"/>
      <c r="L12" s="899"/>
      <c r="M12" s="899"/>
      <c r="N12" s="899"/>
      <c r="O12" s="899"/>
      <c r="P12" s="899"/>
      <c r="Q12" s="899"/>
      <c r="R12" s="899"/>
      <c r="S12" s="899"/>
      <c r="T12" s="899"/>
      <c r="U12" s="899"/>
      <c r="V12" s="899"/>
      <c r="W12" s="899"/>
      <c r="X12" s="899"/>
      <c r="Y12" s="899"/>
      <c r="Z12" s="899"/>
      <c r="AA12" s="899"/>
      <c r="AB12" s="900"/>
    </row>
    <row r="13" spans="2:28" ht="15" customHeight="1" x14ac:dyDescent="0.35">
      <c r="B13" s="898"/>
      <c r="C13" s="1114" t="s">
        <v>9</v>
      </c>
      <c r="D13" s="1115"/>
      <c r="E13" s="1115"/>
      <c r="F13" s="1115"/>
      <c r="G13" s="1115"/>
      <c r="H13" s="1116"/>
      <c r="I13" s="2865" t="s">
        <v>318</v>
      </c>
      <c r="J13" s="2866"/>
      <c r="K13" s="2866"/>
      <c r="L13" s="2866"/>
      <c r="M13" s="2866"/>
      <c r="N13" s="2866"/>
      <c r="O13" s="2866"/>
      <c r="P13" s="2866"/>
      <c r="Q13" s="2866"/>
      <c r="R13" s="2866"/>
      <c r="S13" s="2867"/>
      <c r="T13" s="1114" t="s">
        <v>11</v>
      </c>
      <c r="U13" s="1115"/>
      <c r="V13" s="1115"/>
      <c r="W13" s="1115"/>
      <c r="X13" s="1115"/>
      <c r="Y13" s="1115"/>
      <c r="Z13" s="1115"/>
      <c r="AA13" s="1116"/>
      <c r="AB13" s="900"/>
    </row>
    <row r="14" spans="2:28" ht="57.75" customHeight="1" thickBot="1" x14ac:dyDescent="0.4">
      <c r="B14" s="898"/>
      <c r="C14" s="1117"/>
      <c r="D14" s="1118"/>
      <c r="E14" s="1118"/>
      <c r="F14" s="1118"/>
      <c r="G14" s="1118"/>
      <c r="H14" s="1119"/>
      <c r="I14" s="2868"/>
      <c r="J14" s="2869"/>
      <c r="K14" s="2869"/>
      <c r="L14" s="2869"/>
      <c r="M14" s="2869"/>
      <c r="N14" s="2869"/>
      <c r="O14" s="2869"/>
      <c r="P14" s="2869"/>
      <c r="Q14" s="2869"/>
      <c r="R14" s="2869"/>
      <c r="S14" s="2870"/>
      <c r="T14" s="1162" t="s">
        <v>62</v>
      </c>
      <c r="U14" s="1163"/>
      <c r="V14" s="1163"/>
      <c r="W14" s="1163"/>
      <c r="X14" s="1163"/>
      <c r="Y14" s="1163"/>
      <c r="Z14" s="1163"/>
      <c r="AA14" s="1164"/>
      <c r="AB14" s="900"/>
    </row>
    <row r="15" spans="2:28" ht="6.75" customHeight="1" thickBot="1" x14ac:dyDescent="0.4">
      <c r="B15" s="898"/>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900"/>
    </row>
    <row r="16" spans="2:28" ht="57.75" customHeight="1" thickBot="1" x14ac:dyDescent="0.4">
      <c r="B16" s="898"/>
      <c r="C16" s="1165" t="s">
        <v>13</v>
      </c>
      <c r="D16" s="1166"/>
      <c r="E16" s="1166"/>
      <c r="F16" s="1166"/>
      <c r="G16" s="1166"/>
      <c r="H16" s="1167"/>
      <c r="I16" s="1451" t="s">
        <v>319</v>
      </c>
      <c r="J16" s="2753"/>
      <c r="K16" s="2753"/>
      <c r="L16" s="2753"/>
      <c r="M16" s="2753"/>
      <c r="N16" s="2753"/>
      <c r="O16" s="2753"/>
      <c r="P16" s="2753"/>
      <c r="Q16" s="2753"/>
      <c r="R16" s="2753"/>
      <c r="S16" s="2753"/>
      <c r="T16" s="2753"/>
      <c r="U16" s="2753"/>
      <c r="V16" s="2753"/>
      <c r="W16" s="2753"/>
      <c r="X16" s="2753"/>
      <c r="Y16" s="2753"/>
      <c r="Z16" s="2753"/>
      <c r="AA16" s="2754"/>
      <c r="AB16" s="900"/>
    </row>
    <row r="17" spans="2:28" ht="7.5" customHeight="1" thickBot="1" x14ac:dyDescent="0.4">
      <c r="B17" s="898"/>
      <c r="C17" s="897"/>
      <c r="D17" s="897"/>
      <c r="E17" s="897"/>
      <c r="F17" s="897"/>
      <c r="G17" s="897"/>
      <c r="H17" s="897"/>
      <c r="I17" s="901"/>
      <c r="J17" s="901"/>
      <c r="K17" s="901"/>
      <c r="L17" s="901"/>
      <c r="M17" s="901"/>
      <c r="N17" s="901"/>
      <c r="O17" s="901"/>
      <c r="P17" s="901"/>
      <c r="Q17" s="901"/>
      <c r="R17" s="901"/>
      <c r="S17" s="901"/>
      <c r="T17" s="901"/>
      <c r="U17" s="901"/>
      <c r="V17" s="901"/>
      <c r="W17" s="901"/>
      <c r="X17" s="901"/>
      <c r="Y17" s="901"/>
      <c r="Z17" s="901"/>
      <c r="AA17" s="901"/>
      <c r="AB17" s="900"/>
    </row>
    <row r="18" spans="2:28" ht="52.5" customHeight="1" thickBot="1" x14ac:dyDescent="0.4">
      <c r="B18" s="898"/>
      <c r="C18" s="1165" t="s">
        <v>79</v>
      </c>
      <c r="D18" s="1166"/>
      <c r="E18" s="1166"/>
      <c r="F18" s="1166"/>
      <c r="G18" s="1166"/>
      <c r="H18" s="1167"/>
      <c r="I18" s="1451" t="s">
        <v>320</v>
      </c>
      <c r="J18" s="2753"/>
      <c r="K18" s="2753"/>
      <c r="L18" s="2753"/>
      <c r="M18" s="2753"/>
      <c r="N18" s="2753"/>
      <c r="O18" s="2753"/>
      <c r="P18" s="2753"/>
      <c r="Q18" s="2753"/>
      <c r="R18" s="2753"/>
      <c r="S18" s="2753"/>
      <c r="T18" s="2753"/>
      <c r="U18" s="2753"/>
      <c r="V18" s="2753"/>
      <c r="W18" s="2753"/>
      <c r="X18" s="2753"/>
      <c r="Y18" s="2753"/>
      <c r="Z18" s="2753"/>
      <c r="AA18" s="2754"/>
      <c r="AB18" s="900"/>
    </row>
    <row r="19" spans="2:28" ht="9" customHeight="1" thickBot="1" x14ac:dyDescent="0.4">
      <c r="B19" s="898"/>
      <c r="C19" s="897"/>
      <c r="D19" s="897"/>
      <c r="E19" s="897"/>
      <c r="F19" s="897"/>
      <c r="G19" s="897"/>
      <c r="H19" s="897"/>
      <c r="I19" s="901"/>
      <c r="J19" s="901"/>
      <c r="K19" s="901"/>
      <c r="L19" s="901"/>
      <c r="M19" s="901"/>
      <c r="N19" s="901"/>
      <c r="O19" s="901"/>
      <c r="P19" s="901"/>
      <c r="Q19" s="901"/>
      <c r="R19" s="901"/>
      <c r="S19" s="901"/>
      <c r="T19" s="901"/>
      <c r="U19" s="901"/>
      <c r="V19" s="901"/>
      <c r="W19" s="901"/>
      <c r="X19" s="901"/>
      <c r="Y19" s="901"/>
      <c r="Z19" s="901"/>
      <c r="AA19" s="901"/>
      <c r="AB19" s="900"/>
    </row>
    <row r="20" spans="2:28" ht="22.5" customHeight="1" x14ac:dyDescent="0.35">
      <c r="B20" s="898"/>
      <c r="C20" s="1171" t="s">
        <v>54</v>
      </c>
      <c r="D20" s="1172"/>
      <c r="E20" s="1172"/>
      <c r="F20" s="1172"/>
      <c r="G20" s="1172"/>
      <c r="H20" s="1173"/>
      <c r="I20" s="1177" t="s">
        <v>780</v>
      </c>
      <c r="J20" s="1178"/>
      <c r="K20" s="1178"/>
      <c r="L20" s="1179"/>
      <c r="M20" s="1147" t="s">
        <v>18</v>
      </c>
      <c r="N20" s="1148"/>
      <c r="O20" s="1148"/>
      <c r="P20" s="1148"/>
      <c r="Q20" s="1148"/>
      <c r="R20" s="1148"/>
      <c r="S20" s="1149"/>
      <c r="T20" s="1147" t="s">
        <v>19</v>
      </c>
      <c r="U20" s="1148"/>
      <c r="V20" s="1148"/>
      <c r="W20" s="1148"/>
      <c r="X20" s="1148"/>
      <c r="Y20" s="1148"/>
      <c r="Z20" s="1148"/>
      <c r="AA20" s="1149"/>
      <c r="AB20" s="900"/>
    </row>
    <row r="21" spans="2:28" ht="30.75" customHeight="1" thickBot="1" x14ac:dyDescent="0.4">
      <c r="B21" s="898"/>
      <c r="C21" s="1174"/>
      <c r="D21" s="1175"/>
      <c r="E21" s="1175"/>
      <c r="F21" s="1175"/>
      <c r="G21" s="1175"/>
      <c r="H21" s="1176"/>
      <c r="I21" s="1180"/>
      <c r="J21" s="1181"/>
      <c r="K21" s="1181"/>
      <c r="L21" s="1182"/>
      <c r="M21" s="1183" t="s">
        <v>259</v>
      </c>
      <c r="N21" s="1184"/>
      <c r="O21" s="1184"/>
      <c r="P21" s="1184"/>
      <c r="Q21" s="1184"/>
      <c r="R21" s="1184"/>
      <c r="S21" s="1185"/>
      <c r="T21" s="1153" t="s">
        <v>109</v>
      </c>
      <c r="U21" s="1184"/>
      <c r="V21" s="1184"/>
      <c r="W21" s="1184"/>
      <c r="X21" s="1184"/>
      <c r="Y21" s="1184"/>
      <c r="Z21" s="1184"/>
      <c r="AA21" s="1185"/>
      <c r="AB21" s="900"/>
    </row>
    <row r="22" spans="2:28" ht="9" customHeight="1" thickBot="1" x14ac:dyDescent="0.4">
      <c r="B22" s="898"/>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900"/>
    </row>
    <row r="23" spans="2:28" ht="31.5" customHeight="1" x14ac:dyDescent="0.35">
      <c r="B23" s="898"/>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900"/>
    </row>
    <row r="24" spans="2:28" ht="30.75" customHeight="1" thickBot="1" x14ac:dyDescent="0.4">
      <c r="B24" s="898"/>
      <c r="C24" s="2877" t="s">
        <v>260</v>
      </c>
      <c r="D24" s="2878"/>
      <c r="E24" s="2878"/>
      <c r="F24" s="2878"/>
      <c r="G24" s="2878"/>
      <c r="H24" s="2878"/>
      <c r="I24" s="2879"/>
      <c r="J24" s="1186" t="s">
        <v>261</v>
      </c>
      <c r="K24" s="1187"/>
      <c r="L24" s="1187"/>
      <c r="M24" s="1187"/>
      <c r="N24" s="1187"/>
      <c r="O24" s="1187"/>
      <c r="P24" s="1188"/>
      <c r="Q24" s="1189" t="s">
        <v>262</v>
      </c>
      <c r="R24" s="1190"/>
      <c r="S24" s="1190"/>
      <c r="T24" s="1190"/>
      <c r="U24" s="1190"/>
      <c r="V24" s="1190"/>
      <c r="W24" s="1190"/>
      <c r="X24" s="1190"/>
      <c r="Y24" s="1190"/>
      <c r="Z24" s="1190"/>
      <c r="AA24" s="1191"/>
      <c r="AB24" s="900"/>
    </row>
    <row r="25" spans="2:28" ht="9" customHeight="1" thickBot="1" x14ac:dyDescent="0.4">
      <c r="B25" s="898"/>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900"/>
    </row>
    <row r="26" spans="2:28" ht="27" customHeight="1" thickBot="1" x14ac:dyDescent="0.4">
      <c r="B26" s="898"/>
      <c r="C26" s="1165" t="s">
        <v>27</v>
      </c>
      <c r="D26" s="1166"/>
      <c r="E26" s="1166"/>
      <c r="F26" s="1166"/>
      <c r="G26" s="1166"/>
      <c r="H26" s="1167"/>
      <c r="I26" s="1451" t="s">
        <v>321</v>
      </c>
      <c r="J26" s="2753"/>
      <c r="K26" s="2753"/>
      <c r="L26" s="2753"/>
      <c r="M26" s="2753"/>
      <c r="N26" s="2753"/>
      <c r="O26" s="2753"/>
      <c r="P26" s="2753"/>
      <c r="Q26" s="2753"/>
      <c r="R26" s="2753"/>
      <c r="S26" s="2753"/>
      <c r="T26" s="2753"/>
      <c r="U26" s="2753"/>
      <c r="V26" s="2753"/>
      <c r="W26" s="2753"/>
      <c r="X26" s="2753"/>
      <c r="Y26" s="2753"/>
      <c r="Z26" s="2753"/>
      <c r="AA26" s="2754"/>
      <c r="AB26" s="900"/>
    </row>
    <row r="27" spans="2:28" ht="7.5" customHeight="1" thickBot="1" x14ac:dyDescent="0.4">
      <c r="B27" s="898"/>
      <c r="C27" s="897"/>
      <c r="D27" s="897"/>
      <c r="E27" s="897"/>
      <c r="F27" s="897"/>
      <c r="G27" s="897"/>
      <c r="H27" s="897"/>
      <c r="I27" s="901"/>
      <c r="J27" s="901"/>
      <c r="K27" s="901"/>
      <c r="L27" s="901"/>
      <c r="M27" s="901"/>
      <c r="N27" s="901"/>
      <c r="O27" s="901"/>
      <c r="P27" s="901"/>
      <c r="Q27" s="901"/>
      <c r="R27" s="901"/>
      <c r="S27" s="901"/>
      <c r="T27" s="901"/>
      <c r="U27" s="901"/>
      <c r="V27" s="901"/>
      <c r="W27" s="901"/>
      <c r="X27" s="901"/>
      <c r="Y27" s="901"/>
      <c r="Z27" s="901"/>
      <c r="AA27" s="901"/>
      <c r="AB27" s="900"/>
    </row>
    <row r="28" spans="2:28" ht="34.5" customHeight="1" thickBot="1" x14ac:dyDescent="0.4">
      <c r="B28" s="898"/>
      <c r="C28" s="1165" t="s">
        <v>28</v>
      </c>
      <c r="D28" s="1166"/>
      <c r="E28" s="1166"/>
      <c r="F28" s="1166"/>
      <c r="G28" s="1166"/>
      <c r="H28" s="1167"/>
      <c r="I28" s="2876" t="s">
        <v>313</v>
      </c>
      <c r="J28" s="1451"/>
      <c r="K28" s="1194" t="s">
        <v>29</v>
      </c>
      <c r="L28" s="1195"/>
      <c r="M28" s="1195"/>
      <c r="N28" s="1196"/>
      <c r="O28" s="1197" t="s">
        <v>30</v>
      </c>
      <c r="P28" s="1198"/>
      <c r="Q28" s="1198"/>
      <c r="R28" s="1199"/>
      <c r="S28" s="921" t="s">
        <v>32</v>
      </c>
      <c r="T28" s="1198" t="s">
        <v>31</v>
      </c>
      <c r="U28" s="1198"/>
      <c r="V28" s="1199"/>
      <c r="W28" s="749"/>
      <c r="X28" s="1200" t="s">
        <v>56</v>
      </c>
      <c r="Y28" s="1201"/>
      <c r="Z28" s="1202"/>
      <c r="AA28" s="921"/>
      <c r="AB28" s="900"/>
    </row>
    <row r="29" spans="2:28" ht="15" thickBot="1" x14ac:dyDescent="0.4">
      <c r="B29" s="898"/>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899"/>
      <c r="AB29" s="900"/>
    </row>
    <row r="30" spans="2:28" ht="15" customHeight="1" x14ac:dyDescent="0.35">
      <c r="B30" s="898"/>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900"/>
    </row>
    <row r="31" spans="2:28" ht="14.25" customHeight="1" x14ac:dyDescent="0.35">
      <c r="B31" s="898"/>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900"/>
    </row>
    <row r="32" spans="2:28" ht="16.5" customHeight="1" thickBot="1" x14ac:dyDescent="0.4">
      <c r="B32" s="898"/>
      <c r="C32" s="1219"/>
      <c r="D32" s="1220"/>
      <c r="E32" s="1220"/>
      <c r="F32" s="1220"/>
      <c r="G32" s="1220"/>
      <c r="H32" s="1220"/>
      <c r="I32" s="1220"/>
      <c r="J32" s="1221"/>
      <c r="K32" s="1209">
        <v>0</v>
      </c>
      <c r="L32" s="1210"/>
      <c r="M32" s="1210"/>
      <c r="N32" s="1210"/>
      <c r="O32" s="1210">
        <v>84</v>
      </c>
      <c r="P32" s="1210"/>
      <c r="Q32" s="1210"/>
      <c r="R32" s="1210"/>
      <c r="S32" s="1210">
        <v>85</v>
      </c>
      <c r="T32" s="1210"/>
      <c r="U32" s="1210">
        <v>95</v>
      </c>
      <c r="V32" s="1210"/>
      <c r="W32" s="1210"/>
      <c r="X32" s="1210">
        <v>96</v>
      </c>
      <c r="Y32" s="1210"/>
      <c r="Z32" s="1210">
        <v>100</v>
      </c>
      <c r="AA32" s="1212"/>
      <c r="AB32" s="900"/>
    </row>
    <row r="33" spans="2:37" ht="12" customHeight="1" thickBot="1" x14ac:dyDescent="0.4">
      <c r="B33" s="898"/>
      <c r="C33" s="899"/>
      <c r="D33" s="899"/>
      <c r="E33" s="899"/>
      <c r="F33" s="899"/>
      <c r="G33" s="899"/>
      <c r="H33" s="899"/>
      <c r="I33" s="899"/>
      <c r="J33" s="899"/>
      <c r="K33" s="899"/>
      <c r="L33" s="899"/>
      <c r="M33" s="899"/>
      <c r="N33" s="899"/>
      <c r="O33" s="899"/>
      <c r="P33" s="899"/>
      <c r="Q33" s="899"/>
      <c r="R33" s="899"/>
      <c r="S33" s="899"/>
      <c r="T33" s="899"/>
      <c r="U33" s="899"/>
      <c r="V33" s="899"/>
      <c r="W33" s="899"/>
      <c r="X33" s="899"/>
      <c r="Y33" s="899"/>
      <c r="Z33" s="899"/>
      <c r="AA33" s="899"/>
      <c r="AB33" s="900"/>
    </row>
    <row r="34" spans="2:37" s="902" customFormat="1" ht="15" thickBot="1" x14ac:dyDescent="0.4">
      <c r="B34" s="903"/>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8"/>
      <c r="AB34" s="900"/>
    </row>
    <row r="35" spans="2:37" s="902" customFormat="1" ht="58.5" customHeight="1" thickBot="1" x14ac:dyDescent="0.4">
      <c r="B35" s="903"/>
      <c r="C35" s="2852" t="s">
        <v>41</v>
      </c>
      <c r="D35" s="2853"/>
      <c r="E35" s="2853"/>
      <c r="F35" s="2853"/>
      <c r="G35" s="2854"/>
      <c r="H35" s="799" t="s">
        <v>322</v>
      </c>
      <c r="I35" s="799" t="s">
        <v>323</v>
      </c>
      <c r="J35" s="799" t="s">
        <v>266</v>
      </c>
      <c r="K35" s="2855" t="s">
        <v>267</v>
      </c>
      <c r="L35" s="2856"/>
      <c r="M35" s="2856"/>
      <c r="N35" s="2856"/>
      <c r="O35" s="2856"/>
      <c r="P35" s="2857"/>
      <c r="Q35" s="2856" t="s">
        <v>45</v>
      </c>
      <c r="R35" s="2856"/>
      <c r="S35" s="2856"/>
      <c r="T35" s="2856"/>
      <c r="U35" s="2856"/>
      <c r="V35" s="2856"/>
      <c r="W35" s="2856"/>
      <c r="X35" s="2856"/>
      <c r="Y35" s="2856"/>
      <c r="Z35" s="2856"/>
      <c r="AA35" s="2857"/>
      <c r="AB35" s="900"/>
    </row>
    <row r="36" spans="2:37" s="902" customFormat="1" ht="47.5" customHeight="1" x14ac:dyDescent="0.35">
      <c r="B36" s="903"/>
      <c r="C36" s="2702" t="s">
        <v>268</v>
      </c>
      <c r="D36" s="2703"/>
      <c r="E36" s="2703"/>
      <c r="F36" s="2703"/>
      <c r="G36" s="2880"/>
      <c r="H36" s="1002">
        <v>804.58</v>
      </c>
      <c r="I36" s="1002">
        <v>800</v>
      </c>
      <c r="J36" s="1003">
        <f>+H36/I36</f>
        <v>1.005725</v>
      </c>
      <c r="K36" s="2818">
        <f>+H36/I49</f>
        <v>3.2183200000000002E-2</v>
      </c>
      <c r="L36" s="2819"/>
      <c r="M36" s="2819"/>
      <c r="N36" s="2819"/>
      <c r="O36" s="2819"/>
      <c r="P36" s="2820"/>
      <c r="Q36" s="2881" t="s">
        <v>1023</v>
      </c>
      <c r="R36" s="2882"/>
      <c r="S36" s="2882"/>
      <c r="T36" s="2882"/>
      <c r="U36" s="2882"/>
      <c r="V36" s="2882"/>
      <c r="W36" s="2882"/>
      <c r="X36" s="2882"/>
      <c r="Y36" s="2882"/>
      <c r="Z36" s="2882"/>
      <c r="AA36" s="2883"/>
      <c r="AB36" s="900"/>
      <c r="AC36" s="1015">
        <f>SUM(H36:H38)</f>
        <v>2598.04</v>
      </c>
      <c r="AD36" s="1059">
        <f>SUM(I36:I38)</f>
        <v>2700</v>
      </c>
      <c r="AE36" s="1053">
        <f>+AC36/AD36</f>
        <v>0.962237037037037</v>
      </c>
    </row>
    <row r="37" spans="2:37" s="902" customFormat="1" ht="47.5" customHeight="1" x14ac:dyDescent="0.35">
      <c r="B37" s="903"/>
      <c r="C37" s="2842" t="s">
        <v>1010</v>
      </c>
      <c r="D37" s="2843"/>
      <c r="E37" s="2843"/>
      <c r="F37" s="2843"/>
      <c r="G37" s="2890"/>
      <c r="H37" s="1007">
        <v>609.74</v>
      </c>
      <c r="I37" s="1007">
        <v>900</v>
      </c>
      <c r="J37" s="1041">
        <f t="shared" ref="J37:J47" si="0">+H37/I37</f>
        <v>0.67748888888888892</v>
      </c>
      <c r="K37" s="2798">
        <f>+(H36+H37)/$I$49</f>
        <v>5.6572800000000006E-2</v>
      </c>
      <c r="L37" s="2799"/>
      <c r="M37" s="2799"/>
      <c r="N37" s="2799"/>
      <c r="O37" s="2799"/>
      <c r="P37" s="2800"/>
      <c r="Q37" s="2884"/>
      <c r="R37" s="2885"/>
      <c r="S37" s="2885"/>
      <c r="T37" s="2885"/>
      <c r="U37" s="2885"/>
      <c r="V37" s="2885"/>
      <c r="W37" s="2885"/>
      <c r="X37" s="2885"/>
      <c r="Y37" s="2885"/>
      <c r="Z37" s="2885"/>
      <c r="AA37" s="2886"/>
      <c r="AB37" s="900"/>
      <c r="AC37" s="1004"/>
      <c r="AD37" s="1015"/>
    </row>
    <row r="38" spans="2:37" s="902" customFormat="1" ht="47.5" customHeight="1" thickBot="1" x14ac:dyDescent="0.4">
      <c r="B38" s="903"/>
      <c r="C38" s="2891" t="s">
        <v>269</v>
      </c>
      <c r="D38" s="2892"/>
      <c r="E38" s="2892"/>
      <c r="F38" s="2892"/>
      <c r="G38" s="2893"/>
      <c r="H38" s="1060">
        <v>1183.72</v>
      </c>
      <c r="I38" s="1060">
        <v>1000</v>
      </c>
      <c r="J38" s="1061">
        <f>+H38/I38</f>
        <v>1.1837200000000001</v>
      </c>
      <c r="K38" s="2807">
        <f>+(H36+H37+H38)/$I$49</f>
        <v>0.1039216</v>
      </c>
      <c r="L38" s="2808"/>
      <c r="M38" s="2808"/>
      <c r="N38" s="2808"/>
      <c r="O38" s="2808"/>
      <c r="P38" s="2809"/>
      <c r="Q38" s="2887"/>
      <c r="R38" s="2888"/>
      <c r="S38" s="2888"/>
      <c r="T38" s="2888"/>
      <c r="U38" s="2888"/>
      <c r="V38" s="2888"/>
      <c r="W38" s="2888"/>
      <c r="X38" s="2888"/>
      <c r="Y38" s="2888"/>
      <c r="Z38" s="2888"/>
      <c r="AA38" s="2889"/>
      <c r="AB38" s="900"/>
      <c r="AD38" s="1005"/>
      <c r="AG38" s="985"/>
    </row>
    <row r="39" spans="2:37" s="902" customFormat="1" ht="49" customHeight="1" x14ac:dyDescent="0.35">
      <c r="B39" s="903"/>
      <c r="C39" s="2702" t="s">
        <v>270</v>
      </c>
      <c r="D39" s="2703"/>
      <c r="E39" s="2703"/>
      <c r="F39" s="2703"/>
      <c r="G39" s="2880"/>
      <c r="H39" s="1002"/>
      <c r="I39" s="1002"/>
      <c r="J39" s="1003" t="e">
        <f t="shared" si="0"/>
        <v>#DIV/0!</v>
      </c>
      <c r="K39" s="2818">
        <f>+(+H36+H37+H38+H39)/$I$49</f>
        <v>0.1039216</v>
      </c>
      <c r="L39" s="2819"/>
      <c r="M39" s="2819"/>
      <c r="N39" s="2819"/>
      <c r="O39" s="2819"/>
      <c r="P39" s="2820"/>
      <c r="Q39" s="2834"/>
      <c r="R39" s="2835"/>
      <c r="S39" s="2835"/>
      <c r="T39" s="2835"/>
      <c r="U39" s="2835"/>
      <c r="V39" s="2835"/>
      <c r="W39" s="2835"/>
      <c r="X39" s="2835"/>
      <c r="Y39" s="2835"/>
      <c r="Z39" s="2835"/>
      <c r="AA39" s="2836"/>
      <c r="AB39" s="900"/>
    </row>
    <row r="40" spans="2:37" s="902" customFormat="1" ht="49" customHeight="1" x14ac:dyDescent="0.35">
      <c r="B40" s="903"/>
      <c r="C40" s="2842" t="s">
        <v>271</v>
      </c>
      <c r="D40" s="2843"/>
      <c r="E40" s="2843"/>
      <c r="F40" s="2843"/>
      <c r="G40" s="2890"/>
      <c r="H40" s="1007"/>
      <c r="I40" s="1007"/>
      <c r="J40" s="1041" t="e">
        <f t="shared" si="0"/>
        <v>#DIV/0!</v>
      </c>
      <c r="K40" s="2798">
        <f>+(H36+H37+H38+H39+H40)/$I$49</f>
        <v>0.1039216</v>
      </c>
      <c r="L40" s="2799"/>
      <c r="M40" s="2799"/>
      <c r="N40" s="2799"/>
      <c r="O40" s="2799"/>
      <c r="P40" s="2800"/>
      <c r="Q40" s="2837"/>
      <c r="R40" s="1601"/>
      <c r="S40" s="1601"/>
      <c r="T40" s="1601"/>
      <c r="U40" s="1601"/>
      <c r="V40" s="1601"/>
      <c r="W40" s="1601"/>
      <c r="X40" s="1601"/>
      <c r="Y40" s="1601"/>
      <c r="Z40" s="1601"/>
      <c r="AA40" s="2838"/>
      <c r="AB40" s="900"/>
      <c r="AC40" s="1005"/>
      <c r="AD40" s="1015"/>
    </row>
    <row r="41" spans="2:37" s="902" customFormat="1" ht="49" customHeight="1" thickBot="1" x14ac:dyDescent="0.4">
      <c r="B41" s="903"/>
      <c r="C41" s="2846" t="s">
        <v>272</v>
      </c>
      <c r="D41" s="2847"/>
      <c r="E41" s="2847"/>
      <c r="F41" s="2847"/>
      <c r="G41" s="2910"/>
      <c r="H41" s="1008"/>
      <c r="I41" s="1008"/>
      <c r="J41" s="1043" t="e">
        <f t="shared" si="0"/>
        <v>#DIV/0!</v>
      </c>
      <c r="K41" s="2823">
        <f>+H41/$I$49</f>
        <v>0</v>
      </c>
      <c r="L41" s="2824"/>
      <c r="M41" s="2824"/>
      <c r="N41" s="2824"/>
      <c r="O41" s="2824"/>
      <c r="P41" s="2825"/>
      <c r="Q41" s="2839"/>
      <c r="R41" s="2840"/>
      <c r="S41" s="2840"/>
      <c r="T41" s="2840"/>
      <c r="U41" s="2840"/>
      <c r="V41" s="2840"/>
      <c r="W41" s="2840"/>
      <c r="X41" s="2840"/>
      <c r="Y41" s="2840"/>
      <c r="Z41" s="2840"/>
      <c r="AA41" s="2841"/>
      <c r="AB41" s="900"/>
      <c r="AC41" s="1004"/>
      <c r="AD41" s="1005"/>
    </row>
    <row r="42" spans="2:37" s="902" customFormat="1" ht="49" customHeight="1" x14ac:dyDescent="0.35">
      <c r="B42" s="903"/>
      <c r="C42" s="2903" t="s">
        <v>273</v>
      </c>
      <c r="D42" s="2904"/>
      <c r="E42" s="2904"/>
      <c r="F42" s="2904"/>
      <c r="G42" s="2905"/>
      <c r="H42" s="1062"/>
      <c r="I42" s="1044"/>
      <c r="J42" s="388" t="e">
        <f t="shared" si="0"/>
        <v>#DIV/0!</v>
      </c>
      <c r="K42" s="2668">
        <f>+(H41+H42)/$I$49</f>
        <v>0</v>
      </c>
      <c r="L42" s="2669"/>
      <c r="M42" s="2669"/>
      <c r="N42" s="2669"/>
      <c r="O42" s="2669"/>
      <c r="P42" s="2670"/>
      <c r="Q42" s="2911"/>
      <c r="R42" s="2850"/>
      <c r="S42" s="2850"/>
      <c r="T42" s="2850"/>
      <c r="U42" s="2850"/>
      <c r="V42" s="2850"/>
      <c r="W42" s="2850"/>
      <c r="X42" s="2850"/>
      <c r="Y42" s="2850"/>
      <c r="Z42" s="2850"/>
      <c r="AA42" s="2851"/>
      <c r="AB42" s="900"/>
      <c r="AD42" s="1004"/>
    </row>
    <row r="43" spans="2:37" s="902" customFormat="1" ht="49" customHeight="1" x14ac:dyDescent="0.35">
      <c r="B43" s="903"/>
      <c r="C43" s="2894" t="s">
        <v>274</v>
      </c>
      <c r="D43" s="2895"/>
      <c r="E43" s="2895"/>
      <c r="F43" s="2895"/>
      <c r="G43" s="2896"/>
      <c r="H43" s="1007"/>
      <c r="I43" s="1046"/>
      <c r="J43" s="388" t="e">
        <f t="shared" si="0"/>
        <v>#DIV/0!</v>
      </c>
      <c r="K43" s="2897">
        <f>+(H41+H42+H43)/$I$49</f>
        <v>0</v>
      </c>
      <c r="L43" s="2898"/>
      <c r="M43" s="2898"/>
      <c r="N43" s="2898"/>
      <c r="O43" s="2898"/>
      <c r="P43" s="2899"/>
      <c r="Q43" s="2711"/>
      <c r="R43" s="2712"/>
      <c r="S43" s="2712"/>
      <c r="T43" s="2712"/>
      <c r="U43" s="2712"/>
      <c r="V43" s="2712"/>
      <c r="W43" s="2712"/>
      <c r="X43" s="2712"/>
      <c r="Y43" s="2712"/>
      <c r="Z43" s="2712"/>
      <c r="AA43" s="2713"/>
      <c r="AB43" s="900"/>
      <c r="AC43" s="1005"/>
      <c r="AD43" s="1004"/>
    </row>
    <row r="44" spans="2:37" s="902" customFormat="1" ht="49" customHeight="1" thickBot="1" x14ac:dyDescent="0.4">
      <c r="B44" s="903"/>
      <c r="C44" s="2900" t="s">
        <v>275</v>
      </c>
      <c r="D44" s="2901"/>
      <c r="E44" s="2901"/>
      <c r="F44" s="2901"/>
      <c r="G44" s="2902"/>
      <c r="H44" s="1008"/>
      <c r="I44" s="1054"/>
      <c r="J44" s="1009" t="e">
        <f>+H44/I44</f>
        <v>#DIV/0!</v>
      </c>
      <c r="K44" s="2912">
        <f>+(H41+H42+H43+H44)/$I$49</f>
        <v>0</v>
      </c>
      <c r="L44" s="2913"/>
      <c r="M44" s="2913"/>
      <c r="N44" s="2913"/>
      <c r="O44" s="2913"/>
      <c r="P44" s="2914"/>
      <c r="Q44" s="2714"/>
      <c r="R44" s="2715"/>
      <c r="S44" s="2715"/>
      <c r="T44" s="2715"/>
      <c r="U44" s="2715"/>
      <c r="V44" s="2715"/>
      <c r="W44" s="2715"/>
      <c r="X44" s="2715"/>
      <c r="Y44" s="2715"/>
      <c r="Z44" s="2715"/>
      <c r="AA44" s="2716"/>
      <c r="AB44" s="900"/>
      <c r="AG44" s="1005"/>
      <c r="AH44" s="1004"/>
      <c r="AK44" s="1005"/>
    </row>
    <row r="45" spans="2:37" s="902" customFormat="1" ht="49" customHeight="1" x14ac:dyDescent="0.35">
      <c r="B45" s="903"/>
      <c r="C45" s="2903" t="s">
        <v>276</v>
      </c>
      <c r="D45" s="2904"/>
      <c r="E45" s="2904"/>
      <c r="F45" s="2904"/>
      <c r="G45" s="2905"/>
      <c r="H45" s="1062"/>
      <c r="I45" s="1044"/>
      <c r="J45" s="388" t="e">
        <f t="shared" si="0"/>
        <v>#DIV/0!</v>
      </c>
      <c r="K45" s="2668">
        <f>+(H41+H42+H43+H44+H45)/$I$49</f>
        <v>0</v>
      </c>
      <c r="L45" s="2669"/>
      <c r="M45" s="2669"/>
      <c r="N45" s="2669"/>
      <c r="O45" s="2669"/>
      <c r="P45" s="2670"/>
      <c r="Q45" s="2858"/>
      <c r="R45" s="2821"/>
      <c r="S45" s="2821"/>
      <c r="T45" s="2821"/>
      <c r="U45" s="2821"/>
      <c r="V45" s="2821"/>
      <c r="W45" s="2821"/>
      <c r="X45" s="2821"/>
      <c r="Y45" s="2821"/>
      <c r="Z45" s="2821"/>
      <c r="AA45" s="2822"/>
      <c r="AB45" s="900"/>
      <c r="AC45" s="1063"/>
    </row>
    <row r="46" spans="2:37" s="902" customFormat="1" ht="49" customHeight="1" x14ac:dyDescent="0.35">
      <c r="B46" s="903"/>
      <c r="C46" s="2894" t="s">
        <v>277</v>
      </c>
      <c r="D46" s="2895"/>
      <c r="E46" s="2895"/>
      <c r="F46" s="2895"/>
      <c r="G46" s="2896"/>
      <c r="H46" s="1007"/>
      <c r="I46" s="1046"/>
      <c r="J46" s="388" t="e">
        <f t="shared" si="0"/>
        <v>#DIV/0!</v>
      </c>
      <c r="K46" s="2897">
        <f>+(H41+H42+H43+H44+H45+H46)/$I$49</f>
        <v>0</v>
      </c>
      <c r="L46" s="2898"/>
      <c r="M46" s="2898"/>
      <c r="N46" s="2898"/>
      <c r="O46" s="2898"/>
      <c r="P46" s="2899"/>
      <c r="Q46" s="2711"/>
      <c r="R46" s="2712"/>
      <c r="S46" s="2712"/>
      <c r="T46" s="2712"/>
      <c r="U46" s="2712"/>
      <c r="V46" s="2712"/>
      <c r="W46" s="2712"/>
      <c r="X46" s="2712"/>
      <c r="Y46" s="2712"/>
      <c r="Z46" s="2712"/>
      <c r="AA46" s="2713"/>
      <c r="AB46" s="900"/>
      <c r="AC46" s="1004"/>
      <c r="AD46" s="1005"/>
    </row>
    <row r="47" spans="2:37" s="902" customFormat="1" ht="49" customHeight="1" thickBot="1" x14ac:dyDescent="0.4">
      <c r="B47" s="903"/>
      <c r="C47" s="2900" t="s">
        <v>278</v>
      </c>
      <c r="D47" s="2901"/>
      <c r="E47" s="2901"/>
      <c r="F47" s="2901"/>
      <c r="G47" s="2902"/>
      <c r="H47" s="1007"/>
      <c r="I47" s="1046"/>
      <c r="J47" s="388" t="e">
        <f t="shared" si="0"/>
        <v>#DIV/0!</v>
      </c>
      <c r="K47" s="2897">
        <f>+(H41+H42+H43+H44+H45+H46+H47)/$I$49</f>
        <v>0</v>
      </c>
      <c r="L47" s="2898"/>
      <c r="M47" s="2898"/>
      <c r="N47" s="2898"/>
      <c r="O47" s="2898"/>
      <c r="P47" s="2899"/>
      <c r="Q47" s="2714"/>
      <c r="R47" s="2715"/>
      <c r="S47" s="2715"/>
      <c r="T47" s="2715"/>
      <c r="U47" s="2715"/>
      <c r="V47" s="2715"/>
      <c r="W47" s="2715"/>
      <c r="X47" s="2715"/>
      <c r="Y47" s="2715"/>
      <c r="Z47" s="2715"/>
      <c r="AA47" s="2716"/>
      <c r="AB47" s="900"/>
      <c r="AD47" s="1005"/>
    </row>
    <row r="48" spans="2:37" s="902" customFormat="1" ht="24" customHeight="1" thickBot="1" x14ac:dyDescent="0.4">
      <c r="B48" s="903"/>
      <c r="C48" s="2665" t="s">
        <v>46</v>
      </c>
      <c r="D48" s="2666"/>
      <c r="E48" s="2666"/>
      <c r="F48" s="2666"/>
      <c r="G48" s="2667"/>
      <c r="H48" s="1023">
        <f>+SUM(H41:H47)</f>
        <v>0</v>
      </c>
      <c r="I48" s="1023">
        <f>+SUM(I41:I47)</f>
        <v>0</v>
      </c>
      <c r="J48" s="1064"/>
      <c r="K48" s="2662"/>
      <c r="L48" s="2663"/>
      <c r="M48" s="2663"/>
      <c r="N48" s="2663"/>
      <c r="O48" s="2663"/>
      <c r="P48" s="2664"/>
      <c r="Q48" s="1511"/>
      <c r="R48" s="1511"/>
      <c r="S48" s="1511"/>
      <c r="T48" s="1511"/>
      <c r="U48" s="1511"/>
      <c r="V48" s="1511"/>
      <c r="W48" s="1511"/>
      <c r="X48" s="1511"/>
      <c r="Y48" s="1511"/>
      <c r="Z48" s="1511"/>
      <c r="AA48" s="1512"/>
      <c r="AB48" s="900"/>
    </row>
    <row r="49" spans="2:33" s="902" customFormat="1" ht="33" customHeight="1" thickBot="1" x14ac:dyDescent="0.4">
      <c r="B49" s="903"/>
      <c r="C49" s="2656" t="s">
        <v>558</v>
      </c>
      <c r="D49" s="2657"/>
      <c r="E49" s="2657"/>
      <c r="F49" s="2657"/>
      <c r="G49" s="2657"/>
      <c r="H49" s="2658"/>
      <c r="I49" s="1023">
        <v>25000</v>
      </c>
      <c r="J49" s="1064"/>
      <c r="K49" s="2662"/>
      <c r="L49" s="2663"/>
      <c r="M49" s="2663"/>
      <c r="N49" s="2663"/>
      <c r="O49" s="2663"/>
      <c r="P49" s="2664"/>
      <c r="Q49" s="1511"/>
      <c r="R49" s="1511"/>
      <c r="S49" s="1511"/>
      <c r="T49" s="1511"/>
      <c r="U49" s="1511"/>
      <c r="V49" s="1511"/>
      <c r="W49" s="1511"/>
      <c r="X49" s="1511"/>
      <c r="Y49" s="1511"/>
      <c r="Z49" s="1511"/>
      <c r="AA49" s="1512"/>
      <c r="AB49" s="900"/>
    </row>
    <row r="50" spans="2:33" s="902" customFormat="1" ht="23.25" customHeight="1" x14ac:dyDescent="0.35">
      <c r="B50" s="903"/>
      <c r="C50" s="391"/>
      <c r="D50" s="391"/>
      <c r="E50" s="391"/>
      <c r="F50" s="391"/>
      <c r="G50" s="391"/>
      <c r="H50" s="392"/>
      <c r="I50" s="392"/>
      <c r="J50" s="168"/>
      <c r="K50" s="391"/>
      <c r="L50" s="391"/>
      <c r="M50" s="391"/>
      <c r="N50" s="391"/>
      <c r="O50" s="391"/>
      <c r="P50" s="391"/>
      <c r="Q50" s="391"/>
      <c r="R50" s="391"/>
      <c r="S50" s="391"/>
      <c r="T50" s="391"/>
      <c r="U50" s="391"/>
      <c r="V50" s="391"/>
      <c r="W50" s="391"/>
      <c r="X50" s="391"/>
      <c r="Y50" s="391"/>
      <c r="Z50" s="391"/>
      <c r="AA50" s="391"/>
      <c r="AB50" s="900"/>
    </row>
    <row r="51" spans="2:33" s="902" customFormat="1" ht="6" customHeight="1" thickBot="1" x14ac:dyDescent="0.4">
      <c r="B51" s="903"/>
      <c r="C51" s="391"/>
      <c r="D51" s="391"/>
      <c r="E51" s="391"/>
      <c r="F51" s="391"/>
      <c r="G51" s="391"/>
      <c r="H51" s="392"/>
      <c r="I51" s="392"/>
      <c r="J51" s="168"/>
      <c r="K51" s="391"/>
      <c r="L51" s="391"/>
      <c r="M51" s="391"/>
      <c r="N51" s="391"/>
      <c r="O51" s="391"/>
      <c r="P51" s="391"/>
      <c r="Q51" s="391"/>
      <c r="R51" s="391"/>
      <c r="S51" s="391"/>
      <c r="T51" s="391"/>
      <c r="U51" s="391"/>
      <c r="V51" s="391"/>
      <c r="W51" s="391"/>
      <c r="X51" s="391"/>
      <c r="Y51" s="391"/>
      <c r="Z51" s="391"/>
      <c r="AA51" s="391"/>
      <c r="AB51" s="900"/>
    </row>
    <row r="52" spans="2:33" s="902" customFormat="1" ht="11.25" customHeight="1" x14ac:dyDescent="0.35">
      <c r="B52" s="903"/>
      <c r="C52" s="1513" t="s">
        <v>47</v>
      </c>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5"/>
      <c r="AB52" s="900"/>
    </row>
    <row r="53" spans="2:33" ht="20.25" customHeight="1" x14ac:dyDescent="0.35">
      <c r="B53" s="898"/>
      <c r="C53" s="1516"/>
      <c r="D53" s="1517"/>
      <c r="E53" s="1517"/>
      <c r="F53" s="1517"/>
      <c r="G53" s="1517"/>
      <c r="H53" s="1517"/>
      <c r="I53" s="1517"/>
      <c r="J53" s="1517"/>
      <c r="K53" s="1517"/>
      <c r="L53" s="1517"/>
      <c r="M53" s="1517"/>
      <c r="N53" s="1517"/>
      <c r="O53" s="1517"/>
      <c r="P53" s="1517"/>
      <c r="Q53" s="1517"/>
      <c r="R53" s="1517"/>
      <c r="S53" s="1517"/>
      <c r="T53" s="1517"/>
      <c r="U53" s="1517"/>
      <c r="V53" s="1517"/>
      <c r="W53" s="1517"/>
      <c r="X53" s="1517"/>
      <c r="Y53" s="1517"/>
      <c r="Z53" s="1517"/>
      <c r="AA53" s="1518"/>
      <c r="AB53" s="900"/>
    </row>
    <row r="54" spans="2:33" ht="22.5" customHeight="1" x14ac:dyDescent="0.35">
      <c r="B54" s="898"/>
      <c r="C54" s="1455"/>
      <c r="D54" s="1456"/>
      <c r="E54" s="1456"/>
      <c r="F54" s="1456"/>
      <c r="G54" s="1456"/>
      <c r="H54" s="1456"/>
      <c r="I54" s="1456"/>
      <c r="J54" s="1456"/>
      <c r="K54" s="1456"/>
      <c r="L54" s="1456"/>
      <c r="M54" s="1456"/>
      <c r="N54" s="1456"/>
      <c r="O54" s="1456"/>
      <c r="P54" s="1456"/>
      <c r="Q54" s="1456"/>
      <c r="R54" s="1456"/>
      <c r="S54" s="1456"/>
      <c r="T54" s="1456"/>
      <c r="U54" s="1456"/>
      <c r="V54" s="1456"/>
      <c r="W54" s="1456"/>
      <c r="X54" s="1456"/>
      <c r="Y54" s="1456"/>
      <c r="Z54" s="1456"/>
      <c r="AA54" s="1457"/>
      <c r="AB54" s="900"/>
    </row>
    <row r="55" spans="2:33" ht="87" customHeight="1" x14ac:dyDescent="0.35">
      <c r="B55" s="898"/>
      <c r="C55" s="1455"/>
      <c r="D55" s="1456"/>
      <c r="E55" s="1456"/>
      <c r="F55" s="1456"/>
      <c r="G55" s="1456"/>
      <c r="H55" s="1456"/>
      <c r="I55" s="1456"/>
      <c r="J55" s="1456"/>
      <c r="K55" s="1456"/>
      <c r="L55" s="1456"/>
      <c r="M55" s="1456"/>
      <c r="N55" s="1456"/>
      <c r="O55" s="1456"/>
      <c r="P55" s="1456"/>
      <c r="Q55" s="1456"/>
      <c r="R55" s="1456"/>
      <c r="S55" s="1456"/>
      <c r="T55" s="1456"/>
      <c r="U55" s="1456"/>
      <c r="V55" s="1456"/>
      <c r="W55" s="1456"/>
      <c r="X55" s="1456"/>
      <c r="Y55" s="1456"/>
      <c r="Z55" s="1456"/>
      <c r="AA55" s="1457"/>
      <c r="AB55" s="900"/>
    </row>
    <row r="56" spans="2:33" ht="98.25" customHeight="1" thickBot="1" x14ac:dyDescent="0.4">
      <c r="B56" s="898"/>
      <c r="C56" s="1458"/>
      <c r="D56" s="1459"/>
      <c r="E56" s="1459"/>
      <c r="F56" s="1459"/>
      <c r="G56" s="1459"/>
      <c r="H56" s="1459"/>
      <c r="I56" s="1459"/>
      <c r="J56" s="1459"/>
      <c r="K56" s="1459"/>
      <c r="L56" s="1459"/>
      <c r="M56" s="1459"/>
      <c r="N56" s="1459"/>
      <c r="O56" s="1459"/>
      <c r="P56" s="1459"/>
      <c r="Q56" s="1459"/>
      <c r="R56" s="1459"/>
      <c r="S56" s="1459"/>
      <c r="T56" s="1459"/>
      <c r="U56" s="1459"/>
      <c r="V56" s="1459"/>
      <c r="W56" s="1459"/>
      <c r="X56" s="1459"/>
      <c r="Y56" s="1459"/>
      <c r="Z56" s="1459"/>
      <c r="AA56" s="1460"/>
      <c r="AB56" s="900"/>
    </row>
    <row r="57" spans="2:33" ht="8.25" customHeight="1" x14ac:dyDescent="0.35">
      <c r="B57" s="908"/>
      <c r="C57" s="393"/>
      <c r="D57" s="393"/>
      <c r="E57" s="393"/>
      <c r="F57" s="393"/>
      <c r="G57" s="393"/>
      <c r="H57" s="393"/>
      <c r="I57" s="393"/>
      <c r="J57" s="393"/>
      <c r="K57" s="393"/>
      <c r="L57" s="393"/>
      <c r="M57" s="393"/>
      <c r="N57" s="393"/>
      <c r="O57" s="393"/>
      <c r="P57" s="393"/>
      <c r="Q57" s="393"/>
      <c r="R57" s="393"/>
      <c r="S57" s="393"/>
      <c r="T57" s="393"/>
      <c r="U57" s="393"/>
      <c r="V57" s="393"/>
      <c r="W57" s="393"/>
      <c r="X57" s="393"/>
      <c r="Y57" s="393"/>
      <c r="Z57" s="393"/>
      <c r="AA57" s="393"/>
      <c r="AB57" s="910"/>
    </row>
    <row r="58" spans="2:33" ht="6" customHeight="1" thickBot="1" x14ac:dyDescent="0.4">
      <c r="B58" s="911"/>
      <c r="C58" s="394"/>
      <c r="D58" s="394"/>
      <c r="E58" s="394"/>
      <c r="F58" s="394"/>
      <c r="G58" s="394"/>
      <c r="H58" s="394"/>
      <c r="I58" s="394"/>
      <c r="J58" s="394"/>
      <c r="K58" s="394"/>
      <c r="L58" s="394"/>
      <c r="M58" s="394"/>
      <c r="N58" s="394"/>
      <c r="O58" s="394"/>
      <c r="P58" s="394"/>
      <c r="Q58" s="394"/>
      <c r="R58" s="394"/>
      <c r="S58" s="394"/>
      <c r="T58" s="394"/>
      <c r="U58" s="394"/>
      <c r="V58" s="394"/>
      <c r="W58" s="394"/>
      <c r="X58" s="394"/>
      <c r="Y58" s="394"/>
      <c r="Z58" s="394"/>
      <c r="AA58" s="394"/>
      <c r="AB58" s="913"/>
    </row>
    <row r="59" spans="2:33" ht="15.5" x14ac:dyDescent="0.35">
      <c r="B59" s="914"/>
      <c r="C59" s="2671" t="s">
        <v>41</v>
      </c>
      <c r="D59" s="2672"/>
      <c r="E59" s="2672"/>
      <c r="F59" s="2672"/>
      <c r="G59" s="2673"/>
      <c r="H59" s="2671" t="s">
        <v>57</v>
      </c>
      <c r="I59" s="2673"/>
      <c r="J59" s="2671" t="s">
        <v>58</v>
      </c>
      <c r="K59" s="2672"/>
      <c r="L59" s="2672"/>
      <c r="M59" s="2673"/>
      <c r="N59" s="2671" t="s">
        <v>49</v>
      </c>
      <c r="O59" s="2672"/>
      <c r="P59" s="2672"/>
      <c r="Q59" s="2672"/>
      <c r="R59" s="2672"/>
      <c r="S59" s="2672"/>
      <c r="T59" s="2672"/>
      <c r="U59" s="2673"/>
      <c r="V59" s="2680" t="s">
        <v>50</v>
      </c>
      <c r="W59" s="2680"/>
      <c r="X59" s="2680"/>
      <c r="Y59" s="2680"/>
      <c r="Z59" s="2680"/>
      <c r="AA59" s="2681"/>
      <c r="AB59" s="1026"/>
    </row>
    <row r="60" spans="2:33" ht="16" thickBot="1" x14ac:dyDescent="0.4">
      <c r="B60" s="1027"/>
      <c r="C60" s="2674"/>
      <c r="D60" s="2675"/>
      <c r="E60" s="2675"/>
      <c r="F60" s="2675"/>
      <c r="G60" s="2676"/>
      <c r="H60" s="2674"/>
      <c r="I60" s="2676"/>
      <c r="J60" s="2677"/>
      <c r="K60" s="2678"/>
      <c r="L60" s="2678"/>
      <c r="M60" s="2679"/>
      <c r="N60" s="2674"/>
      <c r="O60" s="2675"/>
      <c r="P60" s="2675"/>
      <c r="Q60" s="2675"/>
      <c r="R60" s="2675"/>
      <c r="S60" s="2675"/>
      <c r="T60" s="2675"/>
      <c r="U60" s="2676"/>
      <c r="V60" s="2682"/>
      <c r="W60" s="2682"/>
      <c r="X60" s="2682"/>
      <c r="Y60" s="2682"/>
      <c r="Z60" s="2682"/>
      <c r="AA60" s="2683"/>
      <c r="AB60" s="1026"/>
      <c r="AG60" s="1028"/>
    </row>
    <row r="61" spans="2:33" ht="14.25" customHeight="1" x14ac:dyDescent="0.35">
      <c r="B61" s="914"/>
      <c r="C61" s="2723" t="s">
        <v>268</v>
      </c>
      <c r="D61" s="1822"/>
      <c r="E61" s="1822"/>
      <c r="F61" s="1822"/>
      <c r="G61" s="1822"/>
      <c r="H61" s="1821">
        <v>3281.48</v>
      </c>
      <c r="I61" s="1821"/>
      <c r="J61" s="2724">
        <f>+H36</f>
        <v>804.58</v>
      </c>
      <c r="K61" s="2725"/>
      <c r="L61" s="2725"/>
      <c r="M61" s="2726"/>
      <c r="N61" s="2814">
        <f>+J61*1/H61</f>
        <v>0.24518814681180445</v>
      </c>
      <c r="O61" s="2815"/>
      <c r="P61" s="2815"/>
      <c r="Q61" s="2815"/>
      <c r="R61" s="2815"/>
      <c r="S61" s="2815"/>
      <c r="T61" s="2815"/>
      <c r="U61" s="2816"/>
      <c r="V61" s="2915" t="s">
        <v>1024</v>
      </c>
      <c r="W61" s="2731"/>
      <c r="X61" s="2731"/>
      <c r="Y61" s="2731"/>
      <c r="Z61" s="2731"/>
      <c r="AA61" s="2732"/>
      <c r="AB61" s="917"/>
    </row>
    <row r="62" spans="2:33" ht="14.25" customHeight="1" x14ac:dyDescent="0.35">
      <c r="B62" s="914"/>
      <c r="C62" s="2634" t="s">
        <v>279</v>
      </c>
      <c r="D62" s="1827"/>
      <c r="E62" s="1827"/>
      <c r="F62" s="1827"/>
      <c r="G62" s="1827"/>
      <c r="H62" s="2817">
        <v>2074.41</v>
      </c>
      <c r="I62" s="2817"/>
      <c r="J62" s="2650">
        <f>+H37</f>
        <v>609.74</v>
      </c>
      <c r="K62" s="2652"/>
      <c r="L62" s="2652"/>
      <c r="M62" s="2651"/>
      <c r="N62" s="2795">
        <f>+J62*1/H62</f>
        <v>0.29393417887495726</v>
      </c>
      <c r="O62" s="2796"/>
      <c r="P62" s="2796"/>
      <c r="Q62" s="2796"/>
      <c r="R62" s="2796"/>
      <c r="S62" s="2796"/>
      <c r="T62" s="2796"/>
      <c r="U62" s="2797"/>
      <c r="V62" s="2644"/>
      <c r="W62" s="2645"/>
      <c r="X62" s="2645"/>
      <c r="Y62" s="2645"/>
      <c r="Z62" s="2645"/>
      <c r="AA62" s="2646"/>
      <c r="AB62" s="917"/>
    </row>
    <row r="63" spans="2:33" ht="14.25" customHeight="1" x14ac:dyDescent="0.35">
      <c r="B63" s="914"/>
      <c r="C63" s="2634" t="s">
        <v>269</v>
      </c>
      <c r="D63" s="1827"/>
      <c r="E63" s="1827"/>
      <c r="F63" s="1827"/>
      <c r="G63" s="1827"/>
      <c r="H63" s="2817">
        <v>1366.24</v>
      </c>
      <c r="I63" s="2817"/>
      <c r="J63" s="2650">
        <f>+H38</f>
        <v>1183.72</v>
      </c>
      <c r="K63" s="2652"/>
      <c r="L63" s="2652"/>
      <c r="M63" s="2651"/>
      <c r="N63" s="2795">
        <f>+J63*1/H63</f>
        <v>0.86640707342780188</v>
      </c>
      <c r="O63" s="2796"/>
      <c r="P63" s="2796"/>
      <c r="Q63" s="2796"/>
      <c r="R63" s="2796"/>
      <c r="S63" s="2796"/>
      <c r="T63" s="2796"/>
      <c r="U63" s="2797"/>
      <c r="V63" s="2644"/>
      <c r="W63" s="2645"/>
      <c r="X63" s="2645"/>
      <c r="Y63" s="2645"/>
      <c r="Z63" s="2645"/>
      <c r="AA63" s="2646"/>
      <c r="AB63" s="917"/>
    </row>
    <row r="64" spans="2:33" ht="14.25" customHeight="1" thickBot="1" x14ac:dyDescent="0.4">
      <c r="B64" s="914"/>
      <c r="C64" s="2659" t="s">
        <v>280</v>
      </c>
      <c r="D64" s="1835"/>
      <c r="E64" s="1835"/>
      <c r="F64" s="1835"/>
      <c r="G64" s="1835"/>
      <c r="H64" s="2909">
        <f>SUM(H61:I63)</f>
        <v>6722.1299999999992</v>
      </c>
      <c r="I64" s="2909"/>
      <c r="J64" s="2909">
        <f>SUM(J61:M63)</f>
        <v>2598.04</v>
      </c>
      <c r="K64" s="2909"/>
      <c r="L64" s="2909"/>
      <c r="M64" s="2909"/>
      <c r="N64" s="2916">
        <f t="shared" ref="N64:N76" si="1">+J64*1/H64</f>
        <v>0.38649059152381765</v>
      </c>
      <c r="O64" s="2917"/>
      <c r="P64" s="2917"/>
      <c r="Q64" s="2917"/>
      <c r="R64" s="2917"/>
      <c r="S64" s="2917"/>
      <c r="T64" s="2917"/>
      <c r="U64" s="2918"/>
      <c r="V64" s="2733"/>
      <c r="W64" s="2734"/>
      <c r="X64" s="2734"/>
      <c r="Y64" s="2734"/>
      <c r="Z64" s="2734"/>
      <c r="AA64" s="2735"/>
      <c r="AB64" s="917"/>
    </row>
    <row r="65" spans="2:28" ht="14.25" customHeight="1" x14ac:dyDescent="0.35">
      <c r="B65" s="914"/>
      <c r="C65" s="2723" t="s">
        <v>270</v>
      </c>
      <c r="D65" s="1822"/>
      <c r="E65" s="1822"/>
      <c r="F65" s="1822"/>
      <c r="G65" s="1822"/>
      <c r="H65" s="1821"/>
      <c r="I65" s="1821"/>
      <c r="J65" s="2724">
        <f>+H39</f>
        <v>0</v>
      </c>
      <c r="K65" s="2725"/>
      <c r="L65" s="2725"/>
      <c r="M65" s="2726"/>
      <c r="N65" s="2906" t="s">
        <v>1025</v>
      </c>
      <c r="O65" s="2907"/>
      <c r="P65" s="2907"/>
      <c r="Q65" s="2907"/>
      <c r="R65" s="2907"/>
      <c r="S65" s="2907"/>
      <c r="T65" s="2907"/>
      <c r="U65" s="2908"/>
      <c r="V65" s="2730"/>
      <c r="W65" s="2731"/>
      <c r="X65" s="2731"/>
      <c r="Y65" s="2731"/>
      <c r="Z65" s="2731"/>
      <c r="AA65" s="2732"/>
      <c r="AB65" s="917"/>
    </row>
    <row r="66" spans="2:28" x14ac:dyDescent="0.35">
      <c r="B66" s="914"/>
      <c r="C66" s="2634" t="s">
        <v>271</v>
      </c>
      <c r="D66" s="1827"/>
      <c r="E66" s="1827"/>
      <c r="F66" s="1827"/>
      <c r="G66" s="1827"/>
      <c r="H66" s="2817"/>
      <c r="I66" s="2817"/>
      <c r="J66" s="2650">
        <f>+H40</f>
        <v>0</v>
      </c>
      <c r="K66" s="2652"/>
      <c r="L66" s="2652"/>
      <c r="M66" s="2651"/>
      <c r="N66" s="2795" t="e">
        <f t="shared" si="1"/>
        <v>#DIV/0!</v>
      </c>
      <c r="O66" s="2796"/>
      <c r="P66" s="2796"/>
      <c r="Q66" s="2796"/>
      <c r="R66" s="2796"/>
      <c r="S66" s="2796"/>
      <c r="T66" s="2796"/>
      <c r="U66" s="2797"/>
      <c r="V66" s="2644"/>
      <c r="W66" s="2645"/>
      <c r="X66" s="2645"/>
      <c r="Y66" s="2645"/>
      <c r="Z66" s="2645"/>
      <c r="AA66" s="2646"/>
      <c r="AB66" s="917"/>
    </row>
    <row r="67" spans="2:28" ht="14.25" customHeight="1" x14ac:dyDescent="0.35">
      <c r="B67" s="914"/>
      <c r="C67" s="2634" t="s">
        <v>272</v>
      </c>
      <c r="D67" s="1827"/>
      <c r="E67" s="1827"/>
      <c r="F67" s="1827"/>
      <c r="G67" s="1827"/>
      <c r="H67" s="2817"/>
      <c r="I67" s="2817"/>
      <c r="J67" s="2650">
        <f>+H41</f>
        <v>0</v>
      </c>
      <c r="K67" s="2652"/>
      <c r="L67" s="2652"/>
      <c r="M67" s="2651"/>
      <c r="N67" s="2795" t="e">
        <f t="shared" si="1"/>
        <v>#DIV/0!</v>
      </c>
      <c r="O67" s="2796"/>
      <c r="P67" s="2796"/>
      <c r="Q67" s="2796"/>
      <c r="R67" s="2796"/>
      <c r="S67" s="2796"/>
      <c r="T67" s="2796"/>
      <c r="U67" s="2797"/>
      <c r="V67" s="2644"/>
      <c r="W67" s="2645"/>
      <c r="X67" s="2645"/>
      <c r="Y67" s="2645"/>
      <c r="Z67" s="2645"/>
      <c r="AA67" s="2646"/>
      <c r="AB67" s="917"/>
    </row>
    <row r="68" spans="2:28" ht="14.25" customHeight="1" thickBot="1" x14ac:dyDescent="0.4">
      <c r="B68" s="914"/>
      <c r="C68" s="2659" t="s">
        <v>316</v>
      </c>
      <c r="D68" s="1835"/>
      <c r="E68" s="1835"/>
      <c r="F68" s="1835"/>
      <c r="G68" s="1835"/>
      <c r="H68" s="2909"/>
      <c r="I68" s="2909"/>
      <c r="J68" s="2736">
        <f>+SUM(J65:M67)</f>
        <v>0</v>
      </c>
      <c r="K68" s="2738"/>
      <c r="L68" s="2738"/>
      <c r="M68" s="2737"/>
      <c r="N68" s="2916" t="e">
        <f t="shared" si="1"/>
        <v>#DIV/0!</v>
      </c>
      <c r="O68" s="2917"/>
      <c r="P68" s="2917"/>
      <c r="Q68" s="2917"/>
      <c r="R68" s="2917"/>
      <c r="S68" s="2917"/>
      <c r="T68" s="2917"/>
      <c r="U68" s="2918"/>
      <c r="V68" s="2733"/>
      <c r="W68" s="2734"/>
      <c r="X68" s="2734"/>
      <c r="Y68" s="2734"/>
      <c r="Z68" s="2734"/>
      <c r="AA68" s="2735"/>
      <c r="AB68" s="917"/>
    </row>
    <row r="69" spans="2:28" x14ac:dyDescent="0.35">
      <c r="B69" s="914"/>
      <c r="C69" s="2723" t="s">
        <v>273</v>
      </c>
      <c r="D69" s="1822"/>
      <c r="E69" s="1822"/>
      <c r="F69" s="1822"/>
      <c r="G69" s="1822"/>
      <c r="H69" s="1821"/>
      <c r="I69" s="1821"/>
      <c r="J69" s="2724">
        <f>+H42</f>
        <v>0</v>
      </c>
      <c r="K69" s="2725"/>
      <c r="L69" s="2725"/>
      <c r="M69" s="2726"/>
      <c r="N69" s="2906" t="e">
        <f t="shared" si="1"/>
        <v>#DIV/0!</v>
      </c>
      <c r="O69" s="2907"/>
      <c r="P69" s="2907"/>
      <c r="Q69" s="2907"/>
      <c r="R69" s="2907"/>
      <c r="S69" s="2907"/>
      <c r="T69" s="2907"/>
      <c r="U69" s="2908"/>
      <c r="V69" s="2730"/>
      <c r="W69" s="2731"/>
      <c r="X69" s="2731"/>
      <c r="Y69" s="2731"/>
      <c r="Z69" s="2731"/>
      <c r="AA69" s="2732"/>
      <c r="AB69" s="917"/>
    </row>
    <row r="70" spans="2:28" x14ac:dyDescent="0.35">
      <c r="B70" s="914"/>
      <c r="C70" s="2634" t="s">
        <v>274</v>
      </c>
      <c r="D70" s="1827"/>
      <c r="E70" s="1827"/>
      <c r="F70" s="1827"/>
      <c r="G70" s="1827"/>
      <c r="H70" s="2817"/>
      <c r="I70" s="2817"/>
      <c r="J70" s="2650">
        <f>+H43</f>
        <v>0</v>
      </c>
      <c r="K70" s="2652"/>
      <c r="L70" s="2652"/>
      <c r="M70" s="2651"/>
      <c r="N70" s="2795" t="e">
        <f t="shared" si="1"/>
        <v>#DIV/0!</v>
      </c>
      <c r="O70" s="2796"/>
      <c r="P70" s="2796"/>
      <c r="Q70" s="2796"/>
      <c r="R70" s="2796"/>
      <c r="S70" s="2796"/>
      <c r="T70" s="2796"/>
      <c r="U70" s="2797"/>
      <c r="V70" s="2644"/>
      <c r="W70" s="2645"/>
      <c r="X70" s="2645"/>
      <c r="Y70" s="2645"/>
      <c r="Z70" s="2645"/>
      <c r="AA70" s="2646"/>
      <c r="AB70" s="917"/>
    </row>
    <row r="71" spans="2:28" x14ac:dyDescent="0.35">
      <c r="B71" s="914"/>
      <c r="C71" s="2634" t="s">
        <v>275</v>
      </c>
      <c r="D71" s="1827"/>
      <c r="E71" s="1827"/>
      <c r="F71" s="1827"/>
      <c r="G71" s="1827"/>
      <c r="H71" s="2817"/>
      <c r="I71" s="2817"/>
      <c r="J71" s="2650">
        <f>+H44</f>
        <v>0</v>
      </c>
      <c r="K71" s="2652"/>
      <c r="L71" s="2652"/>
      <c r="M71" s="2651"/>
      <c r="N71" s="2795" t="e">
        <f t="shared" si="1"/>
        <v>#DIV/0!</v>
      </c>
      <c r="O71" s="2796"/>
      <c r="P71" s="2796"/>
      <c r="Q71" s="2796"/>
      <c r="R71" s="2796"/>
      <c r="S71" s="2796"/>
      <c r="T71" s="2796"/>
      <c r="U71" s="2797"/>
      <c r="V71" s="2644"/>
      <c r="W71" s="2645"/>
      <c r="X71" s="2645"/>
      <c r="Y71" s="2645"/>
      <c r="Z71" s="2645"/>
      <c r="AA71" s="2646"/>
      <c r="AB71" s="917"/>
    </row>
    <row r="72" spans="2:28" ht="15" thickBot="1" x14ac:dyDescent="0.4">
      <c r="B72" s="918"/>
      <c r="C72" s="2659" t="s">
        <v>282</v>
      </c>
      <c r="D72" s="1835"/>
      <c r="E72" s="1835"/>
      <c r="F72" s="1835"/>
      <c r="G72" s="1835"/>
      <c r="H72" s="2909"/>
      <c r="I72" s="2909"/>
      <c r="J72" s="2736">
        <f>+SUM(J69:M71)</f>
        <v>0</v>
      </c>
      <c r="K72" s="2738"/>
      <c r="L72" s="2738"/>
      <c r="M72" s="2737"/>
      <c r="N72" s="2916" t="e">
        <f t="shared" si="1"/>
        <v>#DIV/0!</v>
      </c>
      <c r="O72" s="2917"/>
      <c r="P72" s="2917"/>
      <c r="Q72" s="2917"/>
      <c r="R72" s="2917"/>
      <c r="S72" s="2917"/>
      <c r="T72" s="2917"/>
      <c r="U72" s="2918"/>
      <c r="V72" s="2733"/>
      <c r="W72" s="2734"/>
      <c r="X72" s="2734"/>
      <c r="Y72" s="2734"/>
      <c r="Z72" s="2734"/>
      <c r="AA72" s="2735"/>
      <c r="AB72" s="919"/>
    </row>
    <row r="73" spans="2:28" x14ac:dyDescent="0.35">
      <c r="B73" s="914"/>
      <c r="C73" s="2723" t="s">
        <v>276</v>
      </c>
      <c r="D73" s="1822"/>
      <c r="E73" s="1822"/>
      <c r="F73" s="1822"/>
      <c r="G73" s="1822"/>
      <c r="H73" s="1821"/>
      <c r="I73" s="1821"/>
      <c r="J73" s="2724">
        <f>+H45</f>
        <v>0</v>
      </c>
      <c r="K73" s="2725"/>
      <c r="L73" s="2725"/>
      <c r="M73" s="2726"/>
      <c r="N73" s="2906" t="e">
        <f t="shared" si="1"/>
        <v>#DIV/0!</v>
      </c>
      <c r="O73" s="2907"/>
      <c r="P73" s="2907"/>
      <c r="Q73" s="2907"/>
      <c r="R73" s="2907"/>
      <c r="S73" s="2907"/>
      <c r="T73" s="2907"/>
      <c r="U73" s="2908"/>
      <c r="V73" s="2730"/>
      <c r="W73" s="2731"/>
      <c r="X73" s="2731"/>
      <c r="Y73" s="2731"/>
      <c r="Z73" s="2731"/>
      <c r="AA73" s="2732"/>
      <c r="AB73" s="917"/>
    </row>
    <row r="74" spans="2:28" x14ac:dyDescent="0.35">
      <c r="B74" s="914"/>
      <c r="C74" s="2634" t="s">
        <v>277</v>
      </c>
      <c r="D74" s="1827"/>
      <c r="E74" s="1827"/>
      <c r="F74" s="1827"/>
      <c r="G74" s="1827"/>
      <c r="H74" s="2817"/>
      <c r="I74" s="2817"/>
      <c r="J74" s="2650">
        <f>+H46</f>
        <v>0</v>
      </c>
      <c r="K74" s="2652"/>
      <c r="L74" s="2652"/>
      <c r="M74" s="2651"/>
      <c r="N74" s="2795" t="e">
        <f t="shared" si="1"/>
        <v>#DIV/0!</v>
      </c>
      <c r="O74" s="2796"/>
      <c r="P74" s="2796"/>
      <c r="Q74" s="2796"/>
      <c r="R74" s="2796"/>
      <c r="S74" s="2796"/>
      <c r="T74" s="2796"/>
      <c r="U74" s="2797"/>
      <c r="V74" s="2644"/>
      <c r="W74" s="2645"/>
      <c r="X74" s="2645"/>
      <c r="Y74" s="2645"/>
      <c r="Z74" s="2645"/>
      <c r="AA74" s="2646"/>
      <c r="AB74" s="917"/>
    </row>
    <row r="75" spans="2:28" x14ac:dyDescent="0.35">
      <c r="B75" s="914"/>
      <c r="C75" s="2634" t="s">
        <v>278</v>
      </c>
      <c r="D75" s="1827"/>
      <c r="E75" s="1827"/>
      <c r="F75" s="1827"/>
      <c r="G75" s="1827"/>
      <c r="H75" s="2817"/>
      <c r="I75" s="2817"/>
      <c r="J75" s="2650">
        <f>+H47</f>
        <v>0</v>
      </c>
      <c r="K75" s="2652"/>
      <c r="L75" s="2652"/>
      <c r="M75" s="2651"/>
      <c r="N75" s="2795" t="e">
        <f t="shared" si="1"/>
        <v>#DIV/0!</v>
      </c>
      <c r="O75" s="2796"/>
      <c r="P75" s="2796"/>
      <c r="Q75" s="2796"/>
      <c r="R75" s="2796"/>
      <c r="S75" s="2796"/>
      <c r="T75" s="2796"/>
      <c r="U75" s="2797"/>
      <c r="V75" s="2644"/>
      <c r="W75" s="2645"/>
      <c r="X75" s="2645"/>
      <c r="Y75" s="2645"/>
      <c r="Z75" s="2645"/>
      <c r="AA75" s="2646"/>
      <c r="AB75" s="917"/>
    </row>
    <row r="76" spans="2:28" ht="15" thickBot="1" x14ac:dyDescent="0.4">
      <c r="B76" s="918"/>
      <c r="C76" s="2659" t="s">
        <v>283</v>
      </c>
      <c r="D76" s="1835"/>
      <c r="E76" s="1835"/>
      <c r="F76" s="1835"/>
      <c r="G76" s="1835"/>
      <c r="H76" s="2909"/>
      <c r="I76" s="2909"/>
      <c r="J76" s="2736">
        <f>+SUM(J73:M75)</f>
        <v>0</v>
      </c>
      <c r="K76" s="2738"/>
      <c r="L76" s="2738"/>
      <c r="M76" s="2737"/>
      <c r="N76" s="2916" t="e">
        <f t="shared" si="1"/>
        <v>#DIV/0!</v>
      </c>
      <c r="O76" s="2917"/>
      <c r="P76" s="2917"/>
      <c r="Q76" s="2917"/>
      <c r="R76" s="2917"/>
      <c r="S76" s="2917"/>
      <c r="T76" s="2917"/>
      <c r="U76" s="2918"/>
      <c r="V76" s="2733"/>
      <c r="W76" s="2734"/>
      <c r="X76" s="2734"/>
      <c r="Y76" s="2734"/>
      <c r="Z76" s="2734"/>
      <c r="AA76" s="2735"/>
      <c r="AB76" s="919"/>
    </row>
    <row r="111" ht="6" customHeight="1" x14ac:dyDescent="0.35"/>
  </sheetData>
  <mergeCells count="170">
    <mergeCell ref="C73:G73"/>
    <mergeCell ref="H73:I73"/>
    <mergeCell ref="J73:M73"/>
    <mergeCell ref="N73:U73"/>
    <mergeCell ref="V73:AA76"/>
    <mergeCell ref="C74:G74"/>
    <mergeCell ref="H74:I74"/>
    <mergeCell ref="J74:M74"/>
    <mergeCell ref="N74:U74"/>
    <mergeCell ref="H75:I75"/>
    <mergeCell ref="J75:M75"/>
    <mergeCell ref="N75:U75"/>
    <mergeCell ref="H76:I76"/>
    <mergeCell ref="J76:M76"/>
    <mergeCell ref="N76:U76"/>
    <mergeCell ref="C76:G76"/>
    <mergeCell ref="C75:G75"/>
    <mergeCell ref="H65:I65"/>
    <mergeCell ref="J65:M65"/>
    <mergeCell ref="N65:U65"/>
    <mergeCell ref="V65:AA68"/>
    <mergeCell ref="C66:G66"/>
    <mergeCell ref="H66:I66"/>
    <mergeCell ref="J66:M66"/>
    <mergeCell ref="N66:U66"/>
    <mergeCell ref="H67:I67"/>
    <mergeCell ref="J67:M67"/>
    <mergeCell ref="N67:U67"/>
    <mergeCell ref="H68:I68"/>
    <mergeCell ref="J68:M68"/>
    <mergeCell ref="N68:U68"/>
    <mergeCell ref="C67:G67"/>
    <mergeCell ref="C68:G68"/>
    <mergeCell ref="C65:G65"/>
    <mergeCell ref="C61:G61"/>
    <mergeCell ref="H61:I61"/>
    <mergeCell ref="J61:M61"/>
    <mergeCell ref="N61:U61"/>
    <mergeCell ref="V61:AA64"/>
    <mergeCell ref="C62:G62"/>
    <mergeCell ref="H62:I62"/>
    <mergeCell ref="J62:M62"/>
    <mergeCell ref="N62:U62"/>
    <mergeCell ref="C63:G63"/>
    <mergeCell ref="H63:I63"/>
    <mergeCell ref="J63:M63"/>
    <mergeCell ref="N63:U63"/>
    <mergeCell ref="C64:G64"/>
    <mergeCell ref="H64:I64"/>
    <mergeCell ref="J64:M64"/>
    <mergeCell ref="N64:U64"/>
    <mergeCell ref="C42:G42"/>
    <mergeCell ref="K42:P42"/>
    <mergeCell ref="Q42:AA44"/>
    <mergeCell ref="C43:G43"/>
    <mergeCell ref="K43:P43"/>
    <mergeCell ref="C44:G44"/>
    <mergeCell ref="K44:P44"/>
    <mergeCell ref="C59:G60"/>
    <mergeCell ref="H59:I60"/>
    <mergeCell ref="J59:M60"/>
    <mergeCell ref="N59:U60"/>
    <mergeCell ref="V59:AA60"/>
    <mergeCell ref="C69:G69"/>
    <mergeCell ref="H69:I69"/>
    <mergeCell ref="J69:M69"/>
    <mergeCell ref="N69:U69"/>
    <mergeCell ref="V69:AA72"/>
    <mergeCell ref="C70:G70"/>
    <mergeCell ref="H70:I70"/>
    <mergeCell ref="J70:M70"/>
    <mergeCell ref="N70:U70"/>
    <mergeCell ref="C71:G71"/>
    <mergeCell ref="H71:I71"/>
    <mergeCell ref="J71:M71"/>
    <mergeCell ref="N71:U71"/>
    <mergeCell ref="C72:G72"/>
    <mergeCell ref="H72:I72"/>
    <mergeCell ref="J72:M72"/>
    <mergeCell ref="N72:U72"/>
    <mergeCell ref="C46:G46"/>
    <mergeCell ref="K46:P46"/>
    <mergeCell ref="Q45:AA47"/>
    <mergeCell ref="C47:G47"/>
    <mergeCell ref="K47:P47"/>
    <mergeCell ref="C48:G48"/>
    <mergeCell ref="K48:P48"/>
    <mergeCell ref="C49:H49"/>
    <mergeCell ref="K49:P49"/>
    <mergeCell ref="Q48:AA48"/>
    <mergeCell ref="Q49:AA49"/>
    <mergeCell ref="C45:G45"/>
    <mergeCell ref="K45:P45"/>
    <mergeCell ref="C36:G36"/>
    <mergeCell ref="K36:P36"/>
    <mergeCell ref="Q36:AA38"/>
    <mergeCell ref="C37:G37"/>
    <mergeCell ref="K37:P37"/>
    <mergeCell ref="C38:G38"/>
    <mergeCell ref="K38:P38"/>
    <mergeCell ref="C39:G39"/>
    <mergeCell ref="K39:P39"/>
    <mergeCell ref="Q39:AA41"/>
    <mergeCell ref="C40:G40"/>
    <mergeCell ref="K40:P40"/>
    <mergeCell ref="C41:G41"/>
    <mergeCell ref="K41:P41"/>
    <mergeCell ref="C52:AA53"/>
    <mergeCell ref="C54:AA56"/>
    <mergeCell ref="C7:H8"/>
    <mergeCell ref="I7:AA8"/>
    <mergeCell ref="C10:H11"/>
    <mergeCell ref="I10:Q11"/>
    <mergeCell ref="R10:U10"/>
    <mergeCell ref="V10:AA10"/>
    <mergeCell ref="R11:U11"/>
    <mergeCell ref="V11:AA1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34:AA34"/>
    <mergeCell ref="C35:G35"/>
    <mergeCell ref="K35:P35"/>
    <mergeCell ref="Q35:AA35"/>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M107"/>
  <sheetViews>
    <sheetView topLeftCell="B28" zoomScale="85" zoomScaleNormal="85" workbookViewId="0">
      <selection activeCell="H37" sqref="H37"/>
    </sheetView>
  </sheetViews>
  <sheetFormatPr baseColWidth="10" defaultColWidth="3.7265625" defaultRowHeight="12" x14ac:dyDescent="0.3"/>
  <cols>
    <col min="1" max="1" width="3.7265625" style="923"/>
    <col min="2" max="2" width="1.453125" style="923" customWidth="1"/>
    <col min="3" max="6" width="2.7265625" style="923" customWidth="1"/>
    <col min="7" max="7" width="6.1796875" style="923" customWidth="1"/>
    <col min="8" max="10" width="15.7265625" style="923" customWidth="1"/>
    <col min="11" max="19" width="3.26953125" style="923" customWidth="1"/>
    <col min="20" max="20" width="4.7265625" style="923" customWidth="1"/>
    <col min="21" max="22" width="6.7265625" style="923" customWidth="1"/>
    <col min="23" max="23" width="4.7265625" style="923" customWidth="1"/>
    <col min="24" max="27" width="5" style="923" customWidth="1"/>
    <col min="28" max="28" width="1.453125" style="923" customWidth="1"/>
    <col min="29" max="32" width="3.7265625" style="923"/>
    <col min="33" max="33" width="17.1796875" style="923" customWidth="1"/>
    <col min="34" max="16384" width="3.7265625" style="923"/>
  </cols>
  <sheetData>
    <row r="1" spans="2:33" ht="12.5" thickBot="1" x14ac:dyDescent="0.35">
      <c r="B1" s="924"/>
      <c r="C1" s="924"/>
      <c r="D1" s="924"/>
      <c r="E1" s="924"/>
      <c r="F1" s="924"/>
    </row>
    <row r="2" spans="2:33" ht="45.75" customHeight="1" x14ac:dyDescent="0.3">
      <c r="B2" s="1317"/>
      <c r="C2" s="1318"/>
      <c r="D2" s="1318"/>
      <c r="E2" s="1318"/>
      <c r="F2" s="1318"/>
      <c r="G2" s="1318"/>
      <c r="H2" s="1997" t="s">
        <v>0</v>
      </c>
      <c r="I2" s="1997"/>
      <c r="J2" s="1997"/>
      <c r="K2" s="1997"/>
      <c r="L2" s="1997"/>
      <c r="M2" s="1997"/>
      <c r="N2" s="1997"/>
      <c r="O2" s="1997"/>
      <c r="P2" s="1997"/>
      <c r="Q2" s="1997"/>
      <c r="R2" s="1997"/>
      <c r="S2" s="1997"/>
      <c r="T2" s="1997"/>
      <c r="U2" s="1997"/>
      <c r="V2" s="1997"/>
      <c r="W2" s="1997"/>
      <c r="X2" s="1997"/>
      <c r="Y2" s="1997"/>
      <c r="Z2" s="1997"/>
      <c r="AA2" s="1997"/>
      <c r="AB2" s="1998"/>
    </row>
    <row r="3" spans="2:33" ht="15" customHeight="1" x14ac:dyDescent="0.3">
      <c r="B3" s="1290"/>
      <c r="C3" s="1291"/>
      <c r="D3" s="1291"/>
      <c r="E3" s="1291"/>
      <c r="F3" s="1291"/>
      <c r="G3" s="1291"/>
      <c r="H3" s="1999" t="s">
        <v>1</v>
      </c>
      <c r="I3" s="1999"/>
      <c r="J3" s="1999"/>
      <c r="K3" s="1999"/>
      <c r="L3" s="1999"/>
      <c r="M3" s="1999"/>
      <c r="N3" s="1999"/>
      <c r="O3" s="1999"/>
      <c r="P3" s="1999" t="s">
        <v>2</v>
      </c>
      <c r="Q3" s="1999"/>
      <c r="R3" s="1999" t="s">
        <v>2</v>
      </c>
      <c r="S3" s="1999"/>
      <c r="T3" s="1999"/>
      <c r="U3" s="1999"/>
      <c r="V3" s="1999"/>
      <c r="W3" s="1999"/>
      <c r="X3" s="1999"/>
      <c r="Y3" s="1999"/>
      <c r="Z3" s="1999"/>
      <c r="AA3" s="1999"/>
      <c r="AB3" s="2000"/>
    </row>
    <row r="4" spans="2:33" ht="15.75" customHeight="1" thickBot="1" x14ac:dyDescent="0.35">
      <c r="B4" s="1296"/>
      <c r="C4" s="1297"/>
      <c r="D4" s="1297"/>
      <c r="E4" s="1297"/>
      <c r="F4" s="1297"/>
      <c r="G4" s="1297"/>
      <c r="H4" s="2001" t="s">
        <v>3</v>
      </c>
      <c r="I4" s="2001"/>
      <c r="J4" s="2001"/>
      <c r="K4" s="2001"/>
      <c r="L4" s="2001"/>
      <c r="M4" s="2001"/>
      <c r="N4" s="2001"/>
      <c r="O4" s="2001"/>
      <c r="P4" s="2001"/>
      <c r="Q4" s="2001"/>
      <c r="R4" s="2001"/>
      <c r="S4" s="2001"/>
      <c r="T4" s="2001"/>
      <c r="U4" s="2001"/>
      <c r="V4" s="2001"/>
      <c r="W4" s="2001"/>
      <c r="X4" s="2001"/>
      <c r="Y4" s="2001"/>
      <c r="Z4" s="2001"/>
      <c r="AA4" s="2001"/>
      <c r="AB4" s="2002"/>
    </row>
    <row r="5" spans="2:33" x14ac:dyDescent="0.3">
      <c r="H5" s="925"/>
      <c r="I5" s="925"/>
      <c r="J5" s="925"/>
      <c r="K5" s="925"/>
      <c r="L5" s="925"/>
      <c r="M5" s="925"/>
      <c r="N5" s="925"/>
      <c r="O5" s="925"/>
      <c r="P5" s="925"/>
      <c r="Q5" s="925"/>
      <c r="R5" s="925"/>
      <c r="S5" s="925"/>
      <c r="T5" s="925"/>
      <c r="U5" s="925"/>
      <c r="V5" s="925"/>
      <c r="W5" s="925"/>
      <c r="X5" s="925"/>
      <c r="Y5" s="925"/>
      <c r="Z5" s="925"/>
      <c r="AA5" s="925"/>
      <c r="AB5" s="925"/>
    </row>
    <row r="6" spans="2:33" ht="10" customHeight="1" thickBot="1" x14ac:dyDescent="0.35">
      <c r="B6" s="926"/>
      <c r="C6" s="927"/>
      <c r="D6" s="927"/>
      <c r="E6" s="927"/>
      <c r="F6" s="927"/>
      <c r="G6" s="927"/>
      <c r="H6" s="927"/>
      <c r="I6" s="928"/>
      <c r="J6" s="928"/>
      <c r="K6" s="928"/>
      <c r="L6" s="928"/>
      <c r="M6" s="928"/>
      <c r="N6" s="928"/>
      <c r="O6" s="928"/>
      <c r="P6" s="928"/>
      <c r="Q6" s="928"/>
      <c r="R6" s="929"/>
      <c r="S6" s="929"/>
      <c r="T6" s="929"/>
      <c r="U6" s="929"/>
      <c r="V6" s="929"/>
      <c r="W6" s="927"/>
      <c r="X6" s="927"/>
      <c r="Y6" s="927"/>
      <c r="Z6" s="927"/>
      <c r="AA6" s="927"/>
      <c r="AB6" s="930"/>
    </row>
    <row r="7" spans="2:33" ht="15" customHeight="1" x14ac:dyDescent="0.3">
      <c r="B7" s="931"/>
      <c r="C7" s="2003" t="s">
        <v>4</v>
      </c>
      <c r="D7" s="2004"/>
      <c r="E7" s="2004"/>
      <c r="F7" s="2004"/>
      <c r="G7" s="2004"/>
      <c r="H7" s="2005"/>
      <c r="I7" s="2932" t="s">
        <v>531</v>
      </c>
      <c r="J7" s="2933"/>
      <c r="K7" s="2933"/>
      <c r="L7" s="2933"/>
      <c r="M7" s="2933"/>
      <c r="N7" s="2933"/>
      <c r="O7" s="2933"/>
      <c r="P7" s="2933"/>
      <c r="Q7" s="2933"/>
      <c r="R7" s="2933"/>
      <c r="S7" s="2933"/>
      <c r="T7" s="2933"/>
      <c r="U7" s="2933"/>
      <c r="V7" s="2933"/>
      <c r="W7" s="2933"/>
      <c r="X7" s="2933"/>
      <c r="Y7" s="2933"/>
      <c r="Z7" s="2933"/>
      <c r="AA7" s="2934"/>
      <c r="AB7" s="932"/>
    </row>
    <row r="8" spans="2:33" ht="12.5" thickBot="1" x14ac:dyDescent="0.35">
      <c r="B8" s="931"/>
      <c r="C8" s="2006"/>
      <c r="D8" s="2007"/>
      <c r="E8" s="2007"/>
      <c r="F8" s="2007"/>
      <c r="G8" s="2007"/>
      <c r="H8" s="2008"/>
      <c r="I8" s="2935"/>
      <c r="J8" s="2936"/>
      <c r="K8" s="2936"/>
      <c r="L8" s="2936"/>
      <c r="M8" s="2936"/>
      <c r="N8" s="2936"/>
      <c r="O8" s="2936"/>
      <c r="P8" s="2936"/>
      <c r="Q8" s="2936"/>
      <c r="R8" s="2936"/>
      <c r="S8" s="2936"/>
      <c r="T8" s="2936"/>
      <c r="U8" s="2936"/>
      <c r="V8" s="2936"/>
      <c r="W8" s="2936"/>
      <c r="X8" s="2936"/>
      <c r="Y8" s="2936"/>
      <c r="Z8" s="2936"/>
      <c r="AA8" s="2937"/>
      <c r="AB8" s="932"/>
    </row>
    <row r="9" spans="2:33" ht="10" customHeight="1" thickBot="1" x14ac:dyDescent="0.35">
      <c r="B9" s="931"/>
      <c r="C9" s="933"/>
      <c r="D9" s="933"/>
      <c r="E9" s="933"/>
      <c r="F9" s="933"/>
      <c r="G9" s="933"/>
      <c r="H9" s="933"/>
      <c r="I9" s="934"/>
      <c r="J9" s="934"/>
      <c r="K9" s="934"/>
      <c r="L9" s="934"/>
      <c r="M9" s="934"/>
      <c r="N9" s="934"/>
      <c r="O9" s="934"/>
      <c r="P9" s="934"/>
      <c r="Q9" s="934"/>
      <c r="R9" s="935"/>
      <c r="S9" s="935"/>
      <c r="T9" s="935"/>
      <c r="U9" s="935"/>
      <c r="V9" s="935"/>
      <c r="W9" s="933"/>
      <c r="X9" s="933"/>
      <c r="Y9" s="933"/>
      <c r="Z9" s="933"/>
      <c r="AA9" s="933"/>
      <c r="AB9" s="932"/>
    </row>
    <row r="10" spans="2:33" ht="15" customHeight="1" thickBot="1" x14ac:dyDescent="0.35">
      <c r="B10" s="931"/>
      <c r="C10" s="2003" t="s">
        <v>5</v>
      </c>
      <c r="D10" s="2004"/>
      <c r="E10" s="2004"/>
      <c r="F10" s="2004"/>
      <c r="G10" s="2004"/>
      <c r="H10" s="2005"/>
      <c r="I10" s="2953" t="s">
        <v>532</v>
      </c>
      <c r="J10" s="2954"/>
      <c r="K10" s="2954"/>
      <c r="L10" s="2954"/>
      <c r="M10" s="2954"/>
      <c r="N10" s="2954"/>
      <c r="O10" s="2954"/>
      <c r="P10" s="2954"/>
      <c r="Q10" s="2955"/>
      <c r="R10" s="2033" t="s">
        <v>7</v>
      </c>
      <c r="S10" s="2034"/>
      <c r="T10" s="2034"/>
      <c r="U10" s="2035"/>
      <c r="V10" s="1941" t="s">
        <v>8</v>
      </c>
      <c r="W10" s="1942"/>
      <c r="X10" s="1942"/>
      <c r="Y10" s="1942"/>
      <c r="Z10" s="1942"/>
      <c r="AA10" s="1943"/>
      <c r="AB10" s="932"/>
    </row>
    <row r="11" spans="2:33" ht="28.5" customHeight="1" thickBot="1" x14ac:dyDescent="0.35">
      <c r="B11" s="931"/>
      <c r="C11" s="2006"/>
      <c r="D11" s="2007"/>
      <c r="E11" s="2007"/>
      <c r="F11" s="2007"/>
      <c r="G11" s="2007"/>
      <c r="H11" s="2008"/>
      <c r="I11" s="2956"/>
      <c r="J11" s="2957"/>
      <c r="K11" s="2957"/>
      <c r="L11" s="2957"/>
      <c r="M11" s="2957"/>
      <c r="N11" s="2957"/>
      <c r="O11" s="2957"/>
      <c r="P11" s="2957"/>
      <c r="Q11" s="2958"/>
      <c r="R11" s="2959" t="s">
        <v>324</v>
      </c>
      <c r="S11" s="2960"/>
      <c r="T11" s="2960"/>
      <c r="U11" s="2961"/>
      <c r="V11" s="2962">
        <v>2</v>
      </c>
      <c r="W11" s="2963"/>
      <c r="X11" s="2963"/>
      <c r="Y11" s="2963"/>
      <c r="Z11" s="2963"/>
      <c r="AA11" s="2964"/>
      <c r="AB11" s="932"/>
    </row>
    <row r="12" spans="2:33" ht="10" customHeight="1" thickBot="1" x14ac:dyDescent="0.35">
      <c r="B12" s="936"/>
      <c r="C12" s="937"/>
      <c r="D12" s="937"/>
      <c r="E12" s="937"/>
      <c r="F12" s="937"/>
      <c r="G12" s="937"/>
      <c r="H12" s="937"/>
      <c r="I12" s="937"/>
      <c r="J12" s="937"/>
      <c r="K12" s="937"/>
      <c r="L12" s="937"/>
      <c r="M12" s="937"/>
      <c r="N12" s="937"/>
      <c r="O12" s="937"/>
      <c r="P12" s="937"/>
      <c r="Q12" s="937"/>
      <c r="R12" s="937"/>
      <c r="S12" s="937"/>
      <c r="T12" s="937"/>
      <c r="U12" s="937"/>
      <c r="V12" s="937"/>
      <c r="W12" s="937"/>
      <c r="X12" s="937"/>
      <c r="Y12" s="937"/>
      <c r="Z12" s="937"/>
      <c r="AA12" s="937"/>
      <c r="AB12" s="938"/>
    </row>
    <row r="13" spans="2:33" ht="15" customHeight="1" x14ac:dyDescent="0.3">
      <c r="B13" s="936"/>
      <c r="C13" s="2003" t="s">
        <v>9</v>
      </c>
      <c r="D13" s="2004"/>
      <c r="E13" s="2004"/>
      <c r="F13" s="2004"/>
      <c r="G13" s="2004"/>
      <c r="H13" s="2005"/>
      <c r="I13" s="2938" t="s">
        <v>848</v>
      </c>
      <c r="J13" s="2939"/>
      <c r="K13" s="2939"/>
      <c r="L13" s="2939"/>
      <c r="M13" s="2939"/>
      <c r="N13" s="2939"/>
      <c r="O13" s="2939"/>
      <c r="P13" s="2939"/>
      <c r="Q13" s="2939"/>
      <c r="R13" s="2939"/>
      <c r="S13" s="2940"/>
      <c r="T13" s="2944" t="s">
        <v>11</v>
      </c>
      <c r="U13" s="2945"/>
      <c r="V13" s="2945"/>
      <c r="W13" s="2945"/>
      <c r="X13" s="2945"/>
      <c r="Y13" s="2945"/>
      <c r="Z13" s="2945"/>
      <c r="AA13" s="2946"/>
      <c r="AB13" s="938"/>
    </row>
    <row r="14" spans="2:33" ht="30" customHeight="1" thickBot="1" x14ac:dyDescent="0.35">
      <c r="B14" s="936"/>
      <c r="C14" s="2006"/>
      <c r="D14" s="2007"/>
      <c r="E14" s="2007"/>
      <c r="F14" s="2007"/>
      <c r="G14" s="2007"/>
      <c r="H14" s="2008"/>
      <c r="I14" s="2941"/>
      <c r="J14" s="2942"/>
      <c r="K14" s="2942"/>
      <c r="L14" s="2942"/>
      <c r="M14" s="2942"/>
      <c r="N14" s="2942"/>
      <c r="O14" s="2942"/>
      <c r="P14" s="2942"/>
      <c r="Q14" s="2942"/>
      <c r="R14" s="2942"/>
      <c r="S14" s="2943"/>
      <c r="T14" s="2947" t="s">
        <v>325</v>
      </c>
      <c r="U14" s="2948"/>
      <c r="V14" s="2948"/>
      <c r="W14" s="2948"/>
      <c r="X14" s="2948"/>
      <c r="Y14" s="2948"/>
      <c r="Z14" s="2948"/>
      <c r="AA14" s="2949"/>
      <c r="AB14" s="938"/>
      <c r="AC14" s="2919"/>
      <c r="AD14" s="2920"/>
      <c r="AE14" s="2920"/>
      <c r="AF14" s="2920"/>
      <c r="AG14" s="2920"/>
    </row>
    <row r="15" spans="2:33" ht="10" customHeight="1" thickBot="1" x14ac:dyDescent="0.35">
      <c r="B15" s="936"/>
      <c r="C15" s="937"/>
      <c r="D15" s="937"/>
      <c r="E15" s="937"/>
      <c r="F15" s="937"/>
      <c r="G15" s="937"/>
      <c r="H15" s="937"/>
      <c r="I15" s="937"/>
      <c r="J15" s="937"/>
      <c r="K15" s="937"/>
      <c r="L15" s="937"/>
      <c r="M15" s="937"/>
      <c r="N15" s="937"/>
      <c r="O15" s="937"/>
      <c r="P15" s="937"/>
      <c r="Q15" s="937"/>
      <c r="R15" s="937"/>
      <c r="S15" s="937"/>
      <c r="T15" s="937"/>
      <c r="U15" s="937"/>
      <c r="V15" s="937"/>
      <c r="W15" s="937"/>
      <c r="X15" s="937"/>
      <c r="Y15" s="937"/>
      <c r="Z15" s="937"/>
      <c r="AA15" s="937"/>
      <c r="AB15" s="938"/>
      <c r="AC15" s="2919"/>
      <c r="AD15" s="2920"/>
      <c r="AE15" s="2920"/>
      <c r="AF15" s="2920"/>
      <c r="AG15" s="2920"/>
    </row>
    <row r="16" spans="2:33" ht="38.25" customHeight="1" thickBot="1" x14ac:dyDescent="0.35">
      <c r="B16" s="936"/>
      <c r="C16" s="2040" t="s">
        <v>13</v>
      </c>
      <c r="D16" s="2041"/>
      <c r="E16" s="2041"/>
      <c r="F16" s="2041"/>
      <c r="G16" s="2041"/>
      <c r="H16" s="2042"/>
      <c r="I16" s="2950" t="s">
        <v>849</v>
      </c>
      <c r="J16" s="2951"/>
      <c r="K16" s="2951"/>
      <c r="L16" s="2951"/>
      <c r="M16" s="2951"/>
      <c r="N16" s="2951"/>
      <c r="O16" s="2951"/>
      <c r="P16" s="2951"/>
      <c r="Q16" s="2951"/>
      <c r="R16" s="2951"/>
      <c r="S16" s="2951"/>
      <c r="T16" s="2951"/>
      <c r="U16" s="2951"/>
      <c r="V16" s="2951"/>
      <c r="W16" s="2951"/>
      <c r="X16" s="2951"/>
      <c r="Y16" s="2951"/>
      <c r="Z16" s="2951"/>
      <c r="AA16" s="2952"/>
      <c r="AB16" s="938"/>
      <c r="AC16" s="2919"/>
      <c r="AD16" s="2920"/>
      <c r="AE16" s="2920"/>
      <c r="AF16" s="2920"/>
      <c r="AG16" s="2920"/>
    </row>
    <row r="17" spans="2:39" ht="10" customHeight="1" thickBot="1" x14ac:dyDescent="0.35">
      <c r="B17" s="936"/>
      <c r="C17" s="935"/>
      <c r="D17" s="935"/>
      <c r="E17" s="935"/>
      <c r="F17" s="935"/>
      <c r="G17" s="935"/>
      <c r="H17" s="935"/>
      <c r="I17" s="939"/>
      <c r="J17" s="939"/>
      <c r="K17" s="939"/>
      <c r="L17" s="939"/>
      <c r="M17" s="939"/>
      <c r="N17" s="939"/>
      <c r="O17" s="939"/>
      <c r="P17" s="939"/>
      <c r="Q17" s="939"/>
      <c r="R17" s="939"/>
      <c r="S17" s="939"/>
      <c r="T17" s="939"/>
      <c r="U17" s="939"/>
      <c r="V17" s="939"/>
      <c r="W17" s="939"/>
      <c r="X17" s="939"/>
      <c r="Y17" s="939"/>
      <c r="Z17" s="939"/>
      <c r="AA17" s="939"/>
      <c r="AB17" s="938"/>
    </row>
    <row r="18" spans="2:39" ht="220.5" customHeight="1" thickBot="1" x14ac:dyDescent="0.35">
      <c r="B18" s="936"/>
      <c r="C18" s="2040" t="s">
        <v>79</v>
      </c>
      <c r="D18" s="2041"/>
      <c r="E18" s="2041"/>
      <c r="F18" s="2041"/>
      <c r="G18" s="2041"/>
      <c r="H18" s="2042"/>
      <c r="I18" s="2977" t="s">
        <v>953</v>
      </c>
      <c r="J18" s="2978"/>
      <c r="K18" s="2978"/>
      <c r="L18" s="2978"/>
      <c r="M18" s="2978"/>
      <c r="N18" s="2978"/>
      <c r="O18" s="2978"/>
      <c r="P18" s="2978"/>
      <c r="Q18" s="2978"/>
      <c r="R18" s="2978"/>
      <c r="S18" s="2978"/>
      <c r="T18" s="2978"/>
      <c r="U18" s="2978"/>
      <c r="V18" s="2978"/>
      <c r="W18" s="2978"/>
      <c r="X18" s="2978"/>
      <c r="Y18" s="2978"/>
      <c r="Z18" s="2978"/>
      <c r="AA18" s="2979"/>
      <c r="AB18" s="938"/>
      <c r="AD18" s="1928"/>
      <c r="AE18" s="1928"/>
      <c r="AF18" s="1928"/>
      <c r="AG18" s="1928"/>
      <c r="AH18" s="1928"/>
      <c r="AI18" s="1928"/>
      <c r="AJ18" s="1928"/>
      <c r="AK18" s="1928"/>
      <c r="AL18" s="1928"/>
      <c r="AM18" s="1928"/>
    </row>
    <row r="19" spans="2:39" ht="10" customHeight="1" thickBot="1" x14ac:dyDescent="0.35">
      <c r="B19" s="936"/>
      <c r="C19" s="935"/>
      <c r="D19" s="935"/>
      <c r="E19" s="935"/>
      <c r="F19" s="935"/>
      <c r="G19" s="935"/>
      <c r="H19" s="935"/>
      <c r="I19" s="939"/>
      <c r="J19" s="939"/>
      <c r="K19" s="939"/>
      <c r="L19" s="939"/>
      <c r="M19" s="939"/>
      <c r="N19" s="939"/>
      <c r="O19" s="939"/>
      <c r="P19" s="939"/>
      <c r="Q19" s="939"/>
      <c r="R19" s="939"/>
      <c r="S19" s="939"/>
      <c r="T19" s="939"/>
      <c r="U19" s="939"/>
      <c r="V19" s="939"/>
      <c r="W19" s="939"/>
      <c r="X19" s="939"/>
      <c r="Y19" s="939"/>
      <c r="Z19" s="939"/>
      <c r="AA19" s="939"/>
      <c r="AB19" s="938"/>
    </row>
    <row r="20" spans="2:39" ht="17.25" customHeight="1" x14ac:dyDescent="0.3">
      <c r="B20" s="936"/>
      <c r="C20" s="1929" t="s">
        <v>626</v>
      </c>
      <c r="D20" s="1930"/>
      <c r="E20" s="1930"/>
      <c r="F20" s="1930"/>
      <c r="G20" s="1930"/>
      <c r="H20" s="1931"/>
      <c r="I20" s="2965" t="s">
        <v>954</v>
      </c>
      <c r="J20" s="2966"/>
      <c r="K20" s="2966"/>
      <c r="L20" s="2967"/>
      <c r="M20" s="1941" t="s">
        <v>18</v>
      </c>
      <c r="N20" s="1942"/>
      <c r="O20" s="1942"/>
      <c r="P20" s="1942"/>
      <c r="Q20" s="1942"/>
      <c r="R20" s="1942"/>
      <c r="S20" s="1943"/>
      <c r="T20" s="1941" t="s">
        <v>19</v>
      </c>
      <c r="U20" s="1942"/>
      <c r="V20" s="1942"/>
      <c r="W20" s="1942"/>
      <c r="X20" s="1942"/>
      <c r="Y20" s="1942"/>
      <c r="Z20" s="1942"/>
      <c r="AA20" s="1943"/>
      <c r="AB20" s="938"/>
    </row>
    <row r="21" spans="2:39" ht="30.75" customHeight="1" thickBot="1" x14ac:dyDescent="0.35">
      <c r="B21" s="936"/>
      <c r="C21" s="1932"/>
      <c r="D21" s="1933"/>
      <c r="E21" s="1933"/>
      <c r="F21" s="1933"/>
      <c r="G21" s="1933"/>
      <c r="H21" s="1934"/>
      <c r="I21" s="2968"/>
      <c r="J21" s="2969"/>
      <c r="K21" s="2969"/>
      <c r="L21" s="2970"/>
      <c r="M21" s="2971" t="s">
        <v>132</v>
      </c>
      <c r="N21" s="2972"/>
      <c r="O21" s="2972"/>
      <c r="P21" s="2972"/>
      <c r="Q21" s="2972"/>
      <c r="R21" s="2972"/>
      <c r="S21" s="2973"/>
      <c r="T21" s="2037" t="s">
        <v>850</v>
      </c>
      <c r="U21" s="2133"/>
      <c r="V21" s="2133"/>
      <c r="W21" s="2133"/>
      <c r="X21" s="2133"/>
      <c r="Y21" s="2133"/>
      <c r="Z21" s="2133"/>
      <c r="AA21" s="2134"/>
      <c r="AB21" s="938"/>
    </row>
    <row r="22" spans="2:39" ht="10" customHeight="1" thickBot="1" x14ac:dyDescent="0.35">
      <c r="B22" s="936"/>
      <c r="C22" s="937"/>
      <c r="D22" s="937"/>
      <c r="E22" s="937"/>
      <c r="F22" s="937"/>
      <c r="G22" s="937"/>
      <c r="H22" s="937"/>
      <c r="I22" s="937"/>
      <c r="J22" s="937"/>
      <c r="K22" s="937"/>
      <c r="L22" s="937"/>
      <c r="M22" s="937"/>
      <c r="N22" s="937"/>
      <c r="O22" s="937"/>
      <c r="P22" s="937"/>
      <c r="Q22" s="937"/>
      <c r="R22" s="937"/>
      <c r="S22" s="937"/>
      <c r="T22" s="937"/>
      <c r="U22" s="937"/>
      <c r="V22" s="937"/>
      <c r="W22" s="937"/>
      <c r="X22" s="937"/>
      <c r="Y22" s="937"/>
      <c r="Z22" s="937"/>
      <c r="AA22" s="937"/>
      <c r="AB22" s="938"/>
    </row>
    <row r="23" spans="2:39" ht="31.5" customHeight="1" thickBot="1" x14ac:dyDescent="0.35">
      <c r="B23" s="936"/>
      <c r="C23" s="1941" t="s">
        <v>22</v>
      </c>
      <c r="D23" s="1942"/>
      <c r="E23" s="1942"/>
      <c r="F23" s="1942"/>
      <c r="G23" s="1942"/>
      <c r="H23" s="1942"/>
      <c r="I23" s="1943"/>
      <c r="J23" s="1948" t="s">
        <v>23</v>
      </c>
      <c r="K23" s="1949"/>
      <c r="L23" s="1949"/>
      <c r="M23" s="1949"/>
      <c r="N23" s="1949"/>
      <c r="O23" s="1949"/>
      <c r="P23" s="1950"/>
      <c r="Q23" s="1948" t="s">
        <v>24</v>
      </c>
      <c r="R23" s="1949"/>
      <c r="S23" s="1949"/>
      <c r="T23" s="1949"/>
      <c r="U23" s="1949"/>
      <c r="V23" s="1949"/>
      <c r="W23" s="1949"/>
      <c r="X23" s="1949"/>
      <c r="Y23" s="1949"/>
      <c r="Z23" s="1949"/>
      <c r="AA23" s="1950"/>
      <c r="AB23" s="938"/>
    </row>
    <row r="24" spans="2:39" ht="55.5" customHeight="1" thickBot="1" x14ac:dyDescent="0.35">
      <c r="B24" s="936"/>
      <c r="C24" s="2066" t="s">
        <v>955</v>
      </c>
      <c r="D24" s="2067"/>
      <c r="E24" s="2067"/>
      <c r="F24" s="2067"/>
      <c r="G24" s="2067"/>
      <c r="H24" s="2067"/>
      <c r="I24" s="2068"/>
      <c r="J24" s="1359" t="s">
        <v>851</v>
      </c>
      <c r="K24" s="1360"/>
      <c r="L24" s="1360"/>
      <c r="M24" s="1360"/>
      <c r="N24" s="1360"/>
      <c r="O24" s="1360"/>
      <c r="P24" s="1361"/>
      <c r="Q24" s="2974" t="s">
        <v>326</v>
      </c>
      <c r="R24" s="2975"/>
      <c r="S24" s="2975"/>
      <c r="T24" s="2975"/>
      <c r="U24" s="2975"/>
      <c r="V24" s="2975"/>
      <c r="W24" s="2975"/>
      <c r="X24" s="2975"/>
      <c r="Y24" s="2975"/>
      <c r="Z24" s="2975"/>
      <c r="AA24" s="2976"/>
      <c r="AB24" s="938"/>
    </row>
    <row r="25" spans="2:39" ht="10" customHeight="1" thickBot="1" x14ac:dyDescent="0.35">
      <c r="B25" s="936"/>
      <c r="C25" s="937"/>
      <c r="D25" s="937"/>
      <c r="E25" s="937"/>
      <c r="F25" s="937"/>
      <c r="G25" s="937"/>
      <c r="H25" s="937"/>
      <c r="I25" s="937"/>
      <c r="J25" s="937"/>
      <c r="K25" s="937"/>
      <c r="L25" s="937"/>
      <c r="M25" s="937"/>
      <c r="N25" s="937"/>
      <c r="O25" s="937"/>
      <c r="P25" s="937"/>
      <c r="Q25" s="937"/>
      <c r="R25" s="937"/>
      <c r="S25" s="937"/>
      <c r="T25" s="937"/>
      <c r="U25" s="937"/>
      <c r="V25" s="937"/>
      <c r="W25" s="937"/>
      <c r="X25" s="937"/>
      <c r="Y25" s="937"/>
      <c r="Z25" s="937"/>
      <c r="AA25" s="937"/>
      <c r="AB25" s="938"/>
    </row>
    <row r="26" spans="2:39" ht="81" customHeight="1" thickBot="1" x14ac:dyDescent="0.35">
      <c r="B26" s="936"/>
      <c r="C26" s="1948" t="s">
        <v>27</v>
      </c>
      <c r="D26" s="1949"/>
      <c r="E26" s="1949"/>
      <c r="F26" s="1949"/>
      <c r="G26" s="1949"/>
      <c r="H26" s="1950"/>
      <c r="I26" s="2983"/>
      <c r="J26" s="2984"/>
      <c r="K26" s="2984"/>
      <c r="L26" s="2984"/>
      <c r="M26" s="2984"/>
      <c r="N26" s="2984"/>
      <c r="O26" s="2984"/>
      <c r="P26" s="2984"/>
      <c r="Q26" s="2984"/>
      <c r="R26" s="2984"/>
      <c r="S26" s="2984"/>
      <c r="T26" s="2984"/>
      <c r="U26" s="2984"/>
      <c r="V26" s="2984"/>
      <c r="W26" s="2984"/>
      <c r="X26" s="2984"/>
      <c r="Y26" s="2984"/>
      <c r="Z26" s="2984"/>
      <c r="AA26" s="2985"/>
      <c r="AB26" s="938"/>
    </row>
    <row r="27" spans="2:39" ht="10" customHeight="1" thickBot="1" x14ac:dyDescent="0.35">
      <c r="B27" s="936"/>
      <c r="C27" s="935"/>
      <c r="D27" s="935"/>
      <c r="E27" s="935"/>
      <c r="F27" s="935"/>
      <c r="G27" s="935"/>
      <c r="H27" s="935"/>
      <c r="I27" s="939"/>
      <c r="J27" s="939"/>
      <c r="K27" s="939"/>
      <c r="L27" s="939"/>
      <c r="M27" s="939"/>
      <c r="N27" s="939"/>
      <c r="O27" s="939"/>
      <c r="P27" s="939"/>
      <c r="Q27" s="939"/>
      <c r="R27" s="939"/>
      <c r="S27" s="939"/>
      <c r="T27" s="939"/>
      <c r="U27" s="939"/>
      <c r="V27" s="939"/>
      <c r="W27" s="939"/>
      <c r="X27" s="939"/>
      <c r="Y27" s="939"/>
      <c r="Z27" s="939"/>
      <c r="AA27" s="939"/>
      <c r="AB27" s="938"/>
    </row>
    <row r="28" spans="2:39" ht="37.5" customHeight="1" thickBot="1" x14ac:dyDescent="0.35">
      <c r="B28" s="936"/>
      <c r="C28" s="1948" t="s">
        <v>28</v>
      </c>
      <c r="D28" s="1949"/>
      <c r="E28" s="1949"/>
      <c r="F28" s="1949"/>
      <c r="G28" s="1949"/>
      <c r="H28" s="1950"/>
      <c r="I28" s="2986">
        <v>100</v>
      </c>
      <c r="J28" s="2987"/>
      <c r="K28" s="2988" t="s">
        <v>29</v>
      </c>
      <c r="L28" s="2989"/>
      <c r="M28" s="2989"/>
      <c r="N28" s="2990"/>
      <c r="O28" s="2991" t="s">
        <v>30</v>
      </c>
      <c r="P28" s="2992"/>
      <c r="Q28" s="2992"/>
      <c r="R28" s="2993"/>
      <c r="S28" s="959"/>
      <c r="T28" s="2991" t="s">
        <v>31</v>
      </c>
      <c r="U28" s="2992"/>
      <c r="V28" s="2993"/>
      <c r="W28" s="960" t="s">
        <v>32</v>
      </c>
      <c r="X28" s="2991" t="s">
        <v>56</v>
      </c>
      <c r="Y28" s="2992"/>
      <c r="Z28" s="2993"/>
      <c r="AA28" s="940"/>
      <c r="AB28" s="938"/>
    </row>
    <row r="29" spans="2:39" ht="10" customHeight="1" thickBot="1" x14ac:dyDescent="0.35">
      <c r="B29" s="936"/>
      <c r="C29" s="937"/>
      <c r="D29" s="937"/>
      <c r="E29" s="937"/>
      <c r="F29" s="937"/>
      <c r="G29" s="937"/>
      <c r="H29" s="937"/>
      <c r="I29" s="937"/>
      <c r="J29" s="937"/>
      <c r="K29" s="937"/>
      <c r="L29" s="937"/>
      <c r="M29" s="937"/>
      <c r="N29" s="937"/>
      <c r="O29" s="937"/>
      <c r="P29" s="937"/>
      <c r="Q29" s="937"/>
      <c r="R29" s="937"/>
      <c r="S29" s="937"/>
      <c r="T29" s="937"/>
      <c r="U29" s="937"/>
      <c r="V29" s="937"/>
      <c r="W29" s="937"/>
      <c r="X29" s="937"/>
      <c r="Y29" s="937"/>
      <c r="Z29" s="937"/>
      <c r="AA29" s="937"/>
      <c r="AB29" s="938"/>
    </row>
    <row r="30" spans="2:39" ht="15" customHeight="1" x14ac:dyDescent="0.3">
      <c r="B30" s="936"/>
      <c r="C30" s="2043" t="s">
        <v>34</v>
      </c>
      <c r="D30" s="2044"/>
      <c r="E30" s="2044"/>
      <c r="F30" s="2044"/>
      <c r="G30" s="2044"/>
      <c r="H30" s="2044"/>
      <c r="I30" s="2044"/>
      <c r="J30" s="2045"/>
      <c r="K30" s="2052" t="s">
        <v>35</v>
      </c>
      <c r="L30" s="2053"/>
      <c r="M30" s="2053"/>
      <c r="N30" s="2053"/>
      <c r="O30" s="2053"/>
      <c r="P30" s="2053"/>
      <c r="Q30" s="2053"/>
      <c r="R30" s="2054"/>
      <c r="S30" s="2055" t="s">
        <v>36</v>
      </c>
      <c r="T30" s="2056"/>
      <c r="U30" s="2056"/>
      <c r="V30" s="2056"/>
      <c r="W30" s="2057"/>
      <c r="X30" s="2058" t="s">
        <v>37</v>
      </c>
      <c r="Y30" s="2059"/>
      <c r="Z30" s="2059"/>
      <c r="AA30" s="2060"/>
      <c r="AB30" s="938"/>
    </row>
    <row r="31" spans="2:39" ht="14.25" customHeight="1" x14ac:dyDescent="0.3">
      <c r="B31" s="936"/>
      <c r="C31" s="2046"/>
      <c r="D31" s="2047"/>
      <c r="E31" s="2047"/>
      <c r="F31" s="2047"/>
      <c r="G31" s="2047"/>
      <c r="H31" s="2047"/>
      <c r="I31" s="2047"/>
      <c r="J31" s="2048"/>
      <c r="K31" s="2061" t="s">
        <v>38</v>
      </c>
      <c r="L31" s="2062"/>
      <c r="M31" s="2062"/>
      <c r="N31" s="2063"/>
      <c r="O31" s="2064" t="s">
        <v>39</v>
      </c>
      <c r="P31" s="2062"/>
      <c r="Q31" s="2062"/>
      <c r="R31" s="2063"/>
      <c r="S31" s="2064" t="s">
        <v>38</v>
      </c>
      <c r="T31" s="2063"/>
      <c r="U31" s="2064" t="s">
        <v>39</v>
      </c>
      <c r="V31" s="2062"/>
      <c r="W31" s="2063"/>
      <c r="X31" s="2064" t="s">
        <v>38</v>
      </c>
      <c r="Y31" s="2063"/>
      <c r="Z31" s="2064" t="s">
        <v>39</v>
      </c>
      <c r="AA31" s="2065"/>
      <c r="AB31" s="938"/>
    </row>
    <row r="32" spans="2:39" ht="15" customHeight="1" thickBot="1" x14ac:dyDescent="0.35">
      <c r="B32" s="936"/>
      <c r="C32" s="2049"/>
      <c r="D32" s="2050"/>
      <c r="E32" s="2050"/>
      <c r="F32" s="2050"/>
      <c r="G32" s="2050"/>
      <c r="H32" s="2050"/>
      <c r="I32" s="2050"/>
      <c r="J32" s="2051"/>
      <c r="K32" s="1944">
        <v>0</v>
      </c>
      <c r="L32" s="1945"/>
      <c r="M32" s="1945"/>
      <c r="N32" s="1981"/>
      <c r="O32" s="1982">
        <v>79</v>
      </c>
      <c r="P32" s="1945"/>
      <c r="Q32" s="1945"/>
      <c r="R32" s="1981"/>
      <c r="S32" s="1982">
        <v>80</v>
      </c>
      <c r="T32" s="1981"/>
      <c r="U32" s="1982">
        <v>89</v>
      </c>
      <c r="V32" s="1945"/>
      <c r="W32" s="1981"/>
      <c r="X32" s="1982">
        <v>90</v>
      </c>
      <c r="Y32" s="1981"/>
      <c r="Z32" s="1982">
        <v>100</v>
      </c>
      <c r="AA32" s="1946"/>
      <c r="AB32" s="938"/>
    </row>
    <row r="33" spans="2:28" ht="10" customHeight="1" thickBot="1" x14ac:dyDescent="0.35">
      <c r="B33" s="936"/>
      <c r="C33" s="937"/>
      <c r="D33" s="937"/>
      <c r="E33" s="937"/>
      <c r="F33" s="937"/>
      <c r="G33" s="937"/>
      <c r="H33" s="937"/>
      <c r="I33" s="937"/>
      <c r="J33" s="937"/>
      <c r="K33" s="937"/>
      <c r="L33" s="937"/>
      <c r="M33" s="937"/>
      <c r="N33" s="937"/>
      <c r="O33" s="937"/>
      <c r="P33" s="937"/>
      <c r="Q33" s="937"/>
      <c r="R33" s="937"/>
      <c r="S33" s="937"/>
      <c r="T33" s="937"/>
      <c r="U33" s="937"/>
      <c r="V33" s="937"/>
      <c r="W33" s="937"/>
      <c r="X33" s="937"/>
      <c r="Y33" s="937"/>
      <c r="Z33" s="937"/>
      <c r="AA33" s="937"/>
      <c r="AB33" s="938"/>
    </row>
    <row r="34" spans="2:28" s="942" customFormat="1" ht="14.25" customHeight="1" x14ac:dyDescent="0.3">
      <c r="B34" s="941"/>
      <c r="C34" s="1983" t="s">
        <v>40</v>
      </c>
      <c r="D34" s="1984"/>
      <c r="E34" s="1984"/>
      <c r="F34" s="1984"/>
      <c r="G34" s="1984"/>
      <c r="H34" s="1984"/>
      <c r="I34" s="1984"/>
      <c r="J34" s="1984"/>
      <c r="K34" s="1984"/>
      <c r="L34" s="1984"/>
      <c r="M34" s="1984"/>
      <c r="N34" s="1984"/>
      <c r="O34" s="1984"/>
      <c r="P34" s="1984"/>
      <c r="Q34" s="1984"/>
      <c r="R34" s="1984"/>
      <c r="S34" s="1984"/>
      <c r="T34" s="1984"/>
      <c r="U34" s="1984"/>
      <c r="V34" s="1984"/>
      <c r="W34" s="1984"/>
      <c r="X34" s="1984"/>
      <c r="Y34" s="1984"/>
      <c r="Z34" s="1984"/>
      <c r="AA34" s="1985"/>
      <c r="AB34" s="938"/>
    </row>
    <row r="35" spans="2:28" s="942" customFormat="1" ht="12" customHeight="1" thickBot="1" x14ac:dyDescent="0.35">
      <c r="B35" s="941"/>
      <c r="C35" s="1986"/>
      <c r="D35" s="1987"/>
      <c r="E35" s="1987"/>
      <c r="F35" s="1987"/>
      <c r="G35" s="1987"/>
      <c r="H35" s="1987"/>
      <c r="I35" s="1987"/>
      <c r="J35" s="1987"/>
      <c r="K35" s="1987"/>
      <c r="L35" s="1987"/>
      <c r="M35" s="1987"/>
      <c r="N35" s="1987"/>
      <c r="O35" s="1987"/>
      <c r="P35" s="1987"/>
      <c r="Q35" s="1987"/>
      <c r="R35" s="1987"/>
      <c r="S35" s="1987"/>
      <c r="T35" s="1987"/>
      <c r="U35" s="1987"/>
      <c r="V35" s="1987"/>
      <c r="W35" s="1987"/>
      <c r="X35" s="1987"/>
      <c r="Y35" s="1987"/>
      <c r="Z35" s="1987"/>
      <c r="AA35" s="1988"/>
      <c r="AB35" s="938"/>
    </row>
    <row r="36" spans="2:28" s="942" customFormat="1" ht="109.5" customHeight="1" x14ac:dyDescent="0.3">
      <c r="B36" s="941"/>
      <c r="C36" s="1983" t="s">
        <v>41</v>
      </c>
      <c r="D36" s="1984"/>
      <c r="E36" s="1984"/>
      <c r="F36" s="1984"/>
      <c r="G36" s="1985"/>
      <c r="H36" s="961" t="s">
        <v>852</v>
      </c>
      <c r="I36" s="970" t="s">
        <v>853</v>
      </c>
      <c r="J36" s="964" t="s">
        <v>854</v>
      </c>
      <c r="K36" s="1983" t="s">
        <v>45</v>
      </c>
      <c r="L36" s="1984"/>
      <c r="M36" s="1984"/>
      <c r="N36" s="1984"/>
      <c r="O36" s="1984"/>
      <c r="P36" s="1984"/>
      <c r="Q36" s="1984"/>
      <c r="R36" s="1984"/>
      <c r="S36" s="1984"/>
      <c r="T36" s="1984"/>
      <c r="U36" s="1984"/>
      <c r="V36" s="1984"/>
      <c r="W36" s="1984"/>
      <c r="X36" s="1984"/>
      <c r="Y36" s="1984"/>
      <c r="Z36" s="1984"/>
      <c r="AA36" s="1985"/>
      <c r="AB36" s="938"/>
    </row>
    <row r="37" spans="2:28" s="942" customFormat="1" ht="288" customHeight="1" x14ac:dyDescent="0.3">
      <c r="B37" s="941"/>
      <c r="C37" s="2921" t="s">
        <v>149</v>
      </c>
      <c r="D37" s="2922"/>
      <c r="E37" s="2922"/>
      <c r="F37" s="2922"/>
      <c r="G37" s="2923"/>
      <c r="H37" s="971">
        <f>4*(10)+1*(15)+2*(10)</f>
        <v>75</v>
      </c>
      <c r="I37" s="971">
        <v>75</v>
      </c>
      <c r="J37" s="972">
        <f>+(H37/I37)</f>
        <v>1</v>
      </c>
      <c r="K37" s="1403" t="s">
        <v>855</v>
      </c>
      <c r="L37" s="1403"/>
      <c r="M37" s="1403"/>
      <c r="N37" s="1403"/>
      <c r="O37" s="1403"/>
      <c r="P37" s="1403"/>
      <c r="Q37" s="1403"/>
      <c r="R37" s="1403"/>
      <c r="S37" s="1403"/>
      <c r="T37" s="1403"/>
      <c r="U37" s="1403"/>
      <c r="V37" s="1403"/>
      <c r="W37" s="1403"/>
      <c r="X37" s="1403"/>
      <c r="Y37" s="1403"/>
      <c r="Z37" s="1403"/>
      <c r="AA37" s="1426"/>
      <c r="AB37" s="938"/>
    </row>
    <row r="38" spans="2:28" s="942" customFormat="1" ht="30" customHeight="1" x14ac:dyDescent="0.3">
      <c r="B38" s="941"/>
      <c r="C38" s="2921" t="s">
        <v>150</v>
      </c>
      <c r="D38" s="2922"/>
      <c r="E38" s="2922"/>
      <c r="F38" s="2922"/>
      <c r="G38" s="2923"/>
      <c r="H38" s="962"/>
      <c r="I38" s="962"/>
      <c r="J38" s="965"/>
      <c r="K38" s="1403"/>
      <c r="L38" s="1965"/>
      <c r="M38" s="1965"/>
      <c r="N38" s="1965"/>
      <c r="O38" s="1965"/>
      <c r="P38" s="1965"/>
      <c r="Q38" s="1965"/>
      <c r="R38" s="1965"/>
      <c r="S38" s="1965"/>
      <c r="T38" s="1965"/>
      <c r="U38" s="1965"/>
      <c r="V38" s="1965"/>
      <c r="W38" s="1965"/>
      <c r="X38" s="1965"/>
      <c r="Y38" s="1965"/>
      <c r="Z38" s="1965"/>
      <c r="AA38" s="1966"/>
      <c r="AB38" s="938"/>
    </row>
    <row r="39" spans="2:28" s="942" customFormat="1" ht="30" customHeight="1" x14ac:dyDescent="0.3">
      <c r="B39" s="941"/>
      <c r="C39" s="2921" t="s">
        <v>151</v>
      </c>
      <c r="D39" s="2922"/>
      <c r="E39" s="2922"/>
      <c r="F39" s="2922"/>
      <c r="G39" s="2923"/>
      <c r="H39" s="962"/>
      <c r="I39" s="962"/>
      <c r="J39" s="965"/>
      <c r="K39" s="1403"/>
      <c r="L39" s="1965"/>
      <c r="M39" s="1965"/>
      <c r="N39" s="1965"/>
      <c r="O39" s="1965"/>
      <c r="P39" s="1965"/>
      <c r="Q39" s="1965"/>
      <c r="R39" s="1965"/>
      <c r="S39" s="1965"/>
      <c r="T39" s="1965"/>
      <c r="U39" s="1965"/>
      <c r="V39" s="1965"/>
      <c r="W39" s="1965"/>
      <c r="X39" s="1965"/>
      <c r="Y39" s="1965"/>
      <c r="Z39" s="1965"/>
      <c r="AA39" s="1966"/>
      <c r="AB39" s="938"/>
    </row>
    <row r="40" spans="2:28" s="942" customFormat="1" ht="30" customHeight="1" thickBot="1" x14ac:dyDescent="0.35">
      <c r="B40" s="941"/>
      <c r="C40" s="2924" t="s">
        <v>152</v>
      </c>
      <c r="D40" s="2925"/>
      <c r="E40" s="2925"/>
      <c r="F40" s="2925"/>
      <c r="G40" s="2926"/>
      <c r="H40" s="968"/>
      <c r="I40" s="968"/>
      <c r="J40" s="966"/>
      <c r="K40" s="2980"/>
      <c r="L40" s="2981"/>
      <c r="M40" s="2981"/>
      <c r="N40" s="2981"/>
      <c r="O40" s="2981"/>
      <c r="P40" s="2981"/>
      <c r="Q40" s="2981"/>
      <c r="R40" s="2981"/>
      <c r="S40" s="2981"/>
      <c r="T40" s="2981"/>
      <c r="U40" s="2981"/>
      <c r="V40" s="2981"/>
      <c r="W40" s="2981"/>
      <c r="X40" s="2981"/>
      <c r="Y40" s="2981"/>
      <c r="Z40" s="2981"/>
      <c r="AA40" s="2982"/>
      <c r="AB40" s="938"/>
    </row>
    <row r="41" spans="2:28" s="945" customFormat="1" ht="18.75" customHeight="1" thickBot="1" x14ac:dyDescent="0.4">
      <c r="B41" s="943"/>
      <c r="C41" s="2927" t="s">
        <v>46</v>
      </c>
      <c r="D41" s="2928"/>
      <c r="E41" s="2928"/>
      <c r="F41" s="2928"/>
      <c r="G41" s="2929"/>
      <c r="H41" s="963">
        <f>IF(H37="","",SUM(H37:H40))</f>
        <v>75</v>
      </c>
      <c r="I41" s="969"/>
      <c r="J41" s="967"/>
      <c r="K41" s="2930"/>
      <c r="L41" s="2930"/>
      <c r="M41" s="2930"/>
      <c r="N41" s="2930"/>
      <c r="O41" s="2930"/>
      <c r="P41" s="2930"/>
      <c r="Q41" s="2930"/>
      <c r="R41" s="2930"/>
      <c r="S41" s="2930"/>
      <c r="T41" s="2930"/>
      <c r="U41" s="2930"/>
      <c r="V41" s="2930"/>
      <c r="W41" s="2930"/>
      <c r="X41" s="2930"/>
      <c r="Y41" s="2930"/>
      <c r="Z41" s="2930"/>
      <c r="AA41" s="2931"/>
      <c r="AB41" s="944"/>
    </row>
    <row r="42" spans="2:28" s="942" customFormat="1" ht="5.25" customHeight="1" x14ac:dyDescent="0.3">
      <c r="B42" s="941"/>
      <c r="C42" s="937"/>
      <c r="D42" s="937"/>
      <c r="E42" s="937"/>
      <c r="F42" s="937"/>
      <c r="G42" s="937"/>
      <c r="H42" s="946"/>
      <c r="I42" s="946"/>
      <c r="J42" s="946"/>
      <c r="K42" s="946"/>
      <c r="L42" s="78"/>
      <c r="M42" s="937"/>
      <c r="N42" s="937"/>
      <c r="O42" s="937"/>
      <c r="P42" s="937"/>
      <c r="Q42" s="937"/>
      <c r="R42" s="937"/>
      <c r="S42" s="937"/>
      <c r="T42" s="937"/>
      <c r="U42" s="937"/>
      <c r="V42" s="937"/>
      <c r="W42" s="937"/>
      <c r="X42" s="937"/>
      <c r="Y42" s="937"/>
      <c r="Z42" s="937"/>
      <c r="AA42" s="937"/>
      <c r="AB42" s="938"/>
    </row>
    <row r="43" spans="2:28" s="942" customFormat="1" ht="10.5" customHeight="1" thickBot="1" x14ac:dyDescent="0.35">
      <c r="B43" s="941"/>
      <c r="C43" s="937"/>
      <c r="D43" s="937"/>
      <c r="E43" s="937"/>
      <c r="F43" s="937"/>
      <c r="G43" s="937"/>
      <c r="H43" s="946"/>
      <c r="I43" s="946"/>
      <c r="J43" s="946"/>
      <c r="K43" s="946"/>
      <c r="L43" s="78"/>
      <c r="M43" s="937"/>
      <c r="N43" s="937"/>
      <c r="O43" s="937"/>
      <c r="P43" s="937"/>
      <c r="Q43" s="937"/>
      <c r="R43" s="937"/>
      <c r="S43" s="937"/>
      <c r="T43" s="937"/>
      <c r="U43" s="937"/>
      <c r="V43" s="937"/>
      <c r="W43" s="937"/>
      <c r="X43" s="937"/>
      <c r="Y43" s="937"/>
      <c r="Z43" s="937"/>
      <c r="AA43" s="937"/>
      <c r="AB43" s="938"/>
    </row>
    <row r="44" spans="2:28" s="942" customFormat="1" ht="10.5" customHeight="1" x14ac:dyDescent="0.3">
      <c r="B44" s="941"/>
      <c r="C44" s="1323" t="s">
        <v>47</v>
      </c>
      <c r="D44" s="1324"/>
      <c r="E44" s="1324"/>
      <c r="F44" s="1324"/>
      <c r="G44" s="1324"/>
      <c r="H44" s="1324"/>
      <c r="I44" s="1324"/>
      <c r="J44" s="1324"/>
      <c r="K44" s="1324"/>
      <c r="L44" s="1324"/>
      <c r="M44" s="1324"/>
      <c r="N44" s="1324"/>
      <c r="O44" s="1324"/>
      <c r="P44" s="1324"/>
      <c r="Q44" s="1324"/>
      <c r="R44" s="1324"/>
      <c r="S44" s="1324"/>
      <c r="T44" s="1324"/>
      <c r="U44" s="1324"/>
      <c r="V44" s="1324"/>
      <c r="W44" s="1324"/>
      <c r="X44" s="1324"/>
      <c r="Y44" s="1324"/>
      <c r="Z44" s="1324"/>
      <c r="AA44" s="1325"/>
      <c r="AB44" s="938"/>
    </row>
    <row r="45" spans="2:28" ht="15" customHeight="1" thickBot="1" x14ac:dyDescent="0.35">
      <c r="B45" s="936"/>
      <c r="C45" s="1967"/>
      <c r="D45" s="1968"/>
      <c r="E45" s="1968"/>
      <c r="F45" s="1968"/>
      <c r="G45" s="1968"/>
      <c r="H45" s="1968"/>
      <c r="I45" s="1968"/>
      <c r="J45" s="1968"/>
      <c r="K45" s="1968"/>
      <c r="L45" s="1968"/>
      <c r="M45" s="1968"/>
      <c r="N45" s="1968"/>
      <c r="O45" s="1968"/>
      <c r="P45" s="1968"/>
      <c r="Q45" s="1968"/>
      <c r="R45" s="1968"/>
      <c r="S45" s="1968"/>
      <c r="T45" s="1968"/>
      <c r="U45" s="1968"/>
      <c r="V45" s="1968"/>
      <c r="W45" s="1968"/>
      <c r="X45" s="1968"/>
      <c r="Y45" s="1968"/>
      <c r="Z45" s="1968"/>
      <c r="AA45" s="1969"/>
      <c r="AB45" s="938"/>
    </row>
    <row r="46" spans="2:28" ht="14.25" customHeight="1" x14ac:dyDescent="0.3">
      <c r="B46" s="936"/>
      <c r="C46" s="1329"/>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1"/>
      <c r="AB46" s="938"/>
    </row>
    <row r="47" spans="2:28" x14ac:dyDescent="0.3">
      <c r="B47" s="936"/>
      <c r="C47" s="1332"/>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4"/>
      <c r="AB47" s="938"/>
    </row>
    <row r="48" spans="2:28" ht="14.25" customHeight="1" x14ac:dyDescent="0.3">
      <c r="B48" s="936"/>
      <c r="C48" s="1332"/>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4"/>
      <c r="AB48" s="938"/>
    </row>
    <row r="49" spans="2:28" ht="15" customHeight="1" x14ac:dyDescent="0.3">
      <c r="B49" s="936"/>
      <c r="C49" s="1332"/>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4"/>
      <c r="AB49" s="938"/>
    </row>
    <row r="50" spans="2:28" x14ac:dyDescent="0.3">
      <c r="B50" s="936"/>
      <c r="C50" s="1332"/>
      <c r="D50" s="1333"/>
      <c r="E50" s="1333"/>
      <c r="F50" s="1333"/>
      <c r="G50" s="1333"/>
      <c r="H50" s="1333"/>
      <c r="I50" s="1333"/>
      <c r="J50" s="1333"/>
      <c r="K50" s="1333"/>
      <c r="L50" s="1333"/>
      <c r="M50" s="1333"/>
      <c r="N50" s="1333"/>
      <c r="O50" s="1333"/>
      <c r="P50" s="1333"/>
      <c r="Q50" s="1333"/>
      <c r="R50" s="1333"/>
      <c r="S50" s="1333"/>
      <c r="T50" s="1333"/>
      <c r="U50" s="1333"/>
      <c r="V50" s="1333"/>
      <c r="W50" s="1333"/>
      <c r="X50" s="1333"/>
      <c r="Y50" s="1333"/>
      <c r="Z50" s="1333"/>
      <c r="AA50" s="1334"/>
      <c r="AB50" s="938"/>
    </row>
    <row r="51" spans="2:28" x14ac:dyDescent="0.3">
      <c r="B51" s="936"/>
      <c r="C51" s="1332"/>
      <c r="D51" s="1333"/>
      <c r="E51" s="1333"/>
      <c r="F51" s="1333"/>
      <c r="G51" s="1333"/>
      <c r="H51" s="1333"/>
      <c r="I51" s="1333"/>
      <c r="J51" s="1333"/>
      <c r="K51" s="1333"/>
      <c r="L51" s="1333"/>
      <c r="M51" s="1333"/>
      <c r="N51" s="1333"/>
      <c r="O51" s="1333"/>
      <c r="P51" s="1333"/>
      <c r="Q51" s="1333"/>
      <c r="R51" s="1333"/>
      <c r="S51" s="1333"/>
      <c r="T51" s="1333"/>
      <c r="U51" s="1333"/>
      <c r="V51" s="1333"/>
      <c r="W51" s="1333"/>
      <c r="X51" s="1333"/>
      <c r="Y51" s="1333"/>
      <c r="Z51" s="1333"/>
      <c r="AA51" s="1334"/>
      <c r="AB51" s="938"/>
    </row>
    <row r="52" spans="2:28" x14ac:dyDescent="0.3">
      <c r="B52" s="936"/>
      <c r="C52" s="1332"/>
      <c r="D52" s="1333"/>
      <c r="E52" s="1333"/>
      <c r="F52" s="1333"/>
      <c r="G52" s="1333"/>
      <c r="H52" s="1333"/>
      <c r="I52" s="1333"/>
      <c r="J52" s="1333"/>
      <c r="K52" s="1333"/>
      <c r="L52" s="1333"/>
      <c r="M52" s="1333"/>
      <c r="N52" s="1333"/>
      <c r="O52" s="1333"/>
      <c r="P52" s="1333"/>
      <c r="Q52" s="1333"/>
      <c r="R52" s="1333"/>
      <c r="S52" s="1333"/>
      <c r="T52" s="1333"/>
      <c r="U52" s="1333"/>
      <c r="V52" s="1333"/>
      <c r="W52" s="1333"/>
      <c r="X52" s="1333"/>
      <c r="Y52" s="1333"/>
      <c r="Z52" s="1333"/>
      <c r="AA52" s="1334"/>
      <c r="AB52" s="938"/>
    </row>
    <row r="53" spans="2:28" x14ac:dyDescent="0.3">
      <c r="B53" s="936"/>
      <c r="C53" s="1332"/>
      <c r="D53" s="1333"/>
      <c r="E53" s="1333"/>
      <c r="F53" s="1333"/>
      <c r="G53" s="1333"/>
      <c r="H53" s="1333"/>
      <c r="I53" s="1333"/>
      <c r="J53" s="1333"/>
      <c r="K53" s="1333"/>
      <c r="L53" s="1333"/>
      <c r="M53" s="1333"/>
      <c r="N53" s="1333"/>
      <c r="O53" s="1333"/>
      <c r="P53" s="1333"/>
      <c r="Q53" s="1333"/>
      <c r="R53" s="1333"/>
      <c r="S53" s="1333"/>
      <c r="T53" s="1333"/>
      <c r="U53" s="1333"/>
      <c r="V53" s="1333"/>
      <c r="W53" s="1333"/>
      <c r="X53" s="1333"/>
      <c r="Y53" s="1333"/>
      <c r="Z53" s="1333"/>
      <c r="AA53" s="1334"/>
      <c r="AB53" s="938"/>
    </row>
    <row r="54" spans="2:28" x14ac:dyDescent="0.3">
      <c r="B54" s="936"/>
      <c r="C54" s="1332"/>
      <c r="D54" s="1333"/>
      <c r="E54" s="1333"/>
      <c r="F54" s="1333"/>
      <c r="G54" s="1333"/>
      <c r="H54" s="1333"/>
      <c r="I54" s="1333"/>
      <c r="J54" s="1333"/>
      <c r="K54" s="1333"/>
      <c r="L54" s="1333"/>
      <c r="M54" s="1333"/>
      <c r="N54" s="1333"/>
      <c r="O54" s="1333"/>
      <c r="P54" s="1333"/>
      <c r="Q54" s="1333"/>
      <c r="R54" s="1333"/>
      <c r="S54" s="1333"/>
      <c r="T54" s="1333"/>
      <c r="U54" s="1333"/>
      <c r="V54" s="1333"/>
      <c r="W54" s="1333"/>
      <c r="X54" s="1333"/>
      <c r="Y54" s="1333"/>
      <c r="Z54" s="1333"/>
      <c r="AA54" s="1334"/>
      <c r="AB54" s="938"/>
    </row>
    <row r="55" spans="2:28" x14ac:dyDescent="0.3">
      <c r="B55" s="936"/>
      <c r="C55" s="1332"/>
      <c r="D55" s="1333"/>
      <c r="E55" s="1333"/>
      <c r="F55" s="1333"/>
      <c r="G55" s="1333"/>
      <c r="H55" s="1333"/>
      <c r="I55" s="1333"/>
      <c r="J55" s="1333"/>
      <c r="K55" s="1333"/>
      <c r="L55" s="1333"/>
      <c r="M55" s="1333"/>
      <c r="N55" s="1333"/>
      <c r="O55" s="1333"/>
      <c r="P55" s="1333"/>
      <c r="Q55" s="1333"/>
      <c r="R55" s="1333"/>
      <c r="S55" s="1333"/>
      <c r="T55" s="1333"/>
      <c r="U55" s="1333"/>
      <c r="V55" s="1333"/>
      <c r="W55" s="1333"/>
      <c r="X55" s="1333"/>
      <c r="Y55" s="1333"/>
      <c r="Z55" s="1333"/>
      <c r="AA55" s="1334"/>
      <c r="AB55" s="938"/>
    </row>
    <row r="56" spans="2:28" x14ac:dyDescent="0.3">
      <c r="B56" s="936"/>
      <c r="C56" s="1332"/>
      <c r="D56" s="1333"/>
      <c r="E56" s="1333"/>
      <c r="F56" s="1333"/>
      <c r="G56" s="1333"/>
      <c r="H56" s="1333"/>
      <c r="I56" s="1333"/>
      <c r="J56" s="1333"/>
      <c r="K56" s="1333"/>
      <c r="L56" s="1333"/>
      <c r="M56" s="1333"/>
      <c r="N56" s="1333"/>
      <c r="O56" s="1333"/>
      <c r="P56" s="1333"/>
      <c r="Q56" s="1333"/>
      <c r="R56" s="1333"/>
      <c r="S56" s="1333"/>
      <c r="T56" s="1333"/>
      <c r="U56" s="1333"/>
      <c r="V56" s="1333"/>
      <c r="W56" s="1333"/>
      <c r="X56" s="1333"/>
      <c r="Y56" s="1333"/>
      <c r="Z56" s="1333"/>
      <c r="AA56" s="1334"/>
      <c r="AB56" s="938"/>
    </row>
    <row r="57" spans="2:28" x14ac:dyDescent="0.3">
      <c r="B57" s="936"/>
      <c r="C57" s="1332"/>
      <c r="D57" s="1333"/>
      <c r="E57" s="1333"/>
      <c r="F57" s="1333"/>
      <c r="G57" s="1333"/>
      <c r="H57" s="1333"/>
      <c r="I57" s="1333"/>
      <c r="J57" s="1333"/>
      <c r="K57" s="1333"/>
      <c r="L57" s="1333"/>
      <c r="M57" s="1333"/>
      <c r="N57" s="1333"/>
      <c r="O57" s="1333"/>
      <c r="P57" s="1333"/>
      <c r="Q57" s="1333"/>
      <c r="R57" s="1333"/>
      <c r="S57" s="1333"/>
      <c r="T57" s="1333"/>
      <c r="U57" s="1333"/>
      <c r="V57" s="1333"/>
      <c r="W57" s="1333"/>
      <c r="X57" s="1333"/>
      <c r="Y57" s="1333"/>
      <c r="Z57" s="1333"/>
      <c r="AA57" s="1334"/>
      <c r="AB57" s="938"/>
    </row>
    <row r="58" spans="2:28" ht="12.5" thickBot="1" x14ac:dyDescent="0.35">
      <c r="B58" s="936"/>
      <c r="C58" s="1335"/>
      <c r="D58" s="1336"/>
      <c r="E58" s="1336"/>
      <c r="F58" s="1336"/>
      <c r="G58" s="1336"/>
      <c r="H58" s="1336"/>
      <c r="I58" s="1336"/>
      <c r="J58" s="1336"/>
      <c r="K58" s="1336"/>
      <c r="L58" s="1336"/>
      <c r="M58" s="1336"/>
      <c r="N58" s="1336"/>
      <c r="O58" s="1336"/>
      <c r="P58" s="1336"/>
      <c r="Q58" s="1336"/>
      <c r="R58" s="1336"/>
      <c r="S58" s="1336"/>
      <c r="T58" s="1336"/>
      <c r="U58" s="1336"/>
      <c r="V58" s="1336"/>
      <c r="W58" s="1336"/>
      <c r="X58" s="1336"/>
      <c r="Y58" s="1336"/>
      <c r="Z58" s="1336"/>
      <c r="AA58" s="1337"/>
      <c r="AB58" s="938"/>
    </row>
    <row r="59" spans="2:28" ht="7.5" customHeight="1" x14ac:dyDescent="0.3">
      <c r="B59" s="947"/>
      <c r="C59" s="948"/>
      <c r="D59" s="948"/>
      <c r="E59" s="948"/>
      <c r="F59" s="948"/>
      <c r="G59" s="948"/>
      <c r="H59" s="948"/>
      <c r="I59" s="948"/>
      <c r="J59" s="948"/>
      <c r="K59" s="948"/>
      <c r="L59" s="948"/>
      <c r="M59" s="948"/>
      <c r="N59" s="948"/>
      <c r="O59" s="948"/>
      <c r="P59" s="948"/>
      <c r="Q59" s="948"/>
      <c r="R59" s="948"/>
      <c r="S59" s="948"/>
      <c r="T59" s="948"/>
      <c r="U59" s="948"/>
      <c r="V59" s="948"/>
      <c r="W59" s="948"/>
      <c r="X59" s="948"/>
      <c r="Y59" s="948"/>
      <c r="Z59" s="948"/>
      <c r="AA59" s="948"/>
      <c r="AB59" s="949"/>
    </row>
    <row r="60" spans="2:28" ht="6.75" customHeight="1" thickBot="1" x14ac:dyDescent="0.35">
      <c r="B60" s="950"/>
      <c r="C60" s="951"/>
      <c r="D60" s="951"/>
      <c r="E60" s="951"/>
      <c r="F60" s="951"/>
      <c r="G60" s="951"/>
      <c r="H60" s="951"/>
      <c r="I60" s="951"/>
      <c r="J60" s="951"/>
      <c r="K60" s="951"/>
      <c r="L60" s="951"/>
      <c r="M60" s="951"/>
      <c r="N60" s="951"/>
      <c r="O60" s="951"/>
      <c r="P60" s="951"/>
      <c r="Q60" s="951"/>
      <c r="R60" s="951"/>
      <c r="S60" s="951"/>
      <c r="T60" s="951"/>
      <c r="U60" s="951"/>
      <c r="V60" s="951"/>
      <c r="W60" s="951"/>
      <c r="X60" s="951"/>
      <c r="Y60" s="951"/>
      <c r="Z60" s="951"/>
      <c r="AA60" s="951"/>
      <c r="AB60" s="952"/>
    </row>
    <row r="61" spans="2:28" ht="14.25" customHeight="1" x14ac:dyDescent="0.3">
      <c r="B61" s="953"/>
      <c r="C61" s="1970" t="s">
        <v>41</v>
      </c>
      <c r="D61" s="1971"/>
      <c r="E61" s="1971"/>
      <c r="F61" s="1971"/>
      <c r="G61" s="1971"/>
      <c r="H61" s="1971" t="s">
        <v>57</v>
      </c>
      <c r="I61" s="1971"/>
      <c r="J61" s="1971" t="s">
        <v>58</v>
      </c>
      <c r="K61" s="1971"/>
      <c r="L61" s="1971"/>
      <c r="M61" s="1971"/>
      <c r="N61" s="1971" t="s">
        <v>217</v>
      </c>
      <c r="O61" s="1971"/>
      <c r="P61" s="1971"/>
      <c r="Q61" s="1971"/>
      <c r="R61" s="1971"/>
      <c r="S61" s="1971"/>
      <c r="T61" s="1971"/>
      <c r="U61" s="1971"/>
      <c r="V61" s="1971" t="s">
        <v>50</v>
      </c>
      <c r="W61" s="1971"/>
      <c r="X61" s="1971"/>
      <c r="Y61" s="1971"/>
      <c r="Z61" s="1971"/>
      <c r="AA61" s="1973"/>
      <c r="AB61" s="954"/>
    </row>
    <row r="62" spans="2:28" ht="14.25" customHeight="1" x14ac:dyDescent="0.3">
      <c r="B62" s="955"/>
      <c r="C62" s="1972"/>
      <c r="D62" s="1414"/>
      <c r="E62" s="1414"/>
      <c r="F62" s="1414"/>
      <c r="G62" s="1414"/>
      <c r="H62" s="1414"/>
      <c r="I62" s="1414"/>
      <c r="J62" s="1414"/>
      <c r="K62" s="1414"/>
      <c r="L62" s="1414"/>
      <c r="M62" s="1414"/>
      <c r="N62" s="1414"/>
      <c r="O62" s="1414"/>
      <c r="P62" s="1414"/>
      <c r="Q62" s="1414"/>
      <c r="R62" s="1414"/>
      <c r="S62" s="1414"/>
      <c r="T62" s="1414"/>
      <c r="U62" s="1414"/>
      <c r="V62" s="1414"/>
      <c r="W62" s="1414"/>
      <c r="X62" s="1414"/>
      <c r="Y62" s="1414"/>
      <c r="Z62" s="1414"/>
      <c r="AA62" s="1974"/>
      <c r="AB62" s="954"/>
    </row>
    <row r="63" spans="2:28" ht="15" customHeight="1" x14ac:dyDescent="0.3">
      <c r="B63" s="955"/>
      <c r="C63" s="1972"/>
      <c r="D63" s="1414"/>
      <c r="E63" s="1414"/>
      <c r="F63" s="1414"/>
      <c r="G63" s="1414"/>
      <c r="H63" s="1414"/>
      <c r="I63" s="1414"/>
      <c r="J63" s="1414"/>
      <c r="K63" s="1414"/>
      <c r="L63" s="1414"/>
      <c r="M63" s="1414"/>
      <c r="N63" s="1414"/>
      <c r="O63" s="1414"/>
      <c r="P63" s="1414"/>
      <c r="Q63" s="1414"/>
      <c r="R63" s="1414"/>
      <c r="S63" s="1414"/>
      <c r="T63" s="1414"/>
      <c r="U63" s="1414"/>
      <c r="V63" s="1414"/>
      <c r="W63" s="1414"/>
      <c r="X63" s="1414"/>
      <c r="Y63" s="1414"/>
      <c r="Z63" s="1414"/>
      <c r="AA63" s="1974"/>
      <c r="AB63" s="954"/>
    </row>
    <row r="64" spans="2:28" ht="60" customHeight="1" x14ac:dyDescent="0.3">
      <c r="B64" s="953"/>
      <c r="C64" s="1951" t="str">
        <f>+C37</f>
        <v>TRIMESTRE 1</v>
      </c>
      <c r="D64" s="1952"/>
      <c r="E64" s="1952"/>
      <c r="F64" s="1952"/>
      <c r="G64" s="1952"/>
      <c r="H64" s="1962" t="s">
        <v>52</v>
      </c>
      <c r="I64" s="1962"/>
      <c r="J64" s="1956">
        <f>+J37</f>
        <v>1</v>
      </c>
      <c r="K64" s="1956"/>
      <c r="L64" s="1956"/>
      <c r="M64" s="1956"/>
      <c r="N64" s="1952" t="s">
        <v>52</v>
      </c>
      <c r="O64" s="1952"/>
      <c r="P64" s="1952"/>
      <c r="Q64" s="1952"/>
      <c r="R64" s="1952"/>
      <c r="S64" s="1952"/>
      <c r="T64" s="1952"/>
      <c r="U64" s="1952"/>
      <c r="V64" s="1954" t="s">
        <v>856</v>
      </c>
      <c r="W64" s="1954"/>
      <c r="X64" s="1954"/>
      <c r="Y64" s="1954"/>
      <c r="Z64" s="1954"/>
      <c r="AA64" s="1955"/>
      <c r="AB64" s="956"/>
    </row>
    <row r="65" spans="2:28" ht="20.149999999999999" customHeight="1" x14ac:dyDescent="0.3">
      <c r="B65" s="953"/>
      <c r="C65" s="1951" t="str">
        <f>+C38</f>
        <v>TRIMESTRE 2</v>
      </c>
      <c r="D65" s="1952"/>
      <c r="E65" s="1952"/>
      <c r="F65" s="1952"/>
      <c r="G65" s="1952"/>
      <c r="H65" s="1962"/>
      <c r="I65" s="1962"/>
      <c r="J65" s="1956"/>
      <c r="K65" s="1956"/>
      <c r="L65" s="1956"/>
      <c r="M65" s="1956"/>
      <c r="N65" s="1953"/>
      <c r="O65" s="1953"/>
      <c r="P65" s="1953"/>
      <c r="Q65" s="1953"/>
      <c r="R65" s="1953"/>
      <c r="S65" s="1953"/>
      <c r="T65" s="1953"/>
      <c r="U65" s="1953"/>
      <c r="V65" s="1954"/>
      <c r="W65" s="1954"/>
      <c r="X65" s="1954"/>
      <c r="Y65" s="1954"/>
      <c r="Z65" s="1954"/>
      <c r="AA65" s="1955"/>
      <c r="AB65" s="956"/>
    </row>
    <row r="66" spans="2:28" ht="20.149999999999999" customHeight="1" x14ac:dyDescent="0.3">
      <c r="B66" s="953"/>
      <c r="C66" s="1951" t="str">
        <f>+C39</f>
        <v>TRIMESTRE 3</v>
      </c>
      <c r="D66" s="1952"/>
      <c r="E66" s="1952"/>
      <c r="F66" s="1952"/>
      <c r="G66" s="1952"/>
      <c r="H66" s="1962"/>
      <c r="I66" s="1962"/>
      <c r="J66" s="1956"/>
      <c r="K66" s="1956"/>
      <c r="L66" s="1956"/>
      <c r="M66" s="1956"/>
      <c r="N66" s="1953"/>
      <c r="O66" s="1953"/>
      <c r="P66" s="1953"/>
      <c r="Q66" s="1953"/>
      <c r="R66" s="1953"/>
      <c r="S66" s="1953"/>
      <c r="T66" s="1953"/>
      <c r="U66" s="1953"/>
      <c r="V66" s="1954"/>
      <c r="W66" s="1954"/>
      <c r="X66" s="1954"/>
      <c r="Y66" s="1954"/>
      <c r="Z66" s="1954"/>
      <c r="AA66" s="1955"/>
      <c r="AB66" s="956"/>
    </row>
    <row r="67" spans="2:28" ht="20.149999999999999" customHeight="1" thickBot="1" x14ac:dyDescent="0.35">
      <c r="B67" s="953"/>
      <c r="C67" s="2069" t="str">
        <f>+C40</f>
        <v>TRIMESTRE 4</v>
      </c>
      <c r="D67" s="2070"/>
      <c r="E67" s="2070"/>
      <c r="F67" s="2070"/>
      <c r="G67" s="2070"/>
      <c r="H67" s="2071"/>
      <c r="I67" s="2071"/>
      <c r="J67" s="2072"/>
      <c r="K67" s="2072"/>
      <c r="L67" s="2072"/>
      <c r="M67" s="2072"/>
      <c r="N67" s="2073"/>
      <c r="O67" s="2073"/>
      <c r="P67" s="2073"/>
      <c r="Q67" s="2073"/>
      <c r="R67" s="2073"/>
      <c r="S67" s="2073"/>
      <c r="T67" s="2073"/>
      <c r="U67" s="2073"/>
      <c r="V67" s="2074"/>
      <c r="W67" s="2074"/>
      <c r="X67" s="2074"/>
      <c r="Y67" s="2074"/>
      <c r="Z67" s="2074"/>
      <c r="AA67" s="2075"/>
      <c r="AB67" s="956"/>
    </row>
    <row r="68" spans="2:28" x14ac:dyDescent="0.3">
      <c r="B68" s="957"/>
      <c r="C68" s="948"/>
      <c r="D68" s="948"/>
      <c r="E68" s="948"/>
      <c r="F68" s="948"/>
      <c r="G68" s="948"/>
      <c r="H68" s="948"/>
      <c r="I68" s="948"/>
      <c r="J68" s="948"/>
      <c r="K68" s="948"/>
      <c r="L68" s="948"/>
      <c r="M68" s="948"/>
      <c r="N68" s="948"/>
      <c r="O68" s="948"/>
      <c r="P68" s="948"/>
      <c r="Q68" s="948"/>
      <c r="R68" s="948"/>
      <c r="S68" s="948"/>
      <c r="T68" s="948"/>
      <c r="U68" s="948"/>
      <c r="V68" s="948"/>
      <c r="W68" s="948"/>
      <c r="X68" s="948"/>
      <c r="Y68" s="948"/>
      <c r="Z68" s="948"/>
      <c r="AA68" s="948"/>
      <c r="AB68" s="958"/>
    </row>
    <row r="107" ht="6" customHeight="1" x14ac:dyDescent="0.3"/>
  </sheetData>
  <mergeCells count="99">
    <mergeCell ref="C36:G36"/>
    <mergeCell ref="C26:H26"/>
    <mergeCell ref="I26:AA26"/>
    <mergeCell ref="C28:H28"/>
    <mergeCell ref="I28:J28"/>
    <mergeCell ref="K28:N28"/>
    <mergeCell ref="O28:R28"/>
    <mergeCell ref="T28:V28"/>
    <mergeCell ref="X28:Z28"/>
    <mergeCell ref="C34:AA35"/>
    <mergeCell ref="K36:AA36"/>
    <mergeCell ref="Z32:AA32"/>
    <mergeCell ref="C30:J32"/>
    <mergeCell ref="S32:T32"/>
    <mergeCell ref="U32:W32"/>
    <mergeCell ref="X32:Y32"/>
    <mergeCell ref="C67:G67"/>
    <mergeCell ref="H67:I67"/>
    <mergeCell ref="J67:M67"/>
    <mergeCell ref="C37:G37"/>
    <mergeCell ref="K37:AA37"/>
    <mergeCell ref="N67:U67"/>
    <mergeCell ref="V67:AA67"/>
    <mergeCell ref="K38:AA38"/>
    <mergeCell ref="C65:G65"/>
    <mergeCell ref="H65:I65"/>
    <mergeCell ref="J65:M65"/>
    <mergeCell ref="N65:U65"/>
    <mergeCell ref="V65:AA65"/>
    <mergeCell ref="C46:AA58"/>
    <mergeCell ref="C61:G63"/>
    <mergeCell ref="K40:AA40"/>
    <mergeCell ref="K32:N32"/>
    <mergeCell ref="O32:R32"/>
    <mergeCell ref="Z31:AA31"/>
    <mergeCell ref="K31:N31"/>
    <mergeCell ref="Q23:AA23"/>
    <mergeCell ref="K30:R30"/>
    <mergeCell ref="S30:W30"/>
    <mergeCell ref="X30:AA30"/>
    <mergeCell ref="O31:R31"/>
    <mergeCell ref="S31:T31"/>
    <mergeCell ref="U31:W31"/>
    <mergeCell ref="X31:Y31"/>
    <mergeCell ref="C24:I24"/>
    <mergeCell ref="J24:P24"/>
    <mergeCell ref="Q24:AA24"/>
    <mergeCell ref="C18:H18"/>
    <mergeCell ref="I18:AA18"/>
    <mergeCell ref="C23:I23"/>
    <mergeCell ref="J23:P23"/>
    <mergeCell ref="AD18:AM18"/>
    <mergeCell ref="C20:H21"/>
    <mergeCell ref="I20:L21"/>
    <mergeCell ref="M20:S20"/>
    <mergeCell ref="T20:AA20"/>
    <mergeCell ref="M21:S21"/>
    <mergeCell ref="T21:AA21"/>
    <mergeCell ref="C16:H16"/>
    <mergeCell ref="I16:AA16"/>
    <mergeCell ref="C10:H11"/>
    <mergeCell ref="I10:Q11"/>
    <mergeCell ref="R10:U10"/>
    <mergeCell ref="V10:AA10"/>
    <mergeCell ref="R11:U11"/>
    <mergeCell ref="V11:AA11"/>
    <mergeCell ref="C7:H8"/>
    <mergeCell ref="I7:AA8"/>
    <mergeCell ref="C13:H14"/>
    <mergeCell ref="I13:S14"/>
    <mergeCell ref="T13:AA13"/>
    <mergeCell ref="T14:AA14"/>
    <mergeCell ref="C40:G40"/>
    <mergeCell ref="C64:G64"/>
    <mergeCell ref="H64:I64"/>
    <mergeCell ref="C41:G41"/>
    <mergeCell ref="K41:AA41"/>
    <mergeCell ref="C44:AA45"/>
    <mergeCell ref="B2:G4"/>
    <mergeCell ref="H2:AB2"/>
    <mergeCell ref="H3:O3"/>
    <mergeCell ref="P3:AB3"/>
    <mergeCell ref="H4:AB4"/>
    <mergeCell ref="AC14:AG16"/>
    <mergeCell ref="C39:G39"/>
    <mergeCell ref="K39:AA39"/>
    <mergeCell ref="C66:G66"/>
    <mergeCell ref="H66:I66"/>
    <mergeCell ref="J66:M66"/>
    <mergeCell ref="N66:U66"/>
    <mergeCell ref="V66:AA66"/>
    <mergeCell ref="J64:M64"/>
    <mergeCell ref="N64:U64"/>
    <mergeCell ref="V64:AA64"/>
    <mergeCell ref="H61:I63"/>
    <mergeCell ref="J61:M63"/>
    <mergeCell ref="N61:U63"/>
    <mergeCell ref="V61:AA63"/>
    <mergeCell ref="C38:G38"/>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B101"/>
  <sheetViews>
    <sheetView topLeftCell="A28" zoomScale="70" zoomScaleNormal="70" workbookViewId="0">
      <selection activeCell="K32" sqref="K32:N32"/>
    </sheetView>
  </sheetViews>
  <sheetFormatPr baseColWidth="10" defaultColWidth="3.7265625" defaultRowHeight="14.5" x14ac:dyDescent="0.35"/>
  <cols>
    <col min="1" max="1" width="3.7265625" style="885"/>
    <col min="2" max="2" width="2.81640625" style="885" customWidth="1"/>
    <col min="3" max="6" width="2.7265625" style="885" customWidth="1"/>
    <col min="7" max="7" width="4.26953125" style="885" customWidth="1"/>
    <col min="8" max="8" width="14.26953125" style="885" customWidth="1"/>
    <col min="9" max="9" width="14.453125" style="885" customWidth="1"/>
    <col min="10" max="10" width="15" style="885" customWidth="1"/>
    <col min="11" max="12" width="3.453125" style="885" customWidth="1"/>
    <col min="13" max="15" width="2.7265625" style="885" customWidth="1"/>
    <col min="16" max="17" width="3.453125" style="885" customWidth="1"/>
    <col min="18" max="18" width="3.7265625" style="885"/>
    <col min="19" max="19" width="3.26953125" style="885" customWidth="1"/>
    <col min="20" max="20" width="7.453125" style="885" customWidth="1"/>
    <col min="21" max="21" width="3.453125" style="885" customWidth="1"/>
    <col min="22" max="22" width="3.7265625" style="885"/>
    <col min="23" max="25" width="5" style="885" customWidth="1"/>
    <col min="26" max="26" width="6.7265625" style="885" customWidth="1"/>
    <col min="27" max="27" width="4.1796875" style="885" customWidth="1"/>
    <col min="28" max="28" width="2" style="885" customWidth="1"/>
    <col min="29" max="16384" width="3.7265625" style="885"/>
  </cols>
  <sheetData>
    <row r="1" spans="2:28" ht="15" thickBot="1" x14ac:dyDescent="0.4">
      <c r="B1" s="886"/>
      <c r="C1" s="886"/>
      <c r="D1" s="886"/>
      <c r="E1" s="886"/>
      <c r="F1" s="886"/>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H5" s="887"/>
      <c r="I5" s="887"/>
      <c r="J5" s="887"/>
      <c r="K5" s="887"/>
      <c r="L5" s="887"/>
      <c r="M5" s="887"/>
      <c r="N5" s="887"/>
      <c r="O5" s="887"/>
      <c r="P5" s="887"/>
      <c r="Q5" s="887"/>
      <c r="R5" s="887"/>
      <c r="S5" s="887"/>
      <c r="T5" s="887"/>
      <c r="U5" s="887"/>
      <c r="V5" s="887"/>
      <c r="W5" s="887"/>
      <c r="X5" s="887"/>
      <c r="Y5" s="887"/>
      <c r="Z5" s="887"/>
      <c r="AA5" s="887"/>
      <c r="AB5" s="887"/>
    </row>
    <row r="6" spans="2:28" ht="15" thickBot="1" x14ac:dyDescent="0.4">
      <c r="B6" s="888"/>
      <c r="C6" s="889"/>
      <c r="D6" s="889"/>
      <c r="E6" s="889"/>
      <c r="F6" s="889"/>
      <c r="G6" s="889"/>
      <c r="H6" s="889"/>
      <c r="I6" s="890"/>
      <c r="J6" s="890"/>
      <c r="K6" s="890"/>
      <c r="L6" s="890"/>
      <c r="M6" s="890"/>
      <c r="N6" s="890"/>
      <c r="O6" s="890"/>
      <c r="P6" s="890"/>
      <c r="Q6" s="890"/>
      <c r="R6" s="891"/>
      <c r="S6" s="891"/>
      <c r="T6" s="891"/>
      <c r="U6" s="891"/>
      <c r="V6" s="891"/>
      <c r="W6" s="889"/>
      <c r="X6" s="889"/>
      <c r="Y6" s="889"/>
      <c r="Z6" s="889"/>
      <c r="AA6" s="889"/>
      <c r="AB6" s="892"/>
    </row>
    <row r="7" spans="2:28" ht="15" customHeight="1" x14ac:dyDescent="0.35">
      <c r="B7" s="893"/>
      <c r="C7" s="1114" t="s">
        <v>4</v>
      </c>
      <c r="D7" s="1115"/>
      <c r="E7" s="1115"/>
      <c r="F7" s="1115"/>
      <c r="G7" s="1115"/>
      <c r="H7" s="1116"/>
      <c r="I7" s="1365" t="s">
        <v>327</v>
      </c>
      <c r="J7" s="1366"/>
      <c r="K7" s="1366"/>
      <c r="L7" s="1366"/>
      <c r="M7" s="1366"/>
      <c r="N7" s="1366"/>
      <c r="O7" s="1366"/>
      <c r="P7" s="1366"/>
      <c r="Q7" s="1366"/>
      <c r="R7" s="1366"/>
      <c r="S7" s="1366"/>
      <c r="T7" s="1366"/>
      <c r="U7" s="1366"/>
      <c r="V7" s="1366"/>
      <c r="W7" s="1366"/>
      <c r="X7" s="1366"/>
      <c r="Y7" s="1366"/>
      <c r="Z7" s="1366"/>
      <c r="AA7" s="1367"/>
      <c r="AB7" s="894"/>
    </row>
    <row r="8" spans="2:28" ht="5.5" customHeight="1" thickBot="1" x14ac:dyDescent="0.4">
      <c r="B8" s="893"/>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894"/>
    </row>
    <row r="9" spans="2:28" ht="9" customHeight="1" thickBot="1" x14ac:dyDescent="0.4">
      <c r="B9" s="893"/>
      <c r="C9" s="895"/>
      <c r="D9" s="895"/>
      <c r="E9" s="895"/>
      <c r="F9" s="895"/>
      <c r="G9" s="895"/>
      <c r="H9" s="895"/>
      <c r="I9" s="896"/>
      <c r="J9" s="896"/>
      <c r="K9" s="896"/>
      <c r="L9" s="896"/>
      <c r="M9" s="896"/>
      <c r="N9" s="896"/>
      <c r="O9" s="896"/>
      <c r="P9" s="896"/>
      <c r="Q9" s="896"/>
      <c r="R9" s="897"/>
      <c r="S9" s="897"/>
      <c r="T9" s="897"/>
      <c r="U9" s="897"/>
      <c r="V9" s="897"/>
      <c r="W9" s="895"/>
      <c r="X9" s="895"/>
      <c r="Y9" s="895"/>
      <c r="Z9" s="895"/>
      <c r="AA9" s="895"/>
      <c r="AB9" s="894"/>
    </row>
    <row r="10" spans="2:28" ht="15" customHeight="1" thickBot="1" x14ac:dyDescent="0.4">
      <c r="B10" s="893"/>
      <c r="C10" s="1114" t="s">
        <v>5</v>
      </c>
      <c r="D10" s="1115"/>
      <c r="E10" s="1115"/>
      <c r="F10" s="1115"/>
      <c r="G10" s="1115"/>
      <c r="H10" s="1116"/>
      <c r="I10" s="1138" t="s">
        <v>328</v>
      </c>
      <c r="J10" s="1139"/>
      <c r="K10" s="1139"/>
      <c r="L10" s="1139"/>
      <c r="M10" s="1139"/>
      <c r="N10" s="1139"/>
      <c r="O10" s="1139"/>
      <c r="P10" s="1139"/>
      <c r="Q10" s="1140"/>
      <c r="R10" s="1144" t="s">
        <v>7</v>
      </c>
      <c r="S10" s="1145"/>
      <c r="T10" s="1145"/>
      <c r="U10" s="1146"/>
      <c r="V10" s="1147" t="s">
        <v>8</v>
      </c>
      <c r="W10" s="1148"/>
      <c r="X10" s="1148"/>
      <c r="Y10" s="1148"/>
      <c r="Z10" s="1148"/>
      <c r="AA10" s="1149"/>
      <c r="AB10" s="894"/>
    </row>
    <row r="11" spans="2:28" ht="14.5" customHeight="1" thickBot="1" x14ac:dyDescent="0.4">
      <c r="B11" s="893"/>
      <c r="C11" s="1117"/>
      <c r="D11" s="1118"/>
      <c r="E11" s="1118"/>
      <c r="F11" s="1118"/>
      <c r="G11" s="1118"/>
      <c r="H11" s="1119"/>
      <c r="I11" s="1141"/>
      <c r="J11" s="1142"/>
      <c r="K11" s="1142"/>
      <c r="L11" s="1142"/>
      <c r="M11" s="1142"/>
      <c r="N11" s="1142"/>
      <c r="O11" s="1142"/>
      <c r="P11" s="1142"/>
      <c r="Q11" s="1143"/>
      <c r="R11" s="1150" t="s">
        <v>329</v>
      </c>
      <c r="S11" s="1151"/>
      <c r="T11" s="1151"/>
      <c r="U11" s="1152"/>
      <c r="V11" s="1153">
        <v>5</v>
      </c>
      <c r="W11" s="1154"/>
      <c r="X11" s="1154"/>
      <c r="Y11" s="1154"/>
      <c r="Z11" s="1154"/>
      <c r="AA11" s="1155"/>
      <c r="AB11" s="894"/>
    </row>
    <row r="12" spans="2:28" ht="11.15" customHeight="1" thickBot="1" x14ac:dyDescent="0.4">
      <c r="B12" s="898"/>
      <c r="C12" s="899"/>
      <c r="D12" s="899"/>
      <c r="E12" s="899"/>
      <c r="F12" s="899"/>
      <c r="G12" s="899"/>
      <c r="H12" s="899"/>
      <c r="I12" s="899"/>
      <c r="J12" s="899"/>
      <c r="K12" s="899"/>
      <c r="L12" s="899"/>
      <c r="M12" s="899"/>
      <c r="N12" s="899"/>
      <c r="O12" s="899"/>
      <c r="P12" s="899"/>
      <c r="Q12" s="899"/>
      <c r="R12" s="899"/>
      <c r="S12" s="899"/>
      <c r="T12" s="899"/>
      <c r="U12" s="899"/>
      <c r="V12" s="899"/>
      <c r="W12" s="899"/>
      <c r="X12" s="899"/>
      <c r="Y12" s="899"/>
      <c r="Z12" s="899"/>
      <c r="AA12" s="899"/>
      <c r="AB12" s="900"/>
    </row>
    <row r="13" spans="2:28" ht="15" customHeight="1" x14ac:dyDescent="0.35">
      <c r="B13" s="898"/>
      <c r="C13" s="1114" t="s">
        <v>9</v>
      </c>
      <c r="D13" s="1115"/>
      <c r="E13" s="1115"/>
      <c r="F13" s="1115"/>
      <c r="G13" s="1115"/>
      <c r="H13" s="1116"/>
      <c r="I13" s="1156" t="s">
        <v>330</v>
      </c>
      <c r="J13" s="1157"/>
      <c r="K13" s="1157"/>
      <c r="L13" s="1157"/>
      <c r="M13" s="1157"/>
      <c r="N13" s="1157"/>
      <c r="O13" s="1157"/>
      <c r="P13" s="1157"/>
      <c r="Q13" s="1157"/>
      <c r="R13" s="1157"/>
      <c r="S13" s="1158"/>
      <c r="T13" s="1114" t="s">
        <v>11</v>
      </c>
      <c r="U13" s="1115"/>
      <c r="V13" s="1115"/>
      <c r="W13" s="1115"/>
      <c r="X13" s="1115"/>
      <c r="Y13" s="1115"/>
      <c r="Z13" s="1115"/>
      <c r="AA13" s="1116"/>
      <c r="AB13" s="900"/>
    </row>
    <row r="14" spans="2:28" ht="23.5" customHeight="1" thickBot="1" x14ac:dyDescent="0.4">
      <c r="B14" s="898"/>
      <c r="C14" s="1117"/>
      <c r="D14" s="1118"/>
      <c r="E14" s="1118"/>
      <c r="F14" s="1118"/>
      <c r="G14" s="1118"/>
      <c r="H14" s="1119"/>
      <c r="I14" s="1159"/>
      <c r="J14" s="1160"/>
      <c r="K14" s="1160"/>
      <c r="L14" s="1160"/>
      <c r="M14" s="1160"/>
      <c r="N14" s="1160"/>
      <c r="O14" s="1160"/>
      <c r="P14" s="1160"/>
      <c r="Q14" s="1160"/>
      <c r="R14" s="1160"/>
      <c r="S14" s="1161"/>
      <c r="T14" s="1162" t="s">
        <v>12</v>
      </c>
      <c r="U14" s="1163"/>
      <c r="V14" s="1163"/>
      <c r="W14" s="1163"/>
      <c r="X14" s="1163"/>
      <c r="Y14" s="1163"/>
      <c r="Z14" s="1163"/>
      <c r="AA14" s="1164"/>
      <c r="AB14" s="900"/>
    </row>
    <row r="15" spans="2:28" ht="9.65" customHeight="1" thickBot="1" x14ac:dyDescent="0.4">
      <c r="B15" s="898"/>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900"/>
    </row>
    <row r="16" spans="2:28" ht="41.15" customHeight="1" thickBot="1" x14ac:dyDescent="0.4">
      <c r="B16" s="898"/>
      <c r="C16" s="1165" t="s">
        <v>13</v>
      </c>
      <c r="D16" s="1166"/>
      <c r="E16" s="1166"/>
      <c r="F16" s="1166"/>
      <c r="G16" s="1166"/>
      <c r="H16" s="1167"/>
      <c r="I16" s="1168" t="s">
        <v>331</v>
      </c>
      <c r="J16" s="1169"/>
      <c r="K16" s="1169"/>
      <c r="L16" s="1169"/>
      <c r="M16" s="1169"/>
      <c r="N16" s="1169"/>
      <c r="O16" s="1169"/>
      <c r="P16" s="1169"/>
      <c r="Q16" s="1169"/>
      <c r="R16" s="1169"/>
      <c r="S16" s="1169"/>
      <c r="T16" s="1169"/>
      <c r="U16" s="1169"/>
      <c r="V16" s="1169"/>
      <c r="W16" s="1169"/>
      <c r="X16" s="1169"/>
      <c r="Y16" s="1169"/>
      <c r="Z16" s="1169"/>
      <c r="AA16" s="1170"/>
      <c r="AB16" s="900"/>
    </row>
    <row r="17" spans="2:28" ht="8.5" customHeight="1" thickBot="1" x14ac:dyDescent="0.4">
      <c r="B17" s="898"/>
      <c r="C17" s="897"/>
      <c r="D17" s="897"/>
      <c r="E17" s="897"/>
      <c r="F17" s="897"/>
      <c r="G17" s="897"/>
      <c r="H17" s="897"/>
      <c r="I17" s="901"/>
      <c r="J17" s="901"/>
      <c r="K17" s="901"/>
      <c r="L17" s="901"/>
      <c r="M17" s="901"/>
      <c r="N17" s="901"/>
      <c r="O17" s="901"/>
      <c r="P17" s="901"/>
      <c r="Q17" s="901"/>
      <c r="R17" s="901"/>
      <c r="S17" s="901"/>
      <c r="T17" s="901"/>
      <c r="U17" s="901"/>
      <c r="V17" s="901"/>
      <c r="W17" s="901"/>
      <c r="X17" s="901"/>
      <c r="Y17" s="901"/>
      <c r="Z17" s="901"/>
      <c r="AA17" s="901"/>
      <c r="AB17" s="900"/>
    </row>
    <row r="18" spans="2:28" ht="60" customHeight="1" thickBot="1" x14ac:dyDescent="0.4">
      <c r="B18" s="898"/>
      <c r="C18" s="1165" t="s">
        <v>79</v>
      </c>
      <c r="D18" s="1166"/>
      <c r="E18" s="1166"/>
      <c r="F18" s="1166"/>
      <c r="G18" s="1166"/>
      <c r="H18" s="1167"/>
      <c r="I18" s="1168" t="s">
        <v>332</v>
      </c>
      <c r="J18" s="1169"/>
      <c r="K18" s="1169"/>
      <c r="L18" s="1169"/>
      <c r="M18" s="1169"/>
      <c r="N18" s="1169"/>
      <c r="O18" s="1169"/>
      <c r="P18" s="1169"/>
      <c r="Q18" s="1169"/>
      <c r="R18" s="1169"/>
      <c r="S18" s="1169"/>
      <c r="T18" s="1169"/>
      <c r="U18" s="1169"/>
      <c r="V18" s="1169"/>
      <c r="W18" s="1169"/>
      <c r="X18" s="1169"/>
      <c r="Y18" s="1169"/>
      <c r="Z18" s="1169"/>
      <c r="AA18" s="1170"/>
      <c r="AB18" s="900"/>
    </row>
    <row r="19" spans="2:28" ht="9.65" customHeight="1" thickBot="1" x14ac:dyDescent="0.4">
      <c r="B19" s="898"/>
      <c r="C19" s="897"/>
      <c r="D19" s="897"/>
      <c r="E19" s="897"/>
      <c r="F19" s="897"/>
      <c r="G19" s="897"/>
      <c r="H19" s="897"/>
      <c r="I19" s="901"/>
      <c r="J19" s="901"/>
      <c r="K19" s="901"/>
      <c r="L19" s="901"/>
      <c r="M19" s="901"/>
      <c r="N19" s="901"/>
      <c r="O19" s="901"/>
      <c r="P19" s="901"/>
      <c r="Q19" s="901"/>
      <c r="R19" s="901"/>
      <c r="S19" s="901"/>
      <c r="T19" s="901"/>
      <c r="U19" s="901"/>
      <c r="V19" s="901"/>
      <c r="W19" s="901"/>
      <c r="X19" s="901"/>
      <c r="Y19" s="901"/>
      <c r="Z19" s="901"/>
      <c r="AA19" s="901"/>
      <c r="AB19" s="900"/>
    </row>
    <row r="20" spans="2:28" ht="15" customHeight="1" x14ac:dyDescent="0.35">
      <c r="B20" s="898"/>
      <c r="C20" s="1171" t="s">
        <v>54</v>
      </c>
      <c r="D20" s="1172"/>
      <c r="E20" s="1172"/>
      <c r="F20" s="1172"/>
      <c r="G20" s="1172"/>
      <c r="H20" s="1173"/>
      <c r="I20" s="3028" t="s">
        <v>956</v>
      </c>
      <c r="J20" s="3029"/>
      <c r="K20" s="3029"/>
      <c r="L20" s="3030"/>
      <c r="M20" s="1147" t="s">
        <v>18</v>
      </c>
      <c r="N20" s="1148"/>
      <c r="O20" s="1148"/>
      <c r="P20" s="1148"/>
      <c r="Q20" s="1148"/>
      <c r="R20" s="1148"/>
      <c r="S20" s="1149"/>
      <c r="T20" s="1147" t="s">
        <v>19</v>
      </c>
      <c r="U20" s="1148"/>
      <c r="V20" s="1148"/>
      <c r="W20" s="1148"/>
      <c r="X20" s="1148"/>
      <c r="Y20" s="1148"/>
      <c r="Z20" s="1148"/>
      <c r="AA20" s="1149"/>
      <c r="AB20" s="900"/>
    </row>
    <row r="21" spans="2:28" ht="13.4" customHeight="1" thickBot="1" x14ac:dyDescent="0.4">
      <c r="B21" s="898"/>
      <c r="C21" s="1174"/>
      <c r="D21" s="1175"/>
      <c r="E21" s="1175"/>
      <c r="F21" s="1175"/>
      <c r="G21" s="1175"/>
      <c r="H21" s="1176"/>
      <c r="I21" s="3031"/>
      <c r="J21" s="3032"/>
      <c r="K21" s="3032"/>
      <c r="L21" s="3033"/>
      <c r="M21" s="3034" t="s">
        <v>20</v>
      </c>
      <c r="N21" s="3035"/>
      <c r="O21" s="3035"/>
      <c r="P21" s="3035"/>
      <c r="Q21" s="3035"/>
      <c r="R21" s="3035"/>
      <c r="S21" s="3036"/>
      <c r="T21" s="1153" t="s">
        <v>21</v>
      </c>
      <c r="U21" s="1184"/>
      <c r="V21" s="1184"/>
      <c r="W21" s="1184"/>
      <c r="X21" s="1184"/>
      <c r="Y21" s="1184"/>
      <c r="Z21" s="1184"/>
      <c r="AA21" s="1185"/>
      <c r="AB21" s="900"/>
    </row>
    <row r="22" spans="2:28" ht="8.5" customHeight="1" thickBot="1" x14ac:dyDescent="0.4">
      <c r="B22" s="898"/>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900"/>
    </row>
    <row r="23" spans="2:28" ht="22.4" customHeight="1" x14ac:dyDescent="0.35">
      <c r="B23" s="898"/>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900"/>
    </row>
    <row r="24" spans="2:28" ht="28.5" customHeight="1" thickBot="1" x14ac:dyDescent="0.4">
      <c r="B24" s="898"/>
      <c r="C24" s="1186" t="s">
        <v>333</v>
      </c>
      <c r="D24" s="1187"/>
      <c r="E24" s="1187"/>
      <c r="F24" s="1187"/>
      <c r="G24" s="1187"/>
      <c r="H24" s="1187"/>
      <c r="I24" s="1188"/>
      <c r="J24" s="1186" t="s">
        <v>334</v>
      </c>
      <c r="K24" s="1187"/>
      <c r="L24" s="1187"/>
      <c r="M24" s="1187"/>
      <c r="N24" s="1187"/>
      <c r="O24" s="1187"/>
      <c r="P24" s="1188"/>
      <c r="Q24" s="1189" t="s">
        <v>335</v>
      </c>
      <c r="R24" s="1190"/>
      <c r="S24" s="1190"/>
      <c r="T24" s="1190"/>
      <c r="U24" s="1190"/>
      <c r="V24" s="1190"/>
      <c r="W24" s="1190"/>
      <c r="X24" s="1190"/>
      <c r="Y24" s="1190"/>
      <c r="Z24" s="1190"/>
      <c r="AA24" s="1191"/>
      <c r="AB24" s="900"/>
    </row>
    <row r="25" spans="2:28" ht="12.75" customHeight="1" thickBot="1" x14ac:dyDescent="0.4">
      <c r="B25" s="898"/>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900"/>
    </row>
    <row r="26" spans="2:28" ht="29.15" customHeight="1" thickBot="1" x14ac:dyDescent="0.4">
      <c r="B26" s="898"/>
      <c r="C26" s="1165" t="s">
        <v>27</v>
      </c>
      <c r="D26" s="1166"/>
      <c r="E26" s="1166"/>
      <c r="F26" s="1166"/>
      <c r="G26" s="1166"/>
      <c r="H26" s="1167"/>
      <c r="I26" s="1168" t="s">
        <v>336</v>
      </c>
      <c r="J26" s="1169"/>
      <c r="K26" s="1169"/>
      <c r="L26" s="1169"/>
      <c r="M26" s="1169"/>
      <c r="N26" s="1169"/>
      <c r="O26" s="1169"/>
      <c r="P26" s="1169"/>
      <c r="Q26" s="1169"/>
      <c r="R26" s="1169"/>
      <c r="S26" s="1169"/>
      <c r="T26" s="1169"/>
      <c r="U26" s="1169"/>
      <c r="V26" s="1169"/>
      <c r="W26" s="1169"/>
      <c r="X26" s="1169"/>
      <c r="Y26" s="1169"/>
      <c r="Z26" s="1169"/>
      <c r="AA26" s="1170"/>
      <c r="AB26" s="900"/>
    </row>
    <row r="27" spans="2:28" ht="7.4" customHeight="1" thickBot="1" x14ac:dyDescent="0.4">
      <c r="B27" s="898"/>
      <c r="C27" s="897"/>
      <c r="D27" s="897"/>
      <c r="E27" s="897"/>
      <c r="F27" s="897"/>
      <c r="G27" s="897"/>
      <c r="H27" s="897"/>
      <c r="I27" s="901"/>
      <c r="J27" s="901"/>
      <c r="K27" s="901"/>
      <c r="L27" s="901"/>
      <c r="M27" s="901"/>
      <c r="N27" s="901"/>
      <c r="O27" s="901"/>
      <c r="P27" s="901"/>
      <c r="Q27" s="901"/>
      <c r="R27" s="901"/>
      <c r="S27" s="901"/>
      <c r="T27" s="901"/>
      <c r="U27" s="901"/>
      <c r="V27" s="901"/>
      <c r="W27" s="901"/>
      <c r="X27" s="901"/>
      <c r="Y27" s="901"/>
      <c r="Z27" s="901"/>
      <c r="AA27" s="901"/>
      <c r="AB27" s="900"/>
    </row>
    <row r="28" spans="2:28" ht="42" customHeight="1" thickBot="1" x14ac:dyDescent="0.4">
      <c r="B28" s="898"/>
      <c r="C28" s="1165" t="s">
        <v>28</v>
      </c>
      <c r="D28" s="1166"/>
      <c r="E28" s="1166"/>
      <c r="F28" s="1166"/>
      <c r="G28" s="1166"/>
      <c r="H28" s="1167"/>
      <c r="I28" s="1150">
        <v>1</v>
      </c>
      <c r="J28" s="1168"/>
      <c r="K28" s="1194" t="s">
        <v>29</v>
      </c>
      <c r="L28" s="1195"/>
      <c r="M28" s="1195"/>
      <c r="N28" s="1196"/>
      <c r="O28" s="1197" t="s">
        <v>30</v>
      </c>
      <c r="P28" s="1198"/>
      <c r="Q28" s="1198"/>
      <c r="R28" s="1199"/>
      <c r="S28" s="386" t="s">
        <v>32</v>
      </c>
      <c r="T28" s="1198" t="s">
        <v>31</v>
      </c>
      <c r="U28" s="1198"/>
      <c r="V28" s="1199"/>
      <c r="W28" s="749"/>
      <c r="X28" s="1200" t="s">
        <v>56</v>
      </c>
      <c r="Y28" s="1201"/>
      <c r="Z28" s="1202"/>
      <c r="AA28" s="921"/>
      <c r="AB28" s="900"/>
    </row>
    <row r="29" spans="2:28" ht="8.5" customHeight="1" thickBot="1" x14ac:dyDescent="0.4">
      <c r="B29" s="898"/>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899"/>
      <c r="AB29" s="900"/>
    </row>
    <row r="30" spans="2:28" ht="15" customHeight="1" x14ac:dyDescent="0.35">
      <c r="B30" s="898"/>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900"/>
    </row>
    <row r="31" spans="2:28" ht="11.5" customHeight="1" x14ac:dyDescent="0.35">
      <c r="B31" s="898"/>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900"/>
    </row>
    <row r="32" spans="2:28" ht="13.4" customHeight="1" thickBot="1" x14ac:dyDescent="0.4">
      <c r="B32" s="898"/>
      <c r="C32" s="1219"/>
      <c r="D32" s="1220"/>
      <c r="E32" s="1220"/>
      <c r="F32" s="1220"/>
      <c r="G32" s="1220"/>
      <c r="H32" s="1220"/>
      <c r="I32" s="1220"/>
      <c r="J32" s="1221"/>
      <c r="K32" s="1209">
        <v>0</v>
      </c>
      <c r="L32" s="1210"/>
      <c r="M32" s="1210"/>
      <c r="N32" s="1210"/>
      <c r="O32" s="1211">
        <v>0.59</v>
      </c>
      <c r="P32" s="1210"/>
      <c r="Q32" s="1210"/>
      <c r="R32" s="1210"/>
      <c r="S32" s="1211">
        <v>0.6</v>
      </c>
      <c r="T32" s="1210"/>
      <c r="U32" s="1211">
        <v>0.69</v>
      </c>
      <c r="V32" s="1210"/>
      <c r="W32" s="1210"/>
      <c r="X32" s="1211">
        <v>0.7</v>
      </c>
      <c r="Y32" s="1210"/>
      <c r="Z32" s="1211">
        <v>1</v>
      </c>
      <c r="AA32" s="1212"/>
      <c r="AB32" s="900"/>
    </row>
    <row r="33" spans="2:28" ht="8.5" customHeight="1" thickBot="1" x14ac:dyDescent="0.4">
      <c r="B33" s="898"/>
      <c r="C33" s="899"/>
      <c r="D33" s="899"/>
      <c r="E33" s="899"/>
      <c r="F33" s="899"/>
      <c r="G33" s="899"/>
      <c r="H33" s="899"/>
      <c r="I33" s="899"/>
      <c r="J33" s="899"/>
      <c r="K33" s="899"/>
      <c r="L33" s="899"/>
      <c r="M33" s="899"/>
      <c r="N33" s="899"/>
      <c r="O33" s="899"/>
      <c r="P33" s="899"/>
      <c r="Q33" s="899"/>
      <c r="R33" s="899"/>
      <c r="S33" s="899"/>
      <c r="T33" s="899"/>
      <c r="U33" s="899"/>
      <c r="V33" s="899"/>
      <c r="W33" s="899"/>
      <c r="X33" s="899"/>
      <c r="Y33" s="899"/>
      <c r="Z33" s="899"/>
      <c r="AA33" s="899"/>
      <c r="AB33" s="900"/>
    </row>
    <row r="34" spans="2:28" s="902" customFormat="1" ht="11.15" customHeight="1" thickBot="1" x14ac:dyDescent="0.4">
      <c r="B34" s="903"/>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8"/>
      <c r="AB34" s="900"/>
    </row>
    <row r="35" spans="2:28" s="902" customFormat="1" ht="97.5" customHeight="1" thickBot="1" x14ac:dyDescent="0.4">
      <c r="B35" s="903"/>
      <c r="C35" s="1546" t="s">
        <v>41</v>
      </c>
      <c r="D35" s="1547"/>
      <c r="E35" s="1547"/>
      <c r="F35" s="1547"/>
      <c r="G35" s="1548"/>
      <c r="H35" s="751" t="s">
        <v>337</v>
      </c>
      <c r="I35" s="751" t="s">
        <v>517</v>
      </c>
      <c r="J35" s="973" t="s">
        <v>44</v>
      </c>
      <c r="K35" s="1693" t="s">
        <v>45</v>
      </c>
      <c r="L35" s="1694"/>
      <c r="M35" s="1694"/>
      <c r="N35" s="1694"/>
      <c r="O35" s="1694"/>
      <c r="P35" s="1694"/>
      <c r="Q35" s="1694"/>
      <c r="R35" s="1694"/>
      <c r="S35" s="1694"/>
      <c r="T35" s="1694"/>
      <c r="U35" s="1694"/>
      <c r="V35" s="1694"/>
      <c r="W35" s="1694"/>
      <c r="X35" s="1694"/>
      <c r="Y35" s="1694"/>
      <c r="Z35" s="1694"/>
      <c r="AA35" s="1695"/>
      <c r="AB35" s="900"/>
    </row>
    <row r="36" spans="2:28" s="902" customFormat="1" ht="61.5" customHeight="1" x14ac:dyDescent="0.35">
      <c r="B36" s="903"/>
      <c r="C36" s="3022" t="s">
        <v>365</v>
      </c>
      <c r="D36" s="3023"/>
      <c r="E36" s="3023"/>
      <c r="F36" s="3023"/>
      <c r="G36" s="3024"/>
      <c r="H36" s="974">
        <v>4</v>
      </c>
      <c r="I36" s="974">
        <v>3</v>
      </c>
      <c r="J36" s="975">
        <f>I36/H36</f>
        <v>0.75</v>
      </c>
      <c r="K36" s="1737" t="s">
        <v>957</v>
      </c>
      <c r="L36" s="1738"/>
      <c r="M36" s="1738"/>
      <c r="N36" s="1738"/>
      <c r="O36" s="1738"/>
      <c r="P36" s="1738"/>
      <c r="Q36" s="1738"/>
      <c r="R36" s="1738"/>
      <c r="S36" s="1738"/>
      <c r="T36" s="1738"/>
      <c r="U36" s="1738"/>
      <c r="V36" s="1738"/>
      <c r="W36" s="1738"/>
      <c r="X36" s="1738"/>
      <c r="Y36" s="1738"/>
      <c r="Z36" s="1738"/>
      <c r="AA36" s="1739"/>
      <c r="AB36" s="900"/>
    </row>
    <row r="37" spans="2:28" s="902" customFormat="1" ht="30.75" customHeight="1" x14ac:dyDescent="0.35">
      <c r="B37" s="903"/>
      <c r="C37" s="1558" t="s">
        <v>366</v>
      </c>
      <c r="D37" s="1559"/>
      <c r="E37" s="1559"/>
      <c r="F37" s="1559"/>
      <c r="G37" s="1560"/>
      <c r="H37" s="904">
        <v>0</v>
      </c>
      <c r="I37" s="904">
        <v>0</v>
      </c>
      <c r="J37" s="905" t="e">
        <f t="shared" ref="J37:J40" si="0">I37/H37</f>
        <v>#DIV/0!</v>
      </c>
      <c r="K37" s="3025"/>
      <c r="L37" s="3026"/>
      <c r="M37" s="3026"/>
      <c r="N37" s="3026"/>
      <c r="O37" s="3026"/>
      <c r="P37" s="3026"/>
      <c r="Q37" s="3026"/>
      <c r="R37" s="3026"/>
      <c r="S37" s="3026"/>
      <c r="T37" s="3026"/>
      <c r="U37" s="3026"/>
      <c r="V37" s="3026"/>
      <c r="W37" s="3026"/>
      <c r="X37" s="3026"/>
      <c r="Y37" s="3026"/>
      <c r="Z37" s="3026"/>
      <c r="AA37" s="3027"/>
      <c r="AB37" s="900"/>
    </row>
    <row r="38" spans="2:28" s="902" customFormat="1" ht="30.75" customHeight="1" x14ac:dyDescent="0.35">
      <c r="B38" s="903"/>
      <c r="C38" s="1558" t="s">
        <v>518</v>
      </c>
      <c r="D38" s="1559"/>
      <c r="E38" s="1559"/>
      <c r="F38" s="1559"/>
      <c r="G38" s="1560"/>
      <c r="H38" s="904">
        <v>0</v>
      </c>
      <c r="I38" s="904">
        <v>0</v>
      </c>
      <c r="J38" s="976" t="e">
        <f t="shared" si="0"/>
        <v>#DIV/0!</v>
      </c>
      <c r="K38" s="1737"/>
      <c r="L38" s="1738"/>
      <c r="M38" s="1738"/>
      <c r="N38" s="1738"/>
      <c r="O38" s="1738"/>
      <c r="P38" s="1738"/>
      <c r="Q38" s="1738"/>
      <c r="R38" s="1738"/>
      <c r="S38" s="1738"/>
      <c r="T38" s="1738"/>
      <c r="U38" s="1738"/>
      <c r="V38" s="1738"/>
      <c r="W38" s="1738"/>
      <c r="X38" s="1738"/>
      <c r="Y38" s="1738"/>
      <c r="Z38" s="1738"/>
      <c r="AA38" s="1739"/>
      <c r="AB38" s="900"/>
    </row>
    <row r="39" spans="2:28" s="902" customFormat="1" ht="26.25" customHeight="1" thickBot="1" x14ac:dyDescent="0.4">
      <c r="B39" s="903"/>
      <c r="C39" s="1558" t="s">
        <v>519</v>
      </c>
      <c r="D39" s="1559"/>
      <c r="E39" s="1559"/>
      <c r="F39" s="1559"/>
      <c r="G39" s="1560"/>
      <c r="H39" s="977">
        <v>0</v>
      </c>
      <c r="I39" s="977">
        <v>0</v>
      </c>
      <c r="J39" s="905" t="e">
        <f t="shared" si="0"/>
        <v>#DIV/0!</v>
      </c>
      <c r="K39" s="1687"/>
      <c r="L39" s="1688"/>
      <c r="M39" s="1688"/>
      <c r="N39" s="1688"/>
      <c r="O39" s="1688"/>
      <c r="P39" s="1688"/>
      <c r="Q39" s="1688"/>
      <c r="R39" s="1688"/>
      <c r="S39" s="1688"/>
      <c r="T39" s="1688"/>
      <c r="U39" s="1688"/>
      <c r="V39" s="1688"/>
      <c r="W39" s="1688"/>
      <c r="X39" s="1688"/>
      <c r="Y39" s="1688"/>
      <c r="Z39" s="1688"/>
      <c r="AA39" s="1689"/>
      <c r="AB39" s="900"/>
    </row>
    <row r="40" spans="2:28" s="902" customFormat="1" ht="15.75" customHeight="1" thickBot="1" x14ac:dyDescent="0.4">
      <c r="B40" s="903"/>
      <c r="C40" s="1540" t="s">
        <v>46</v>
      </c>
      <c r="D40" s="1541"/>
      <c r="E40" s="1541"/>
      <c r="F40" s="1541"/>
      <c r="G40" s="1542"/>
      <c r="H40" s="978">
        <f>SUM(H36:H39)</f>
        <v>4</v>
      </c>
      <c r="I40" s="978">
        <f>SUM(I36:I39)</f>
        <v>3</v>
      </c>
      <c r="J40" s="979">
        <f t="shared" si="0"/>
        <v>0.75</v>
      </c>
      <c r="K40" s="1543"/>
      <c r="L40" s="1544"/>
      <c r="M40" s="1544"/>
      <c r="N40" s="1544"/>
      <c r="O40" s="1544"/>
      <c r="P40" s="1544"/>
      <c r="Q40" s="1544"/>
      <c r="R40" s="1544"/>
      <c r="S40" s="1544"/>
      <c r="T40" s="1544"/>
      <c r="U40" s="1544"/>
      <c r="V40" s="1544"/>
      <c r="W40" s="1544"/>
      <c r="X40" s="1544"/>
      <c r="Y40" s="1544"/>
      <c r="Z40" s="1544"/>
      <c r="AA40" s="1545"/>
      <c r="AB40" s="900"/>
    </row>
    <row r="41" spans="2:28" s="902" customFormat="1" ht="9.75" customHeight="1" x14ac:dyDescent="0.35">
      <c r="B41" s="903"/>
      <c r="C41" s="899"/>
      <c r="D41" s="899"/>
      <c r="E41" s="899"/>
      <c r="F41" s="899"/>
      <c r="G41" s="899"/>
      <c r="H41" s="907"/>
      <c r="I41" s="907"/>
      <c r="J41" s="186"/>
      <c r="K41" s="899"/>
      <c r="L41" s="899"/>
      <c r="M41" s="899"/>
      <c r="N41" s="899"/>
      <c r="O41" s="899"/>
      <c r="P41" s="899"/>
      <c r="Q41" s="899"/>
      <c r="R41" s="899"/>
      <c r="S41" s="899"/>
      <c r="T41" s="899"/>
      <c r="U41" s="899"/>
      <c r="V41" s="899"/>
      <c r="W41" s="899"/>
      <c r="X41" s="899"/>
      <c r="Y41" s="899"/>
      <c r="Z41" s="899"/>
      <c r="AA41" s="899"/>
      <c r="AB41" s="900"/>
    </row>
    <row r="42" spans="2:28" s="902" customFormat="1" ht="11.25" customHeight="1" thickBot="1" x14ac:dyDescent="0.4">
      <c r="B42" s="903"/>
      <c r="C42" s="899"/>
      <c r="D42" s="899"/>
      <c r="E42" s="899"/>
      <c r="F42" s="899"/>
      <c r="G42" s="899"/>
      <c r="H42" s="907"/>
      <c r="I42" s="907"/>
      <c r="J42" s="186"/>
      <c r="K42" s="899"/>
      <c r="L42" s="899"/>
      <c r="M42" s="899"/>
      <c r="N42" s="899"/>
      <c r="O42" s="899"/>
      <c r="P42" s="899"/>
      <c r="Q42" s="899"/>
      <c r="R42" s="899"/>
      <c r="S42" s="899"/>
      <c r="T42" s="899"/>
      <c r="U42" s="899"/>
      <c r="V42" s="899"/>
      <c r="W42" s="899"/>
      <c r="X42" s="899"/>
      <c r="Y42" s="899"/>
      <c r="Z42" s="899"/>
      <c r="AA42" s="899"/>
      <c r="AB42" s="900"/>
    </row>
    <row r="43" spans="2:28" s="902" customFormat="1" x14ac:dyDescent="0.35">
      <c r="B43" s="903"/>
      <c r="C43" s="1323" t="s">
        <v>47</v>
      </c>
      <c r="D43" s="1324"/>
      <c r="E43" s="1324"/>
      <c r="F43" s="1324"/>
      <c r="G43" s="1324"/>
      <c r="H43" s="1324"/>
      <c r="I43" s="1324"/>
      <c r="J43" s="1324"/>
      <c r="K43" s="1324"/>
      <c r="L43" s="1324"/>
      <c r="M43" s="1324"/>
      <c r="N43" s="1324"/>
      <c r="O43" s="1324"/>
      <c r="P43" s="1324"/>
      <c r="Q43" s="1324"/>
      <c r="R43" s="1324"/>
      <c r="S43" s="1324"/>
      <c r="T43" s="1324"/>
      <c r="U43" s="1324"/>
      <c r="V43" s="1324"/>
      <c r="W43" s="1324"/>
      <c r="X43" s="1324"/>
      <c r="Y43" s="1324"/>
      <c r="Z43" s="1324"/>
      <c r="AA43" s="1325"/>
      <c r="AB43" s="900"/>
    </row>
    <row r="44" spans="2:28" ht="1.4" customHeight="1" thickBot="1" x14ac:dyDescent="0.4">
      <c r="B44" s="898"/>
      <c r="C44" s="1326"/>
      <c r="D44" s="1327"/>
      <c r="E44" s="1327"/>
      <c r="F44" s="1327"/>
      <c r="G44" s="1327"/>
      <c r="H44" s="1327"/>
      <c r="I44" s="1327"/>
      <c r="J44" s="1327"/>
      <c r="K44" s="1327"/>
      <c r="L44" s="1327"/>
      <c r="M44" s="1327"/>
      <c r="N44" s="1327"/>
      <c r="O44" s="1327"/>
      <c r="P44" s="1327"/>
      <c r="Q44" s="1327"/>
      <c r="R44" s="1327"/>
      <c r="S44" s="1327"/>
      <c r="T44" s="1327"/>
      <c r="U44" s="1327"/>
      <c r="V44" s="1327"/>
      <c r="W44" s="1327"/>
      <c r="X44" s="1327"/>
      <c r="Y44" s="1327"/>
      <c r="Z44" s="1327"/>
      <c r="AA44" s="1328"/>
      <c r="AB44" s="900"/>
    </row>
    <row r="45" spans="2:28" x14ac:dyDescent="0.35">
      <c r="B45" s="898"/>
      <c r="C45" s="1371"/>
      <c r="D45" s="1570"/>
      <c r="E45" s="1570"/>
      <c r="F45" s="1570"/>
      <c r="G45" s="1570"/>
      <c r="H45" s="1570"/>
      <c r="I45" s="1570"/>
      <c r="J45" s="1570"/>
      <c r="K45" s="1570"/>
      <c r="L45" s="1570"/>
      <c r="M45" s="1570"/>
      <c r="N45" s="1570"/>
      <c r="O45" s="1570"/>
      <c r="P45" s="1570"/>
      <c r="Q45" s="1570"/>
      <c r="R45" s="1570"/>
      <c r="S45" s="1570"/>
      <c r="T45" s="1570"/>
      <c r="U45" s="1570"/>
      <c r="V45" s="1570"/>
      <c r="W45" s="1570"/>
      <c r="X45" s="1570"/>
      <c r="Y45" s="1570"/>
      <c r="Z45" s="1570"/>
      <c r="AA45" s="1571"/>
      <c r="AB45" s="900"/>
    </row>
    <row r="46" spans="2:28" x14ac:dyDescent="0.35">
      <c r="B46" s="898"/>
      <c r="C46" s="1572"/>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4"/>
      <c r="AB46" s="900"/>
    </row>
    <row r="47" spans="2:28" x14ac:dyDescent="0.35">
      <c r="B47" s="898"/>
      <c r="C47" s="1572"/>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4"/>
      <c r="AB47" s="900"/>
    </row>
    <row r="48" spans="2:28" x14ac:dyDescent="0.35">
      <c r="B48" s="898"/>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4"/>
      <c r="AB48" s="900"/>
    </row>
    <row r="49" spans="2:28" x14ac:dyDescent="0.35">
      <c r="B49" s="898"/>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4"/>
      <c r="AB49" s="900"/>
    </row>
    <row r="50" spans="2:28" x14ac:dyDescent="0.35">
      <c r="B50" s="898"/>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4"/>
      <c r="AB50" s="900"/>
    </row>
    <row r="51" spans="2:28" ht="90" customHeight="1" thickBot="1" x14ac:dyDescent="0.4">
      <c r="B51" s="898"/>
      <c r="C51" s="1575"/>
      <c r="D51" s="1576"/>
      <c r="E51" s="1576"/>
      <c r="F51" s="1576"/>
      <c r="G51" s="1576"/>
      <c r="H51" s="1576"/>
      <c r="I51" s="1576"/>
      <c r="J51" s="1576"/>
      <c r="K51" s="1576"/>
      <c r="L51" s="1576"/>
      <c r="M51" s="1576"/>
      <c r="N51" s="1576"/>
      <c r="O51" s="1576"/>
      <c r="P51" s="1576"/>
      <c r="Q51" s="1576"/>
      <c r="R51" s="1576"/>
      <c r="S51" s="1576"/>
      <c r="T51" s="1576"/>
      <c r="U51" s="1576"/>
      <c r="V51" s="1576"/>
      <c r="W51" s="1576"/>
      <c r="X51" s="1576"/>
      <c r="Y51" s="1576"/>
      <c r="Z51" s="1576"/>
      <c r="AA51" s="1577"/>
      <c r="AB51" s="900"/>
    </row>
    <row r="52" spans="2:28" ht="9" customHeight="1" x14ac:dyDescent="0.35">
      <c r="B52" s="908"/>
      <c r="C52" s="909"/>
      <c r="D52" s="909"/>
      <c r="E52" s="909"/>
      <c r="F52" s="909"/>
      <c r="G52" s="909"/>
      <c r="H52" s="909"/>
      <c r="I52" s="909"/>
      <c r="J52" s="909"/>
      <c r="K52" s="909"/>
      <c r="L52" s="909"/>
      <c r="M52" s="909"/>
      <c r="N52" s="909"/>
      <c r="O52" s="909"/>
      <c r="P52" s="909"/>
      <c r="Q52" s="909"/>
      <c r="R52" s="909"/>
      <c r="S52" s="909"/>
      <c r="T52" s="909"/>
      <c r="U52" s="909"/>
      <c r="V52" s="909"/>
      <c r="W52" s="909"/>
      <c r="X52" s="909"/>
      <c r="Y52" s="909"/>
      <c r="Z52" s="909"/>
      <c r="AA52" s="909"/>
      <c r="AB52" s="910"/>
    </row>
    <row r="53" spans="2:28" ht="6" customHeight="1" thickBot="1" x14ac:dyDescent="0.4">
      <c r="B53" s="911"/>
      <c r="C53" s="912"/>
      <c r="D53" s="912"/>
      <c r="E53" s="912"/>
      <c r="F53" s="912"/>
      <c r="G53" s="912"/>
      <c r="H53" s="912"/>
      <c r="I53" s="912"/>
      <c r="J53" s="912"/>
      <c r="K53" s="912"/>
      <c r="L53" s="912"/>
      <c r="M53" s="912"/>
      <c r="N53" s="912"/>
      <c r="O53" s="912"/>
      <c r="P53" s="912"/>
      <c r="Q53" s="912"/>
      <c r="R53" s="912"/>
      <c r="S53" s="912"/>
      <c r="T53" s="912"/>
      <c r="U53" s="912"/>
      <c r="V53" s="912"/>
      <c r="W53" s="912"/>
      <c r="X53" s="912"/>
      <c r="Y53" s="912"/>
      <c r="Z53" s="912"/>
      <c r="AA53" s="912"/>
      <c r="AB53" s="913"/>
    </row>
    <row r="54" spans="2:28" ht="15.5" x14ac:dyDescent="0.35">
      <c r="B54" s="914"/>
      <c r="C54" s="1302" t="s">
        <v>41</v>
      </c>
      <c r="D54" s="1303"/>
      <c r="E54" s="1303"/>
      <c r="F54" s="1303"/>
      <c r="G54" s="1304"/>
      <c r="H54" s="1302" t="s">
        <v>57</v>
      </c>
      <c r="I54" s="1304"/>
      <c r="J54" s="1302" t="s">
        <v>58</v>
      </c>
      <c r="K54" s="1303"/>
      <c r="L54" s="1303"/>
      <c r="M54" s="1304"/>
      <c r="N54" s="1302" t="s">
        <v>49</v>
      </c>
      <c r="O54" s="1303"/>
      <c r="P54" s="1303"/>
      <c r="Q54" s="1303"/>
      <c r="R54" s="1303"/>
      <c r="S54" s="1303"/>
      <c r="T54" s="1303"/>
      <c r="U54" s="1304"/>
      <c r="V54" s="1311" t="s">
        <v>50</v>
      </c>
      <c r="W54" s="1311"/>
      <c r="X54" s="1311"/>
      <c r="Y54" s="1311"/>
      <c r="Z54" s="1311"/>
      <c r="AA54" s="1312"/>
      <c r="AB54" s="915"/>
    </row>
    <row r="55" spans="2:28" ht="11.15" customHeight="1" thickBot="1" x14ac:dyDescent="0.4">
      <c r="B55" s="916"/>
      <c r="C55" s="1305"/>
      <c r="D55" s="1306"/>
      <c r="E55" s="1306"/>
      <c r="F55" s="1306"/>
      <c r="G55" s="1307"/>
      <c r="H55" s="1305"/>
      <c r="I55" s="1307"/>
      <c r="J55" s="1305"/>
      <c r="K55" s="1306"/>
      <c r="L55" s="1306"/>
      <c r="M55" s="1307"/>
      <c r="N55" s="1305"/>
      <c r="O55" s="1306"/>
      <c r="P55" s="1306"/>
      <c r="Q55" s="1306"/>
      <c r="R55" s="1306"/>
      <c r="S55" s="1306"/>
      <c r="T55" s="1306"/>
      <c r="U55" s="1307"/>
      <c r="V55" s="1313"/>
      <c r="W55" s="1313"/>
      <c r="X55" s="1313"/>
      <c r="Y55" s="1313"/>
      <c r="Z55" s="1313"/>
      <c r="AA55" s="1314"/>
      <c r="AB55" s="915"/>
    </row>
    <row r="56" spans="2:28" ht="16" hidden="1" thickBot="1" x14ac:dyDescent="0.4">
      <c r="B56" s="916"/>
      <c r="C56" s="1305"/>
      <c r="D56" s="1306"/>
      <c r="E56" s="1306"/>
      <c r="F56" s="1306"/>
      <c r="G56" s="1307"/>
      <c r="H56" s="1305"/>
      <c r="I56" s="1307"/>
      <c r="J56" s="1305"/>
      <c r="K56" s="1306"/>
      <c r="L56" s="1306"/>
      <c r="M56" s="1307"/>
      <c r="N56" s="1308"/>
      <c r="O56" s="1309"/>
      <c r="P56" s="1309"/>
      <c r="Q56" s="1309"/>
      <c r="R56" s="1309"/>
      <c r="S56" s="1309"/>
      <c r="T56" s="1309"/>
      <c r="U56" s="1310"/>
      <c r="V56" s="1315"/>
      <c r="W56" s="1315"/>
      <c r="X56" s="1315"/>
      <c r="Y56" s="1315"/>
      <c r="Z56" s="1315"/>
      <c r="AA56" s="1316"/>
      <c r="AB56" s="915"/>
    </row>
    <row r="57" spans="2:28" ht="51" customHeight="1" thickBot="1" x14ac:dyDescent="0.4">
      <c r="B57" s="914"/>
      <c r="C57" s="2994" t="s">
        <v>958</v>
      </c>
      <c r="D57" s="2995"/>
      <c r="E57" s="2995"/>
      <c r="F57" s="2995"/>
      <c r="G57" s="2995"/>
      <c r="H57" s="3014" t="s">
        <v>959</v>
      </c>
      <c r="I57" s="3015"/>
      <c r="J57" s="3017" t="s">
        <v>960</v>
      </c>
      <c r="K57" s="3018"/>
      <c r="L57" s="3018"/>
      <c r="M57" s="3018"/>
      <c r="N57" s="2996" t="s">
        <v>52</v>
      </c>
      <c r="O57" s="2997"/>
      <c r="P57" s="2997"/>
      <c r="Q57" s="2997"/>
      <c r="R57" s="2997"/>
      <c r="S57" s="2997"/>
      <c r="T57" s="2997"/>
      <c r="U57" s="2998"/>
      <c r="V57" s="2999" t="s">
        <v>961</v>
      </c>
      <c r="W57" s="3000"/>
      <c r="X57" s="3000"/>
      <c r="Y57" s="3000"/>
      <c r="Z57" s="3000"/>
      <c r="AA57" s="3001"/>
      <c r="AB57" s="917"/>
    </row>
    <row r="58" spans="2:28" ht="54" customHeight="1" thickBot="1" x14ac:dyDescent="0.4">
      <c r="B58" s="914"/>
      <c r="C58" s="2994" t="s">
        <v>962</v>
      </c>
      <c r="D58" s="2995"/>
      <c r="E58" s="2995"/>
      <c r="F58" s="2995"/>
      <c r="G58" s="2995"/>
      <c r="H58" s="3016"/>
      <c r="I58" s="3013"/>
      <c r="J58" s="3016"/>
      <c r="K58" s="3016"/>
      <c r="L58" s="3016"/>
      <c r="M58" s="3016"/>
      <c r="N58" s="3002"/>
      <c r="O58" s="3003"/>
      <c r="P58" s="3003"/>
      <c r="Q58" s="3003"/>
      <c r="R58" s="3003"/>
      <c r="S58" s="3003"/>
      <c r="T58" s="3003"/>
      <c r="U58" s="3004"/>
      <c r="V58" s="3005"/>
      <c r="W58" s="3006"/>
      <c r="X58" s="3006"/>
      <c r="Y58" s="3006"/>
      <c r="Z58" s="3006"/>
      <c r="AA58" s="3007"/>
      <c r="AB58" s="917"/>
    </row>
    <row r="59" spans="2:28" ht="54.65" customHeight="1" x14ac:dyDescent="0.35">
      <c r="B59" s="914"/>
      <c r="C59" s="2994" t="s">
        <v>962</v>
      </c>
      <c r="D59" s="2995"/>
      <c r="E59" s="2995"/>
      <c r="F59" s="2995"/>
      <c r="G59" s="2995"/>
      <c r="H59" s="3016"/>
      <c r="I59" s="3013"/>
      <c r="J59" s="3013"/>
      <c r="K59" s="3013"/>
      <c r="L59" s="3013"/>
      <c r="M59" s="3013"/>
      <c r="N59" s="2996"/>
      <c r="O59" s="2997"/>
      <c r="P59" s="2997"/>
      <c r="Q59" s="2997"/>
      <c r="R59" s="2997"/>
      <c r="S59" s="2997"/>
      <c r="T59" s="2997"/>
      <c r="U59" s="2998"/>
      <c r="V59" s="3019"/>
      <c r="W59" s="3020"/>
      <c r="X59" s="3020"/>
      <c r="Y59" s="3020"/>
      <c r="Z59" s="3020"/>
      <c r="AA59" s="3021"/>
      <c r="AB59" s="917"/>
    </row>
    <row r="60" spans="2:28" x14ac:dyDescent="0.35">
      <c r="B60" s="914"/>
      <c r="C60" s="3012"/>
      <c r="D60" s="3013"/>
      <c r="E60" s="3013"/>
      <c r="F60" s="3013"/>
      <c r="G60" s="3013"/>
      <c r="H60" s="3013"/>
      <c r="I60" s="3013"/>
      <c r="J60" s="3013"/>
      <c r="K60" s="3013"/>
      <c r="L60" s="3013"/>
      <c r="M60" s="3013"/>
      <c r="N60" s="3008"/>
      <c r="O60" s="3009"/>
      <c r="P60" s="3009"/>
      <c r="Q60" s="3009"/>
      <c r="R60" s="3009"/>
      <c r="S60" s="3009"/>
      <c r="T60" s="3009"/>
      <c r="U60" s="3010"/>
      <c r="V60" s="3008"/>
      <c r="W60" s="3009"/>
      <c r="X60" s="3009"/>
      <c r="Y60" s="3009"/>
      <c r="Z60" s="3009"/>
      <c r="AA60" s="3011"/>
      <c r="AB60" s="917"/>
    </row>
    <row r="61" spans="2:28" x14ac:dyDescent="0.35">
      <c r="B61" s="914"/>
      <c r="C61" s="3012"/>
      <c r="D61" s="3013"/>
      <c r="E61" s="3013"/>
      <c r="F61" s="3013"/>
      <c r="G61" s="3013"/>
      <c r="H61" s="3013"/>
      <c r="I61" s="3013"/>
      <c r="J61" s="3013"/>
      <c r="K61" s="3013"/>
      <c r="L61" s="3013"/>
      <c r="M61" s="3013"/>
      <c r="N61" s="3008"/>
      <c r="O61" s="3009"/>
      <c r="P61" s="3009"/>
      <c r="Q61" s="3009"/>
      <c r="R61" s="3009"/>
      <c r="S61" s="3009"/>
      <c r="T61" s="3009"/>
      <c r="U61" s="3010"/>
      <c r="V61" s="3008"/>
      <c r="W61" s="3009"/>
      <c r="X61" s="3009"/>
      <c r="Y61" s="3009"/>
      <c r="Z61" s="3009"/>
      <c r="AA61" s="3011"/>
      <c r="AB61" s="917"/>
    </row>
    <row r="62" spans="2:28" x14ac:dyDescent="0.35">
      <c r="B62" s="918"/>
      <c r="C62" s="909"/>
      <c r="D62" s="909"/>
      <c r="E62" s="909"/>
      <c r="F62" s="909"/>
      <c r="G62" s="909"/>
      <c r="H62" s="909"/>
      <c r="I62" s="909"/>
      <c r="J62" s="909"/>
      <c r="K62" s="909"/>
      <c r="L62" s="909"/>
      <c r="M62" s="909"/>
      <c r="N62" s="909"/>
      <c r="O62" s="909"/>
      <c r="P62" s="909"/>
      <c r="Q62" s="909"/>
      <c r="R62" s="909"/>
      <c r="S62" s="909"/>
      <c r="T62" s="909"/>
      <c r="U62" s="909"/>
      <c r="V62" s="909"/>
      <c r="W62" s="909"/>
      <c r="X62" s="909"/>
      <c r="Y62" s="909"/>
      <c r="Z62" s="909"/>
      <c r="AA62" s="909"/>
      <c r="AB62" s="919"/>
    </row>
    <row r="101" ht="6" customHeight="1" x14ac:dyDescent="0.35"/>
  </sheetData>
  <mergeCells count="102">
    <mergeCell ref="C7:H8"/>
    <mergeCell ref="I7:AA8"/>
    <mergeCell ref="C10:H11"/>
    <mergeCell ref="I10:Q11"/>
    <mergeCell ref="R10:U10"/>
    <mergeCell ref="V10:AA10"/>
    <mergeCell ref="R11:U11"/>
    <mergeCell ref="V11:AA1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60:G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5:AA51"/>
    <mergeCell ref="C54:G56"/>
    <mergeCell ref="H54:I56"/>
    <mergeCell ref="J54:M56"/>
    <mergeCell ref="N54:U56"/>
    <mergeCell ref="V54:AA56"/>
    <mergeCell ref="C38:G38"/>
    <mergeCell ref="K38:AA38"/>
    <mergeCell ref="C39:G39"/>
    <mergeCell ref="K39:AA39"/>
    <mergeCell ref="C40:G40"/>
    <mergeCell ref="K40:AA40"/>
    <mergeCell ref="C43:AA44"/>
    <mergeCell ref="C57:G57"/>
    <mergeCell ref="N57:U57"/>
    <mergeCell ref="V57:AA57"/>
    <mergeCell ref="C58:G58"/>
    <mergeCell ref="N58:U58"/>
    <mergeCell ref="V58:AA58"/>
    <mergeCell ref="N60:U60"/>
    <mergeCell ref="V60:AA60"/>
    <mergeCell ref="C61:G61"/>
    <mergeCell ref="N61:U61"/>
    <mergeCell ref="V61:AA61"/>
    <mergeCell ref="H57:I57"/>
    <mergeCell ref="H58:I58"/>
    <mergeCell ref="J57:M57"/>
    <mergeCell ref="J58:M58"/>
    <mergeCell ref="C59:G59"/>
    <mergeCell ref="H59:I59"/>
    <mergeCell ref="J59:M59"/>
    <mergeCell ref="N59:U59"/>
    <mergeCell ref="V59:AA59"/>
    <mergeCell ref="H60:I60"/>
    <mergeCell ref="H61:I61"/>
    <mergeCell ref="J60:M60"/>
    <mergeCell ref="J61:M61"/>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H17"/>
    </sheetView>
  </sheetViews>
  <sheetFormatPr baseColWidth="10" defaultRowHeight="14.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O103"/>
  <sheetViews>
    <sheetView topLeftCell="H27" zoomScaleNormal="100" workbookViewId="0">
      <selection activeCell="K32" sqref="K32:AA32"/>
    </sheetView>
  </sheetViews>
  <sheetFormatPr baseColWidth="10" defaultColWidth="3.7265625" defaultRowHeight="14.5" x14ac:dyDescent="0.35"/>
  <cols>
    <col min="1" max="1" width="3.7265625" style="718"/>
    <col min="2" max="2" width="2.81640625" style="718" customWidth="1"/>
    <col min="3" max="6" width="2.7265625" style="718" customWidth="1"/>
    <col min="7" max="7" width="4.26953125" style="718" customWidth="1"/>
    <col min="8" max="8" width="19.54296875" style="718" customWidth="1"/>
    <col min="9" max="9" width="13.453125" style="718" customWidth="1"/>
    <col min="10" max="10" width="15" style="718" customWidth="1"/>
    <col min="11" max="12" width="3.453125" style="718" customWidth="1"/>
    <col min="13" max="15" width="2.7265625" style="718" customWidth="1"/>
    <col min="16" max="16" width="3.453125" style="718" customWidth="1"/>
    <col min="17" max="17" width="3.54296875" style="718" customWidth="1"/>
    <col min="18" max="18" width="3.7265625" style="718"/>
    <col min="19" max="19" width="3.26953125" style="718" customWidth="1"/>
    <col min="20" max="20" width="7.453125" style="718" customWidth="1"/>
    <col min="21" max="21" width="3.54296875" style="718" customWidth="1"/>
    <col min="22" max="22" width="3.7265625" style="718"/>
    <col min="23" max="25" width="5" style="718" customWidth="1"/>
    <col min="26" max="26" width="6.7265625" style="718" customWidth="1"/>
    <col min="27" max="27" width="22.453125" style="718" customWidth="1"/>
    <col min="28" max="28" width="2" style="718" customWidth="1"/>
    <col min="29" max="40" width="3.7265625" style="718"/>
    <col min="41" max="41" width="4.54296875" style="718" bestFit="1" customWidth="1"/>
    <col min="42" max="16384" width="3.7265625" style="718"/>
  </cols>
  <sheetData>
    <row r="1" spans="2:28" ht="15" thickBot="1" x14ac:dyDescent="0.4">
      <c r="B1" s="719"/>
      <c r="C1" s="719"/>
      <c r="D1" s="719"/>
      <c r="E1" s="719"/>
      <c r="F1" s="719"/>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H5" s="720"/>
      <c r="I5" s="720"/>
      <c r="J5" s="720"/>
      <c r="K5" s="720"/>
      <c r="L5" s="720"/>
      <c r="M5" s="720"/>
      <c r="N5" s="720"/>
      <c r="O5" s="720"/>
      <c r="P5" s="720"/>
      <c r="Q5" s="720"/>
      <c r="R5" s="720"/>
      <c r="S5" s="720"/>
      <c r="T5" s="720"/>
      <c r="U5" s="720"/>
      <c r="V5" s="720"/>
      <c r="W5" s="720"/>
      <c r="X5" s="720"/>
      <c r="Y5" s="720"/>
      <c r="Z5" s="720"/>
      <c r="AA5" s="720"/>
      <c r="AB5" s="720"/>
    </row>
    <row r="6" spans="2:28" ht="4.1500000000000004" customHeight="1" thickBot="1" x14ac:dyDescent="0.4">
      <c r="B6" s="721"/>
      <c r="C6" s="722"/>
      <c r="D6" s="722"/>
      <c r="E6" s="722"/>
      <c r="F6" s="722"/>
      <c r="G6" s="722"/>
      <c r="H6" s="722"/>
      <c r="I6" s="723"/>
      <c r="J6" s="723"/>
      <c r="K6" s="723"/>
      <c r="L6" s="723"/>
      <c r="M6" s="723"/>
      <c r="N6" s="723"/>
      <c r="O6" s="723"/>
      <c r="P6" s="723"/>
      <c r="Q6" s="723"/>
      <c r="R6" s="724"/>
      <c r="S6" s="724"/>
      <c r="T6" s="724"/>
      <c r="U6" s="724"/>
      <c r="V6" s="724"/>
      <c r="W6" s="722"/>
      <c r="X6" s="722"/>
      <c r="Y6" s="722"/>
      <c r="Z6" s="722"/>
      <c r="AA6" s="722"/>
      <c r="AB6" s="725"/>
    </row>
    <row r="7" spans="2:28" ht="15" customHeight="1" x14ac:dyDescent="0.35">
      <c r="B7" s="726"/>
      <c r="C7" s="1114" t="s">
        <v>4</v>
      </c>
      <c r="D7" s="1115"/>
      <c r="E7" s="1115"/>
      <c r="F7" s="1115"/>
      <c r="G7" s="1115"/>
      <c r="H7" s="1116"/>
      <c r="I7" s="1387" t="s">
        <v>59</v>
      </c>
      <c r="J7" s="1388"/>
      <c r="K7" s="1388"/>
      <c r="L7" s="1388"/>
      <c r="M7" s="1388"/>
      <c r="N7" s="1388"/>
      <c r="O7" s="1388"/>
      <c r="P7" s="1388"/>
      <c r="Q7" s="1388"/>
      <c r="R7" s="1388"/>
      <c r="S7" s="1388"/>
      <c r="T7" s="1388"/>
      <c r="U7" s="1388"/>
      <c r="V7" s="1388"/>
      <c r="W7" s="1388"/>
      <c r="X7" s="1388"/>
      <c r="Y7" s="1388"/>
      <c r="Z7" s="1388"/>
      <c r="AA7" s="1389"/>
      <c r="AB7" s="727"/>
    </row>
    <row r="8" spans="2:28" ht="8.5" customHeight="1" thickBot="1" x14ac:dyDescent="0.4">
      <c r="B8" s="726"/>
      <c r="C8" s="1117"/>
      <c r="D8" s="1118"/>
      <c r="E8" s="1118"/>
      <c r="F8" s="1118"/>
      <c r="G8" s="1118"/>
      <c r="H8" s="1119"/>
      <c r="I8" s="1390"/>
      <c r="J8" s="1391"/>
      <c r="K8" s="1391"/>
      <c r="L8" s="1391"/>
      <c r="M8" s="1391"/>
      <c r="N8" s="1391"/>
      <c r="O8" s="1391"/>
      <c r="P8" s="1391"/>
      <c r="Q8" s="1391"/>
      <c r="R8" s="1391"/>
      <c r="S8" s="1391"/>
      <c r="T8" s="1391"/>
      <c r="U8" s="1391"/>
      <c r="V8" s="1391"/>
      <c r="W8" s="1391"/>
      <c r="X8" s="1391"/>
      <c r="Y8" s="1391"/>
      <c r="Z8" s="1391"/>
      <c r="AA8" s="1392"/>
      <c r="AB8" s="727"/>
    </row>
    <row r="9" spans="2:28" ht="9.65" customHeight="1" thickBot="1" x14ac:dyDescent="0.4">
      <c r="B9" s="726"/>
      <c r="C9" s="728"/>
      <c r="D9" s="728"/>
      <c r="E9" s="728"/>
      <c r="F9" s="728"/>
      <c r="G9" s="728"/>
      <c r="H9" s="728"/>
      <c r="I9" s="729"/>
      <c r="J9" s="729"/>
      <c r="K9" s="729"/>
      <c r="L9" s="729"/>
      <c r="M9" s="729"/>
      <c r="N9" s="729"/>
      <c r="O9" s="729"/>
      <c r="P9" s="729"/>
      <c r="Q9" s="729"/>
      <c r="R9" s="730"/>
      <c r="S9" s="730"/>
      <c r="T9" s="730"/>
      <c r="U9" s="730"/>
      <c r="V9" s="730"/>
      <c r="W9" s="728"/>
      <c r="X9" s="728"/>
      <c r="Y9" s="728"/>
      <c r="Z9" s="728"/>
      <c r="AA9" s="728"/>
      <c r="AB9" s="727"/>
    </row>
    <row r="10" spans="2:28" ht="15" customHeight="1" thickBot="1" x14ac:dyDescent="0.4">
      <c r="B10" s="726"/>
      <c r="C10" s="1114" t="s">
        <v>5</v>
      </c>
      <c r="D10" s="1115"/>
      <c r="E10" s="1115"/>
      <c r="F10" s="1115"/>
      <c r="G10" s="1115"/>
      <c r="H10" s="1116"/>
      <c r="I10" s="1138" t="s">
        <v>496</v>
      </c>
      <c r="J10" s="1139"/>
      <c r="K10" s="1139"/>
      <c r="L10" s="1139"/>
      <c r="M10" s="1139"/>
      <c r="N10" s="1139"/>
      <c r="O10" s="1139"/>
      <c r="P10" s="1139"/>
      <c r="Q10" s="1140"/>
      <c r="R10" s="1144" t="s">
        <v>7</v>
      </c>
      <c r="S10" s="1145"/>
      <c r="T10" s="1145"/>
      <c r="U10" s="1146"/>
      <c r="V10" s="1147" t="s">
        <v>8</v>
      </c>
      <c r="W10" s="1148"/>
      <c r="X10" s="1148"/>
      <c r="Y10" s="1148"/>
      <c r="Z10" s="1148"/>
      <c r="AA10" s="1149"/>
      <c r="AB10" s="727"/>
    </row>
    <row r="11" spans="2:28" ht="30" customHeight="1" thickBot="1" x14ac:dyDescent="0.4">
      <c r="B11" s="726"/>
      <c r="C11" s="1117"/>
      <c r="D11" s="1118"/>
      <c r="E11" s="1118"/>
      <c r="F11" s="1118"/>
      <c r="G11" s="1118"/>
      <c r="H11" s="1119"/>
      <c r="I11" s="1141"/>
      <c r="J11" s="1142"/>
      <c r="K11" s="1142"/>
      <c r="L11" s="1142"/>
      <c r="M11" s="1142"/>
      <c r="N11" s="1142"/>
      <c r="O11" s="1142"/>
      <c r="P11" s="1142"/>
      <c r="Q11" s="1143"/>
      <c r="R11" s="1150" t="s">
        <v>60</v>
      </c>
      <c r="S11" s="1151"/>
      <c r="T11" s="1151"/>
      <c r="U11" s="1152"/>
      <c r="V11" s="1153" t="s">
        <v>61</v>
      </c>
      <c r="W11" s="1154"/>
      <c r="X11" s="1154"/>
      <c r="Y11" s="1154"/>
      <c r="Z11" s="1154"/>
      <c r="AA11" s="1155"/>
      <c r="AB11" s="727"/>
    </row>
    <row r="12" spans="2:28" ht="7.15" customHeight="1" thickBot="1" x14ac:dyDescent="0.4">
      <c r="B12" s="731"/>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3"/>
    </row>
    <row r="13" spans="2:28" ht="15" customHeight="1" x14ac:dyDescent="0.35">
      <c r="B13" s="731"/>
      <c r="C13" s="1114" t="s">
        <v>9</v>
      </c>
      <c r="D13" s="1115"/>
      <c r="E13" s="1115"/>
      <c r="F13" s="1115"/>
      <c r="G13" s="1115"/>
      <c r="H13" s="1116"/>
      <c r="I13" s="1156" t="s">
        <v>510</v>
      </c>
      <c r="J13" s="1157"/>
      <c r="K13" s="1157"/>
      <c r="L13" s="1157"/>
      <c r="M13" s="1157"/>
      <c r="N13" s="1157"/>
      <c r="O13" s="1157"/>
      <c r="P13" s="1157"/>
      <c r="Q13" s="1157"/>
      <c r="R13" s="1157"/>
      <c r="S13" s="1158"/>
      <c r="T13" s="1114" t="s">
        <v>11</v>
      </c>
      <c r="U13" s="1115"/>
      <c r="V13" s="1115"/>
      <c r="W13" s="1115"/>
      <c r="X13" s="1115"/>
      <c r="Y13" s="1115"/>
      <c r="Z13" s="1115"/>
      <c r="AA13" s="1116"/>
      <c r="AB13" s="733"/>
    </row>
    <row r="14" spans="2:28" ht="26.5" customHeight="1" thickBot="1" x14ac:dyDescent="0.4">
      <c r="B14" s="731"/>
      <c r="C14" s="1117"/>
      <c r="D14" s="1118"/>
      <c r="E14" s="1118"/>
      <c r="F14" s="1118"/>
      <c r="G14" s="1118"/>
      <c r="H14" s="1119"/>
      <c r="I14" s="1159"/>
      <c r="J14" s="1160"/>
      <c r="K14" s="1160"/>
      <c r="L14" s="1160"/>
      <c r="M14" s="1160"/>
      <c r="N14" s="1160"/>
      <c r="O14" s="1160"/>
      <c r="P14" s="1160"/>
      <c r="Q14" s="1160"/>
      <c r="R14" s="1160"/>
      <c r="S14" s="1161"/>
      <c r="T14" s="1162" t="s">
        <v>62</v>
      </c>
      <c r="U14" s="1163"/>
      <c r="V14" s="1163"/>
      <c r="W14" s="1163"/>
      <c r="X14" s="1163"/>
      <c r="Y14" s="1163"/>
      <c r="Z14" s="1163"/>
      <c r="AA14" s="1164"/>
      <c r="AB14" s="733"/>
    </row>
    <row r="15" spans="2:28" ht="8.5" customHeight="1" thickBot="1" x14ac:dyDescent="0.4">
      <c r="B15" s="731"/>
      <c r="C15" s="732"/>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733"/>
    </row>
    <row r="16" spans="2:28" ht="24.65" customHeight="1" thickBot="1" x14ac:dyDescent="0.4">
      <c r="B16" s="731"/>
      <c r="C16" s="1165" t="s">
        <v>13</v>
      </c>
      <c r="D16" s="1166"/>
      <c r="E16" s="1166"/>
      <c r="F16" s="1166"/>
      <c r="G16" s="1166"/>
      <c r="H16" s="1167"/>
      <c r="I16" s="1168" t="s">
        <v>63</v>
      </c>
      <c r="J16" s="1169"/>
      <c r="K16" s="1169"/>
      <c r="L16" s="1169"/>
      <c r="M16" s="1169"/>
      <c r="N16" s="1169"/>
      <c r="O16" s="1169"/>
      <c r="P16" s="1169"/>
      <c r="Q16" s="1169"/>
      <c r="R16" s="1169"/>
      <c r="S16" s="1169"/>
      <c r="T16" s="1169"/>
      <c r="U16" s="1169"/>
      <c r="V16" s="1169"/>
      <c r="W16" s="1169"/>
      <c r="X16" s="1169"/>
      <c r="Y16" s="1169"/>
      <c r="Z16" s="1169"/>
      <c r="AA16" s="1170"/>
      <c r="AB16" s="733"/>
    </row>
    <row r="17" spans="2:28" ht="10.15" customHeight="1" thickBot="1" x14ac:dyDescent="0.4">
      <c r="B17" s="731"/>
      <c r="C17" s="730"/>
      <c r="D17" s="730"/>
      <c r="E17" s="730"/>
      <c r="F17" s="730"/>
      <c r="G17" s="730"/>
      <c r="H17" s="730"/>
      <c r="I17" s="734"/>
      <c r="J17" s="734"/>
      <c r="K17" s="734"/>
      <c r="L17" s="734"/>
      <c r="M17" s="734"/>
      <c r="N17" s="734"/>
      <c r="O17" s="734"/>
      <c r="P17" s="734"/>
      <c r="Q17" s="734"/>
      <c r="R17" s="734"/>
      <c r="S17" s="734"/>
      <c r="T17" s="734"/>
      <c r="U17" s="734"/>
      <c r="V17" s="734"/>
      <c r="W17" s="734"/>
      <c r="X17" s="734"/>
      <c r="Y17" s="734"/>
      <c r="Z17" s="734"/>
      <c r="AA17" s="734"/>
      <c r="AB17" s="733"/>
    </row>
    <row r="18" spans="2:28" ht="72.75" customHeight="1" thickBot="1" x14ac:dyDescent="0.4">
      <c r="B18" s="731"/>
      <c r="C18" s="1165" t="s">
        <v>79</v>
      </c>
      <c r="D18" s="1166"/>
      <c r="E18" s="1166"/>
      <c r="F18" s="1166"/>
      <c r="G18" s="1166"/>
      <c r="H18" s="1167"/>
      <c r="I18" s="1168" t="s">
        <v>64</v>
      </c>
      <c r="J18" s="1169"/>
      <c r="K18" s="1169"/>
      <c r="L18" s="1169"/>
      <c r="M18" s="1169"/>
      <c r="N18" s="1169"/>
      <c r="O18" s="1169"/>
      <c r="P18" s="1169"/>
      <c r="Q18" s="1169"/>
      <c r="R18" s="1169"/>
      <c r="S18" s="1169"/>
      <c r="T18" s="1169"/>
      <c r="U18" s="1169"/>
      <c r="V18" s="1169"/>
      <c r="W18" s="1169"/>
      <c r="X18" s="1169"/>
      <c r="Y18" s="1169"/>
      <c r="Z18" s="1169"/>
      <c r="AA18" s="1170"/>
      <c r="AB18" s="733"/>
    </row>
    <row r="19" spans="2:28" ht="10.9" customHeight="1" thickBot="1" x14ac:dyDescent="0.4">
      <c r="B19" s="731"/>
      <c r="C19" s="730"/>
      <c r="D19" s="730"/>
      <c r="E19" s="730"/>
      <c r="F19" s="730"/>
      <c r="G19" s="730"/>
      <c r="H19" s="730"/>
      <c r="I19" s="734"/>
      <c r="J19" s="734"/>
      <c r="K19" s="734"/>
      <c r="L19" s="734"/>
      <c r="M19" s="734"/>
      <c r="N19" s="734"/>
      <c r="O19" s="734"/>
      <c r="P19" s="734"/>
      <c r="Q19" s="734"/>
      <c r="R19" s="734"/>
      <c r="S19" s="734"/>
      <c r="T19" s="734"/>
      <c r="U19" s="734"/>
      <c r="V19" s="734"/>
      <c r="W19" s="734"/>
      <c r="X19" s="734"/>
      <c r="Y19" s="734"/>
      <c r="Z19" s="734"/>
      <c r="AA19" s="734"/>
      <c r="AB19" s="733"/>
    </row>
    <row r="20" spans="2:28" ht="17.5" customHeight="1" thickBot="1" x14ac:dyDescent="0.4">
      <c r="B20" s="731"/>
      <c r="C20" s="1171" t="s">
        <v>54</v>
      </c>
      <c r="D20" s="1172"/>
      <c r="E20" s="1172"/>
      <c r="F20" s="1172"/>
      <c r="G20" s="1172"/>
      <c r="H20" s="1173"/>
      <c r="I20" s="1177" t="s">
        <v>65</v>
      </c>
      <c r="J20" s="1178"/>
      <c r="K20" s="1178"/>
      <c r="L20" s="1179"/>
      <c r="M20" s="1147" t="s">
        <v>18</v>
      </c>
      <c r="N20" s="1148"/>
      <c r="O20" s="1148"/>
      <c r="P20" s="1148"/>
      <c r="Q20" s="1148"/>
      <c r="R20" s="1148"/>
      <c r="S20" s="1149"/>
      <c r="T20" s="1393" t="s">
        <v>19</v>
      </c>
      <c r="U20" s="1394"/>
      <c r="V20" s="1394"/>
      <c r="W20" s="1394"/>
      <c r="X20" s="1394"/>
      <c r="Y20" s="1394"/>
      <c r="Z20" s="1394"/>
      <c r="AA20" s="1395"/>
      <c r="AB20" s="733"/>
    </row>
    <row r="21" spans="2:28" ht="19.149999999999999" customHeight="1" thickBot="1" x14ac:dyDescent="0.4">
      <c r="B21" s="731"/>
      <c r="C21" s="1174"/>
      <c r="D21" s="1175"/>
      <c r="E21" s="1175"/>
      <c r="F21" s="1175"/>
      <c r="G21" s="1175"/>
      <c r="H21" s="1176"/>
      <c r="I21" s="1180"/>
      <c r="J21" s="1181"/>
      <c r="K21" s="1181"/>
      <c r="L21" s="1182"/>
      <c r="M21" s="1183" t="s">
        <v>20</v>
      </c>
      <c r="N21" s="1184"/>
      <c r="O21" s="1184"/>
      <c r="P21" s="1184"/>
      <c r="Q21" s="1184"/>
      <c r="R21" s="1184"/>
      <c r="S21" s="1185"/>
      <c r="T21" s="1396" t="s">
        <v>21</v>
      </c>
      <c r="U21" s="1397"/>
      <c r="V21" s="1397"/>
      <c r="W21" s="1397"/>
      <c r="X21" s="1397"/>
      <c r="Y21" s="1397"/>
      <c r="Z21" s="1397"/>
      <c r="AA21" s="1398"/>
      <c r="AB21" s="733"/>
    </row>
    <row r="22" spans="2:28" ht="10.9" customHeight="1" thickBot="1" x14ac:dyDescent="0.4">
      <c r="B22" s="731"/>
      <c r="C22" s="732"/>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733"/>
    </row>
    <row r="23" spans="2:28" ht="24" customHeight="1" x14ac:dyDescent="0.35">
      <c r="B23" s="731"/>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733"/>
    </row>
    <row r="24" spans="2:28" ht="43.15" customHeight="1" thickBot="1" x14ac:dyDescent="0.4">
      <c r="B24" s="731"/>
      <c r="C24" s="1186" t="s">
        <v>760</v>
      </c>
      <c r="D24" s="1187"/>
      <c r="E24" s="1187"/>
      <c r="F24" s="1187"/>
      <c r="G24" s="1187"/>
      <c r="H24" s="1187"/>
      <c r="I24" s="1188"/>
      <c r="J24" s="1186" t="s">
        <v>66</v>
      </c>
      <c r="K24" s="1187"/>
      <c r="L24" s="1187"/>
      <c r="M24" s="1187"/>
      <c r="N24" s="1187"/>
      <c r="O24" s="1187"/>
      <c r="P24" s="1188"/>
      <c r="Q24" s="1189" t="s">
        <v>67</v>
      </c>
      <c r="R24" s="1190"/>
      <c r="S24" s="1190"/>
      <c r="T24" s="1190"/>
      <c r="U24" s="1190"/>
      <c r="V24" s="1190"/>
      <c r="W24" s="1190"/>
      <c r="X24" s="1190"/>
      <c r="Y24" s="1190"/>
      <c r="Z24" s="1190"/>
      <c r="AA24" s="1191"/>
      <c r="AB24" s="733"/>
    </row>
    <row r="25" spans="2:28" ht="7.9" customHeight="1" thickBot="1" x14ac:dyDescent="0.4">
      <c r="B25" s="731"/>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3"/>
    </row>
    <row r="26" spans="2:28" ht="30" customHeight="1" thickBot="1" x14ac:dyDescent="0.4">
      <c r="B26" s="731"/>
      <c r="C26" s="1165" t="s">
        <v>27</v>
      </c>
      <c r="D26" s="1166"/>
      <c r="E26" s="1166"/>
      <c r="F26" s="1166"/>
      <c r="G26" s="1166"/>
      <c r="H26" s="1167"/>
      <c r="I26" s="1168" t="s">
        <v>68</v>
      </c>
      <c r="J26" s="1169"/>
      <c r="K26" s="1169"/>
      <c r="L26" s="1169"/>
      <c r="M26" s="1169"/>
      <c r="N26" s="1169"/>
      <c r="O26" s="1169"/>
      <c r="P26" s="1169"/>
      <c r="Q26" s="1169"/>
      <c r="R26" s="1169"/>
      <c r="S26" s="1169"/>
      <c r="T26" s="1169"/>
      <c r="U26" s="1169"/>
      <c r="V26" s="1169"/>
      <c r="W26" s="1169"/>
      <c r="X26" s="1169"/>
      <c r="Y26" s="1169"/>
      <c r="Z26" s="1169"/>
      <c r="AA26" s="1170"/>
      <c r="AB26" s="733"/>
    </row>
    <row r="27" spans="2:28" ht="9.65" customHeight="1" thickBot="1" x14ac:dyDescent="0.4">
      <c r="B27" s="731"/>
      <c r="C27" s="730"/>
      <c r="D27" s="730"/>
      <c r="E27" s="730"/>
      <c r="F27" s="730"/>
      <c r="G27" s="730"/>
      <c r="H27" s="730"/>
      <c r="I27" s="734"/>
      <c r="J27" s="734"/>
      <c r="K27" s="734"/>
      <c r="L27" s="734"/>
      <c r="M27" s="734"/>
      <c r="N27" s="734"/>
      <c r="O27" s="734"/>
      <c r="P27" s="734"/>
      <c r="Q27" s="734"/>
      <c r="R27" s="734"/>
      <c r="S27" s="734"/>
      <c r="T27" s="734"/>
      <c r="U27" s="734"/>
      <c r="V27" s="734"/>
      <c r="W27" s="734"/>
      <c r="X27" s="734"/>
      <c r="Y27" s="734"/>
      <c r="Z27" s="734"/>
      <c r="AA27" s="734"/>
      <c r="AB27" s="733"/>
    </row>
    <row r="28" spans="2:28" ht="43.9" customHeight="1" thickBot="1" x14ac:dyDescent="0.4">
      <c r="B28" s="731"/>
      <c r="C28" s="1165" t="s">
        <v>28</v>
      </c>
      <c r="D28" s="1166"/>
      <c r="E28" s="1166"/>
      <c r="F28" s="1166"/>
      <c r="G28" s="1166"/>
      <c r="H28" s="1167"/>
      <c r="I28" s="1150">
        <v>0</v>
      </c>
      <c r="J28" s="1168"/>
      <c r="K28" s="1194" t="s">
        <v>29</v>
      </c>
      <c r="L28" s="1195"/>
      <c r="M28" s="1195"/>
      <c r="N28" s="1196"/>
      <c r="O28" s="1197" t="s">
        <v>30</v>
      </c>
      <c r="P28" s="1198"/>
      <c r="Q28" s="1198"/>
      <c r="R28" s="1199"/>
      <c r="S28" s="367"/>
      <c r="T28" s="1198" t="s">
        <v>31</v>
      </c>
      <c r="U28" s="1198"/>
      <c r="V28" s="1199"/>
      <c r="W28" s="749" t="s">
        <v>32</v>
      </c>
      <c r="X28" s="1200" t="s">
        <v>56</v>
      </c>
      <c r="Y28" s="1201"/>
      <c r="Z28" s="1202"/>
      <c r="AA28" s="579"/>
      <c r="AB28" s="733"/>
    </row>
    <row r="29" spans="2:28" ht="10.15" customHeight="1" thickBot="1" x14ac:dyDescent="0.4">
      <c r="B29" s="731"/>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3"/>
    </row>
    <row r="30" spans="2:28" ht="15" customHeight="1" x14ac:dyDescent="0.35">
      <c r="B30" s="731"/>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733"/>
    </row>
    <row r="31" spans="2:28" ht="14.25" customHeight="1" x14ac:dyDescent="0.35">
      <c r="B31" s="731"/>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733"/>
    </row>
    <row r="32" spans="2:28" ht="15" customHeight="1" thickBot="1" x14ac:dyDescent="0.4">
      <c r="B32" s="731"/>
      <c r="C32" s="1219"/>
      <c r="D32" s="1220"/>
      <c r="E32" s="1220"/>
      <c r="F32" s="1220"/>
      <c r="G32" s="1220"/>
      <c r="H32" s="1220"/>
      <c r="I32" s="1220"/>
      <c r="J32" s="1221"/>
      <c r="K32" s="1399">
        <v>0.11</v>
      </c>
      <c r="L32" s="1210"/>
      <c r="M32" s="1210"/>
      <c r="N32" s="1210"/>
      <c r="O32" s="1211">
        <v>1</v>
      </c>
      <c r="P32" s="1210"/>
      <c r="Q32" s="1210"/>
      <c r="R32" s="1210"/>
      <c r="S32" s="1211">
        <v>0.01</v>
      </c>
      <c r="T32" s="1210"/>
      <c r="U32" s="1211">
        <v>0.1</v>
      </c>
      <c r="V32" s="1210"/>
      <c r="W32" s="1210"/>
      <c r="X32" s="1211">
        <v>0</v>
      </c>
      <c r="Y32" s="1210"/>
      <c r="Z32" s="1211">
        <v>0</v>
      </c>
      <c r="AA32" s="1212"/>
      <c r="AB32" s="733"/>
    </row>
    <row r="33" spans="1:41" ht="10.9" customHeight="1" thickBot="1" x14ac:dyDescent="0.4">
      <c r="B33" s="731"/>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3"/>
    </row>
    <row r="34" spans="1:41" s="735" customFormat="1" ht="15" thickBot="1" x14ac:dyDescent="0.4">
      <c r="A34" s="644"/>
      <c r="B34" s="643"/>
      <c r="C34" s="1231" t="s">
        <v>40</v>
      </c>
      <c r="D34" s="1232"/>
      <c r="E34" s="1232"/>
      <c r="F34" s="1232"/>
      <c r="G34" s="1232"/>
      <c r="H34" s="1232"/>
      <c r="I34" s="1232"/>
      <c r="J34" s="1232"/>
      <c r="K34" s="1232"/>
      <c r="L34" s="1232"/>
      <c r="M34" s="1232"/>
      <c r="N34" s="1232"/>
      <c r="O34" s="1232"/>
      <c r="P34" s="1232"/>
      <c r="Q34" s="1232"/>
      <c r="R34" s="1232"/>
      <c r="S34" s="1232"/>
      <c r="T34" s="1232"/>
      <c r="U34" s="1232"/>
      <c r="V34" s="1232"/>
      <c r="W34" s="1232"/>
      <c r="X34" s="1232"/>
      <c r="Y34" s="1232"/>
      <c r="Z34" s="1232"/>
      <c r="AA34" s="1233"/>
      <c r="AB34" s="733"/>
    </row>
    <row r="35" spans="1:41" s="735" customFormat="1" ht="58.15" customHeight="1" thickBot="1" x14ac:dyDescent="0.4">
      <c r="A35" s="644"/>
      <c r="B35" s="643"/>
      <c r="C35" s="1231" t="s">
        <v>41</v>
      </c>
      <c r="D35" s="1232"/>
      <c r="E35" s="1232"/>
      <c r="F35" s="1232"/>
      <c r="G35" s="1233"/>
      <c r="H35" s="751" t="s">
        <v>69</v>
      </c>
      <c r="I35" s="751" t="s">
        <v>70</v>
      </c>
      <c r="J35" s="751" t="s">
        <v>44</v>
      </c>
      <c r="K35" s="1234" t="s">
        <v>45</v>
      </c>
      <c r="L35" s="1235"/>
      <c r="M35" s="1235"/>
      <c r="N35" s="1235"/>
      <c r="O35" s="1235"/>
      <c r="P35" s="1235"/>
      <c r="Q35" s="1235"/>
      <c r="R35" s="1235"/>
      <c r="S35" s="1235"/>
      <c r="T35" s="1235"/>
      <c r="U35" s="1235"/>
      <c r="V35" s="1235"/>
      <c r="W35" s="1235"/>
      <c r="X35" s="1235"/>
      <c r="Y35" s="1235"/>
      <c r="Z35" s="1235"/>
      <c r="AA35" s="1236"/>
      <c r="AB35" s="733"/>
    </row>
    <row r="36" spans="1:41" s="735" customFormat="1" ht="91.15" customHeight="1" x14ac:dyDescent="0.35">
      <c r="A36" s="644"/>
      <c r="B36" s="643"/>
      <c r="C36" s="1404" t="s">
        <v>71</v>
      </c>
      <c r="D36" s="1405"/>
      <c r="E36" s="1405"/>
      <c r="F36" s="1405"/>
      <c r="G36" s="1406"/>
      <c r="H36" s="272">
        <v>0</v>
      </c>
      <c r="I36" s="272">
        <v>75</v>
      </c>
      <c r="J36" s="306">
        <f>+H36/I36</f>
        <v>0</v>
      </c>
      <c r="K36" s="1402" t="s">
        <v>913</v>
      </c>
      <c r="L36" s="1403"/>
      <c r="M36" s="1403"/>
      <c r="N36" s="1403"/>
      <c r="O36" s="1403"/>
      <c r="P36" s="1403"/>
      <c r="Q36" s="1403"/>
      <c r="R36" s="1403"/>
      <c r="S36" s="1403"/>
      <c r="T36" s="1403"/>
      <c r="U36" s="1403"/>
      <c r="V36" s="1403"/>
      <c r="W36" s="1403"/>
      <c r="X36" s="1403"/>
      <c r="Y36" s="1403"/>
      <c r="Z36" s="1403"/>
      <c r="AA36" s="1403"/>
      <c r="AB36" s="733"/>
    </row>
    <row r="37" spans="1:41" s="735" customFormat="1" ht="145.15" customHeight="1" x14ac:dyDescent="0.35">
      <c r="A37" s="644"/>
      <c r="B37" s="643"/>
      <c r="C37" s="1344"/>
      <c r="D37" s="1400"/>
      <c r="E37" s="1400"/>
      <c r="F37" s="1400"/>
      <c r="G37" s="1401"/>
      <c r="H37" s="752"/>
      <c r="I37" s="752"/>
      <c r="J37" s="306"/>
      <c r="K37" s="1402"/>
      <c r="L37" s="1403"/>
      <c r="M37" s="1403"/>
      <c r="N37" s="1403"/>
      <c r="O37" s="1403"/>
      <c r="P37" s="1403"/>
      <c r="Q37" s="1403"/>
      <c r="R37" s="1403"/>
      <c r="S37" s="1403"/>
      <c r="T37" s="1403"/>
      <c r="U37" s="1403"/>
      <c r="V37" s="1403"/>
      <c r="W37" s="1403"/>
      <c r="X37" s="1403"/>
      <c r="Y37" s="1403"/>
      <c r="Z37" s="1403"/>
      <c r="AA37" s="1403"/>
      <c r="AB37" s="733"/>
      <c r="AO37" s="818"/>
    </row>
    <row r="38" spans="1:41" s="735" customFormat="1" ht="88.9" customHeight="1" x14ac:dyDescent="0.35">
      <c r="A38" s="644"/>
      <c r="B38" s="643"/>
      <c r="C38" s="1344"/>
      <c r="D38" s="1400"/>
      <c r="E38" s="1400"/>
      <c r="F38" s="1400"/>
      <c r="G38" s="1401"/>
      <c r="H38" s="752"/>
      <c r="I38" s="752"/>
      <c r="J38" s="306"/>
      <c r="K38" s="1402"/>
      <c r="L38" s="1403"/>
      <c r="M38" s="1403"/>
      <c r="N38" s="1403"/>
      <c r="O38" s="1403"/>
      <c r="P38" s="1403"/>
      <c r="Q38" s="1403"/>
      <c r="R38" s="1403"/>
      <c r="S38" s="1403"/>
      <c r="T38" s="1403"/>
      <c r="U38" s="1403"/>
      <c r="V38" s="1403"/>
      <c r="W38" s="1403"/>
      <c r="X38" s="1403"/>
      <c r="Y38" s="1403"/>
      <c r="Z38" s="1403"/>
      <c r="AA38" s="1403"/>
      <c r="AB38" s="733"/>
    </row>
    <row r="39" spans="1:41" s="735" customFormat="1" ht="104.5" customHeight="1" thickBot="1" x14ac:dyDescent="0.4">
      <c r="A39" s="644"/>
      <c r="B39" s="643"/>
      <c r="C39" s="1344"/>
      <c r="D39" s="1400"/>
      <c r="E39" s="1400"/>
      <c r="F39" s="1400"/>
      <c r="G39" s="1401"/>
      <c r="H39" s="752"/>
      <c r="I39" s="752"/>
      <c r="J39" s="306"/>
      <c r="K39" s="1402"/>
      <c r="L39" s="1403"/>
      <c r="M39" s="1403"/>
      <c r="N39" s="1403"/>
      <c r="O39" s="1403"/>
      <c r="P39" s="1403"/>
      <c r="Q39" s="1403"/>
      <c r="R39" s="1403"/>
      <c r="S39" s="1403"/>
      <c r="T39" s="1403"/>
      <c r="U39" s="1403"/>
      <c r="V39" s="1403"/>
      <c r="W39" s="1403"/>
      <c r="X39" s="1403"/>
      <c r="Y39" s="1403"/>
      <c r="Z39" s="1403"/>
      <c r="AA39" s="1403"/>
      <c r="AB39" s="733"/>
    </row>
    <row r="40" spans="1:41" s="735" customFormat="1" ht="15.75" customHeight="1" thickBot="1" x14ac:dyDescent="0.4">
      <c r="A40" s="644"/>
      <c r="B40" s="643"/>
      <c r="C40" s="1338" t="s">
        <v>46</v>
      </c>
      <c r="D40" s="1339"/>
      <c r="E40" s="1339"/>
      <c r="F40" s="1339"/>
      <c r="G40" s="1340"/>
      <c r="H40" s="368">
        <f>SUM(H36:H39)</f>
        <v>0</v>
      </c>
      <c r="I40" s="275">
        <f>SUM(I36:I39)</f>
        <v>75</v>
      </c>
      <c r="J40" s="395">
        <f t="shared" ref="J40" si="0">+H40/I40</f>
        <v>0</v>
      </c>
      <c r="K40" s="1341"/>
      <c r="L40" s="1342"/>
      <c r="M40" s="1342"/>
      <c r="N40" s="1342"/>
      <c r="O40" s="1342"/>
      <c r="P40" s="1342"/>
      <c r="Q40" s="1342"/>
      <c r="R40" s="1342"/>
      <c r="S40" s="1342"/>
      <c r="T40" s="1342"/>
      <c r="U40" s="1342"/>
      <c r="V40" s="1342"/>
      <c r="W40" s="1342"/>
      <c r="X40" s="1342"/>
      <c r="Y40" s="1342"/>
      <c r="Z40" s="1342"/>
      <c r="AA40" s="1343"/>
      <c r="AB40" s="733"/>
    </row>
    <row r="41" spans="1:41" s="735" customFormat="1" ht="5.25" customHeight="1" x14ac:dyDescent="0.35">
      <c r="A41" s="644"/>
      <c r="B41" s="643"/>
      <c r="C41" s="754"/>
      <c r="D41" s="754"/>
      <c r="E41" s="754"/>
      <c r="F41" s="754"/>
      <c r="G41" s="754"/>
      <c r="H41" s="755"/>
      <c r="I41" s="755"/>
      <c r="J41" s="78"/>
      <c r="K41" s="754"/>
      <c r="L41" s="754"/>
      <c r="M41" s="754"/>
      <c r="N41" s="754"/>
      <c r="O41" s="754"/>
      <c r="P41" s="754"/>
      <c r="Q41" s="754"/>
      <c r="R41" s="754"/>
      <c r="S41" s="754"/>
      <c r="T41" s="754"/>
      <c r="U41" s="754"/>
      <c r="V41" s="754"/>
      <c r="W41" s="754"/>
      <c r="X41" s="754"/>
      <c r="Y41" s="754"/>
      <c r="Z41" s="754"/>
      <c r="AA41" s="754"/>
      <c r="AB41" s="733"/>
    </row>
    <row r="42" spans="1:41" s="735" customFormat="1" ht="15" thickBot="1" x14ac:dyDescent="0.4">
      <c r="A42" s="644"/>
      <c r="B42" s="643"/>
      <c r="C42" s="754"/>
      <c r="D42" s="754"/>
      <c r="E42" s="754"/>
      <c r="F42" s="754"/>
      <c r="G42" s="754"/>
      <c r="H42" s="755"/>
      <c r="I42" s="755"/>
      <c r="J42" s="78"/>
      <c r="K42" s="754"/>
      <c r="L42" s="754"/>
      <c r="M42" s="754"/>
      <c r="N42" s="754"/>
      <c r="O42" s="754"/>
      <c r="P42" s="754"/>
      <c r="Q42" s="754"/>
      <c r="R42" s="754"/>
      <c r="S42" s="754"/>
      <c r="T42" s="754"/>
      <c r="U42" s="754"/>
      <c r="V42" s="754"/>
      <c r="W42" s="754"/>
      <c r="X42" s="754"/>
      <c r="Y42" s="754"/>
      <c r="Z42" s="754"/>
      <c r="AA42" s="754"/>
      <c r="AB42" s="733"/>
    </row>
    <row r="43" spans="1:41" s="735" customFormat="1" x14ac:dyDescent="0.35">
      <c r="A43" s="644"/>
      <c r="B43" s="643"/>
      <c r="C43" s="1323" t="s">
        <v>47</v>
      </c>
      <c r="D43" s="1324"/>
      <c r="E43" s="1324"/>
      <c r="F43" s="1324"/>
      <c r="G43" s="1324"/>
      <c r="H43" s="1324"/>
      <c r="I43" s="1324"/>
      <c r="J43" s="1324"/>
      <c r="K43" s="1324"/>
      <c r="L43" s="1324"/>
      <c r="M43" s="1324"/>
      <c r="N43" s="1324"/>
      <c r="O43" s="1324"/>
      <c r="P43" s="1324"/>
      <c r="Q43" s="1324"/>
      <c r="R43" s="1324"/>
      <c r="S43" s="1324"/>
      <c r="T43" s="1324"/>
      <c r="U43" s="1324"/>
      <c r="V43" s="1324"/>
      <c r="W43" s="1324"/>
      <c r="X43" s="1324"/>
      <c r="Y43" s="1324"/>
      <c r="Z43" s="1324"/>
      <c r="AA43" s="1325"/>
      <c r="AB43" s="733"/>
    </row>
    <row r="44" spans="1:41" ht="18" customHeight="1" thickBot="1" x14ac:dyDescent="0.4">
      <c r="A44" s="374"/>
      <c r="B44" s="375"/>
      <c r="C44" s="1326"/>
      <c r="D44" s="1327"/>
      <c r="E44" s="1327"/>
      <c r="F44" s="1327"/>
      <c r="G44" s="1327"/>
      <c r="H44" s="1327"/>
      <c r="I44" s="1327"/>
      <c r="J44" s="1327"/>
      <c r="K44" s="1327"/>
      <c r="L44" s="1327"/>
      <c r="M44" s="1327"/>
      <c r="N44" s="1327"/>
      <c r="O44" s="1327"/>
      <c r="P44" s="1327"/>
      <c r="Q44" s="1327"/>
      <c r="R44" s="1327"/>
      <c r="S44" s="1327"/>
      <c r="T44" s="1327"/>
      <c r="U44" s="1327"/>
      <c r="V44" s="1327"/>
      <c r="W44" s="1327"/>
      <c r="X44" s="1327"/>
      <c r="Y44" s="1327"/>
      <c r="Z44" s="1327"/>
      <c r="AA44" s="1328"/>
      <c r="AB44" s="733"/>
    </row>
    <row r="45" spans="1:41" x14ac:dyDescent="0.35">
      <c r="A45" s="374"/>
      <c r="B45" s="375"/>
      <c r="C45" s="1329" t="s">
        <v>75</v>
      </c>
      <c r="D45" s="1330"/>
      <c r="E45" s="1330"/>
      <c r="F45" s="1330"/>
      <c r="G45" s="1330"/>
      <c r="H45" s="1330"/>
      <c r="I45" s="1330"/>
      <c r="J45" s="1330"/>
      <c r="K45" s="1330"/>
      <c r="L45" s="1330"/>
      <c r="M45" s="1330"/>
      <c r="N45" s="1330"/>
      <c r="O45" s="1330"/>
      <c r="P45" s="1330"/>
      <c r="Q45" s="1330"/>
      <c r="R45" s="1330"/>
      <c r="S45" s="1330"/>
      <c r="T45" s="1330"/>
      <c r="U45" s="1330"/>
      <c r="V45" s="1330"/>
      <c r="W45" s="1330"/>
      <c r="X45" s="1330"/>
      <c r="Y45" s="1330"/>
      <c r="Z45" s="1330"/>
      <c r="AA45" s="1331"/>
      <c r="AB45" s="733"/>
    </row>
    <row r="46" spans="1:41" ht="28.9" customHeight="1" x14ac:dyDescent="0.35">
      <c r="A46" s="374"/>
      <c r="B46" s="375"/>
      <c r="C46" s="1332"/>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4"/>
      <c r="AB46" s="733"/>
    </row>
    <row r="47" spans="1:41" x14ac:dyDescent="0.35">
      <c r="A47" s="374"/>
      <c r="B47" s="375"/>
      <c r="C47" s="1332"/>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4"/>
      <c r="AB47" s="733"/>
    </row>
    <row r="48" spans="1:41" ht="19.899999999999999" customHeight="1" x14ac:dyDescent="0.35">
      <c r="A48" s="374"/>
      <c r="B48" s="375"/>
      <c r="C48" s="1332"/>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4"/>
      <c r="AB48" s="733"/>
    </row>
    <row r="49" spans="1:28" x14ac:dyDescent="0.35">
      <c r="A49" s="374"/>
      <c r="B49" s="375"/>
      <c r="C49" s="1332"/>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4"/>
      <c r="AB49" s="733"/>
    </row>
    <row r="50" spans="1:28" ht="11.5" customHeight="1" x14ac:dyDescent="0.35">
      <c r="A50" s="374"/>
      <c r="B50" s="375"/>
      <c r="C50" s="1332"/>
      <c r="D50" s="1333"/>
      <c r="E50" s="1333"/>
      <c r="F50" s="1333"/>
      <c r="G50" s="1333"/>
      <c r="H50" s="1333"/>
      <c r="I50" s="1333"/>
      <c r="J50" s="1333"/>
      <c r="K50" s="1333"/>
      <c r="L50" s="1333"/>
      <c r="M50" s="1333"/>
      <c r="N50" s="1333"/>
      <c r="O50" s="1333"/>
      <c r="P50" s="1333"/>
      <c r="Q50" s="1333"/>
      <c r="R50" s="1333"/>
      <c r="S50" s="1333"/>
      <c r="T50" s="1333"/>
      <c r="U50" s="1333"/>
      <c r="V50" s="1333"/>
      <c r="W50" s="1333"/>
      <c r="X50" s="1333"/>
      <c r="Y50" s="1333"/>
      <c r="Z50" s="1333"/>
      <c r="AA50" s="1334"/>
      <c r="AB50" s="733"/>
    </row>
    <row r="51" spans="1:28" ht="23.5" customHeight="1" x14ac:dyDescent="0.35">
      <c r="A51" s="374"/>
      <c r="B51" s="375"/>
      <c r="C51" s="1332"/>
      <c r="D51" s="1333"/>
      <c r="E51" s="1333"/>
      <c r="F51" s="1333"/>
      <c r="G51" s="1333"/>
      <c r="H51" s="1333"/>
      <c r="I51" s="1333"/>
      <c r="J51" s="1333"/>
      <c r="K51" s="1333"/>
      <c r="L51" s="1333"/>
      <c r="M51" s="1333"/>
      <c r="N51" s="1333"/>
      <c r="O51" s="1333"/>
      <c r="P51" s="1333"/>
      <c r="Q51" s="1333"/>
      <c r="R51" s="1333"/>
      <c r="S51" s="1333"/>
      <c r="T51" s="1333"/>
      <c r="U51" s="1333"/>
      <c r="V51" s="1333"/>
      <c r="W51" s="1333"/>
      <c r="X51" s="1333"/>
      <c r="Y51" s="1333"/>
      <c r="Z51" s="1333"/>
      <c r="AA51" s="1334"/>
      <c r="AB51" s="733"/>
    </row>
    <row r="52" spans="1:28" ht="139.9" customHeight="1" x14ac:dyDescent="0.35">
      <c r="A52" s="374"/>
      <c r="B52" s="375"/>
      <c r="C52" s="1332"/>
      <c r="D52" s="1333"/>
      <c r="E52" s="1333"/>
      <c r="F52" s="1333"/>
      <c r="G52" s="1333"/>
      <c r="H52" s="1333"/>
      <c r="I52" s="1333"/>
      <c r="J52" s="1333"/>
      <c r="K52" s="1333"/>
      <c r="L52" s="1333"/>
      <c r="M52" s="1333"/>
      <c r="N52" s="1333"/>
      <c r="O52" s="1333"/>
      <c r="P52" s="1333"/>
      <c r="Q52" s="1333"/>
      <c r="R52" s="1333"/>
      <c r="S52" s="1333"/>
      <c r="T52" s="1333"/>
      <c r="U52" s="1333"/>
      <c r="V52" s="1333"/>
      <c r="W52" s="1333"/>
      <c r="X52" s="1333"/>
      <c r="Y52" s="1333"/>
      <c r="Z52" s="1333"/>
      <c r="AA52" s="1334"/>
      <c r="AB52" s="733"/>
    </row>
    <row r="53" spans="1:28" ht="6.65" customHeight="1" thickBot="1" x14ac:dyDescent="0.4">
      <c r="A53" s="374"/>
      <c r="B53" s="375"/>
      <c r="C53" s="1335"/>
      <c r="D53" s="1336"/>
      <c r="E53" s="1336"/>
      <c r="F53" s="1336"/>
      <c r="G53" s="1336"/>
      <c r="H53" s="1336"/>
      <c r="I53" s="1336"/>
      <c r="J53" s="1336"/>
      <c r="K53" s="1336"/>
      <c r="L53" s="1336"/>
      <c r="M53" s="1336"/>
      <c r="N53" s="1336"/>
      <c r="O53" s="1336"/>
      <c r="P53" s="1336"/>
      <c r="Q53" s="1336"/>
      <c r="R53" s="1336"/>
      <c r="S53" s="1336"/>
      <c r="T53" s="1336"/>
      <c r="U53" s="1336"/>
      <c r="V53" s="1336"/>
      <c r="W53" s="1336"/>
      <c r="X53" s="1336"/>
      <c r="Y53" s="1336"/>
      <c r="Z53" s="1336"/>
      <c r="AA53" s="1337"/>
      <c r="AB53" s="733"/>
    </row>
    <row r="54" spans="1:28" ht="8.5" customHeight="1" x14ac:dyDescent="0.35">
      <c r="A54" s="374"/>
      <c r="B54" s="376"/>
      <c r="C54" s="757"/>
      <c r="D54" s="757"/>
      <c r="E54" s="757"/>
      <c r="F54" s="757"/>
      <c r="G54" s="757"/>
      <c r="H54" s="757"/>
      <c r="I54" s="757"/>
      <c r="J54" s="757"/>
      <c r="K54" s="757"/>
      <c r="L54" s="757"/>
      <c r="M54" s="757"/>
      <c r="N54" s="757"/>
      <c r="O54" s="757"/>
      <c r="P54" s="757"/>
      <c r="Q54" s="757"/>
      <c r="R54" s="757"/>
      <c r="S54" s="757"/>
      <c r="T54" s="757"/>
      <c r="U54" s="757"/>
      <c r="V54" s="757"/>
      <c r="W54" s="757"/>
      <c r="X54" s="757"/>
      <c r="Y54" s="757"/>
      <c r="Z54" s="757"/>
      <c r="AA54" s="757"/>
      <c r="AB54" s="739"/>
    </row>
    <row r="55" spans="1:28" ht="9.65" customHeight="1" thickBot="1" x14ac:dyDescent="0.4">
      <c r="A55" s="374"/>
      <c r="B55" s="377"/>
      <c r="C55" s="758"/>
      <c r="D55" s="758"/>
      <c r="E55" s="758"/>
      <c r="F55" s="758"/>
      <c r="G55" s="758"/>
      <c r="H55" s="758"/>
      <c r="I55" s="758"/>
      <c r="J55" s="758"/>
      <c r="K55" s="758"/>
      <c r="L55" s="758"/>
      <c r="M55" s="758"/>
      <c r="N55" s="758"/>
      <c r="O55" s="758"/>
      <c r="P55" s="758"/>
      <c r="Q55" s="758"/>
      <c r="R55" s="758"/>
      <c r="S55" s="758"/>
      <c r="T55" s="758"/>
      <c r="U55" s="758"/>
      <c r="V55" s="758"/>
      <c r="W55" s="758"/>
      <c r="X55" s="758"/>
      <c r="Y55" s="758"/>
      <c r="Z55" s="758"/>
      <c r="AA55" s="758"/>
      <c r="AB55" s="741"/>
    </row>
    <row r="56" spans="1:28" ht="15.65" customHeight="1" x14ac:dyDescent="0.35">
      <c r="A56" s="374"/>
      <c r="B56" s="379"/>
      <c r="C56" s="1302" t="s">
        <v>41</v>
      </c>
      <c r="D56" s="1303"/>
      <c r="E56" s="1303"/>
      <c r="F56" s="1303"/>
      <c r="G56" s="1304"/>
      <c r="H56" s="1302" t="s">
        <v>57</v>
      </c>
      <c r="I56" s="1304"/>
      <c r="J56" s="1302" t="s">
        <v>58</v>
      </c>
      <c r="K56" s="1303"/>
      <c r="L56" s="1303"/>
      <c r="M56" s="1304"/>
      <c r="N56" s="1302" t="s">
        <v>49</v>
      </c>
      <c r="O56" s="1303"/>
      <c r="P56" s="1303"/>
      <c r="Q56" s="1303"/>
      <c r="R56" s="1303"/>
      <c r="S56" s="1303"/>
      <c r="T56" s="1303"/>
      <c r="U56" s="1304"/>
      <c r="V56" s="1311" t="s">
        <v>50</v>
      </c>
      <c r="W56" s="1311"/>
      <c r="X56" s="1311"/>
      <c r="Y56" s="1311"/>
      <c r="Z56" s="1311"/>
      <c r="AA56" s="1312"/>
      <c r="AB56" s="743"/>
    </row>
    <row r="57" spans="1:28" ht="16.899999999999999" customHeight="1" x14ac:dyDescent="0.35">
      <c r="A57" s="374"/>
      <c r="B57" s="380"/>
      <c r="C57" s="1305"/>
      <c r="D57" s="1306"/>
      <c r="E57" s="1306"/>
      <c r="F57" s="1306"/>
      <c r="G57" s="1307"/>
      <c r="H57" s="1305"/>
      <c r="I57" s="1307"/>
      <c r="J57" s="1305"/>
      <c r="K57" s="1306"/>
      <c r="L57" s="1306"/>
      <c r="M57" s="1307"/>
      <c r="N57" s="1305"/>
      <c r="O57" s="1306"/>
      <c r="P57" s="1306"/>
      <c r="Q57" s="1306"/>
      <c r="R57" s="1306"/>
      <c r="S57" s="1306"/>
      <c r="T57" s="1306"/>
      <c r="U57" s="1307"/>
      <c r="V57" s="1313"/>
      <c r="W57" s="1313"/>
      <c r="X57" s="1313"/>
      <c r="Y57" s="1313"/>
      <c r="Z57" s="1313"/>
      <c r="AA57" s="1314"/>
      <c r="AB57" s="743"/>
    </row>
    <row r="58" spans="1:28" ht="15.65" hidden="1" customHeight="1" x14ac:dyDescent="0.35">
      <c r="A58" s="374"/>
      <c r="B58" s="380"/>
      <c r="C58" s="1305"/>
      <c r="D58" s="1306"/>
      <c r="E58" s="1306"/>
      <c r="F58" s="1306"/>
      <c r="G58" s="1307"/>
      <c r="H58" s="1305"/>
      <c r="I58" s="1307"/>
      <c r="J58" s="1305"/>
      <c r="K58" s="1306"/>
      <c r="L58" s="1306"/>
      <c r="M58" s="1307"/>
      <c r="N58" s="1308"/>
      <c r="O58" s="1309"/>
      <c r="P58" s="1309"/>
      <c r="Q58" s="1309"/>
      <c r="R58" s="1309"/>
      <c r="S58" s="1309"/>
      <c r="T58" s="1309"/>
      <c r="U58" s="1310"/>
      <c r="V58" s="1315"/>
      <c r="W58" s="1315"/>
      <c r="X58" s="1315"/>
      <c r="Y58" s="1315"/>
      <c r="Z58" s="1315"/>
      <c r="AA58" s="1316"/>
      <c r="AB58" s="743"/>
    </row>
    <row r="59" spans="1:28" ht="234.65" customHeight="1" thickBot="1" x14ac:dyDescent="0.4">
      <c r="A59" s="374"/>
      <c r="B59" s="379"/>
      <c r="C59" s="1377" t="s">
        <v>71</v>
      </c>
      <c r="D59" s="1378"/>
      <c r="E59" s="1378"/>
      <c r="F59" s="1378"/>
      <c r="G59" s="1378"/>
      <c r="H59" s="1379">
        <v>0.04</v>
      </c>
      <c r="I59" s="1378"/>
      <c r="J59" s="1379">
        <v>0</v>
      </c>
      <c r="K59" s="1378"/>
      <c r="L59" s="1378"/>
      <c r="M59" s="1378"/>
      <c r="N59" s="1382" t="s">
        <v>914</v>
      </c>
      <c r="O59" s="1382"/>
      <c r="P59" s="1382"/>
      <c r="Q59" s="1382"/>
      <c r="R59" s="1382"/>
      <c r="S59" s="1382"/>
      <c r="T59" s="1382"/>
      <c r="U59" s="1382"/>
      <c r="V59" s="1382" t="s">
        <v>915</v>
      </c>
      <c r="W59" s="1382"/>
      <c r="X59" s="1382"/>
      <c r="Y59" s="1382"/>
      <c r="Z59" s="1382"/>
      <c r="AA59" s="1383"/>
      <c r="AB59" s="745"/>
    </row>
    <row r="60" spans="1:28" ht="299.5" customHeight="1" thickBot="1" x14ac:dyDescent="0.4">
      <c r="A60" s="374"/>
      <c r="B60" s="379"/>
      <c r="C60" s="1377"/>
      <c r="D60" s="1378"/>
      <c r="E60" s="1378"/>
      <c r="F60" s="1378"/>
      <c r="G60" s="1378"/>
      <c r="H60" s="1380"/>
      <c r="I60" s="1381"/>
      <c r="J60" s="1384"/>
      <c r="K60" s="1385"/>
      <c r="L60" s="1385"/>
      <c r="M60" s="1386"/>
      <c r="N60" s="1382"/>
      <c r="O60" s="1382"/>
      <c r="P60" s="1382"/>
      <c r="Q60" s="1382"/>
      <c r="R60" s="1382"/>
      <c r="S60" s="1382"/>
      <c r="T60" s="1382"/>
      <c r="U60" s="1382"/>
      <c r="V60" s="1382"/>
      <c r="W60" s="1382"/>
      <c r="X60" s="1382"/>
      <c r="Y60" s="1382"/>
      <c r="Z60" s="1382"/>
      <c r="AA60" s="1383"/>
      <c r="AB60" s="745"/>
    </row>
    <row r="61" spans="1:28" ht="181.9" customHeight="1" thickBot="1" x14ac:dyDescent="0.4">
      <c r="A61" s="374"/>
      <c r="B61" s="379"/>
      <c r="C61" s="1377"/>
      <c r="D61" s="1378"/>
      <c r="E61" s="1378"/>
      <c r="F61" s="1378"/>
      <c r="G61" s="1378"/>
      <c r="H61" s="1380"/>
      <c r="I61" s="1381"/>
      <c r="J61" s="1380"/>
      <c r="K61" s="1381"/>
      <c r="L61" s="1381"/>
      <c r="M61" s="1381"/>
      <c r="N61" s="1382"/>
      <c r="O61" s="1382"/>
      <c r="P61" s="1382"/>
      <c r="Q61" s="1382"/>
      <c r="R61" s="1382"/>
      <c r="S61" s="1382"/>
      <c r="T61" s="1382"/>
      <c r="U61" s="1382"/>
      <c r="V61" s="1382"/>
      <c r="W61" s="1382"/>
      <c r="X61" s="1382"/>
      <c r="Y61" s="1382"/>
      <c r="Z61" s="1382"/>
      <c r="AA61" s="1383"/>
      <c r="AB61" s="745"/>
    </row>
    <row r="62" spans="1:28" ht="305.5" customHeight="1" thickBot="1" x14ac:dyDescent="0.4">
      <c r="A62" s="374"/>
      <c r="B62" s="379"/>
      <c r="C62" s="1377"/>
      <c r="D62" s="1378"/>
      <c r="E62" s="1378"/>
      <c r="F62" s="1378"/>
      <c r="G62" s="1378"/>
      <c r="H62" s="1379"/>
      <c r="I62" s="1379"/>
      <c r="J62" s="1380"/>
      <c r="K62" s="1381"/>
      <c r="L62" s="1381"/>
      <c r="M62" s="1381"/>
      <c r="N62" s="1382"/>
      <c r="O62" s="1382"/>
      <c r="P62" s="1382"/>
      <c r="Q62" s="1382"/>
      <c r="R62" s="1382"/>
      <c r="S62" s="1382"/>
      <c r="T62" s="1382"/>
      <c r="U62" s="1382"/>
      <c r="V62" s="1382"/>
      <c r="W62" s="1382"/>
      <c r="X62" s="1382"/>
      <c r="Y62" s="1382"/>
      <c r="Z62" s="1382"/>
      <c r="AA62" s="1383"/>
      <c r="AB62" s="745"/>
    </row>
    <row r="63" spans="1:28" ht="9" customHeight="1" thickBot="1" x14ac:dyDescent="0.4">
      <c r="A63" s="374"/>
      <c r="B63" s="379"/>
      <c r="C63" s="1296"/>
      <c r="D63" s="1297"/>
      <c r="E63" s="1297"/>
      <c r="F63" s="1297"/>
      <c r="G63" s="1297"/>
      <c r="H63" s="1297"/>
      <c r="I63" s="1297"/>
      <c r="J63" s="1297"/>
      <c r="K63" s="1297"/>
      <c r="L63" s="1297"/>
      <c r="M63" s="1297"/>
      <c r="N63" s="1298"/>
      <c r="O63" s="1299"/>
      <c r="P63" s="1299"/>
      <c r="Q63" s="1299"/>
      <c r="R63" s="1299"/>
      <c r="S63" s="1299"/>
      <c r="T63" s="1299"/>
      <c r="U63" s="1300"/>
      <c r="V63" s="1298"/>
      <c r="W63" s="1299"/>
      <c r="X63" s="1299"/>
      <c r="Y63" s="1299"/>
      <c r="Z63" s="1299"/>
      <c r="AA63" s="1301"/>
      <c r="AB63" s="745"/>
    </row>
    <row r="64" spans="1:28" x14ac:dyDescent="0.35">
      <c r="A64" s="374"/>
      <c r="B64" s="381"/>
      <c r="C64" s="757"/>
      <c r="D64" s="757"/>
      <c r="E64" s="757"/>
      <c r="F64" s="757"/>
      <c r="G64" s="757"/>
      <c r="H64" s="757"/>
      <c r="I64" s="757"/>
      <c r="J64" s="757"/>
      <c r="K64" s="757"/>
      <c r="L64" s="757"/>
      <c r="M64" s="757"/>
      <c r="N64" s="757"/>
      <c r="O64" s="757"/>
      <c r="P64" s="757"/>
      <c r="Q64" s="757"/>
      <c r="R64" s="757"/>
      <c r="S64" s="757"/>
      <c r="T64" s="757"/>
      <c r="U64" s="757"/>
      <c r="V64" s="757"/>
      <c r="W64" s="757"/>
      <c r="X64" s="757"/>
      <c r="Y64" s="757"/>
      <c r="Z64" s="757"/>
      <c r="AA64" s="757"/>
      <c r="AB64" s="747"/>
    </row>
    <row r="65" spans="1:27" x14ac:dyDescent="0.35">
      <c r="A65" s="374"/>
      <c r="B65" s="374"/>
      <c r="C65" s="374"/>
      <c r="D65" s="374"/>
      <c r="E65" s="374"/>
      <c r="F65" s="374"/>
      <c r="G65" s="374"/>
      <c r="H65" s="374"/>
      <c r="I65" s="374"/>
      <c r="J65" s="374"/>
      <c r="K65" s="374"/>
      <c r="L65" s="374"/>
      <c r="M65" s="374"/>
      <c r="N65" s="374"/>
      <c r="O65" s="374"/>
      <c r="P65" s="374"/>
      <c r="Q65" s="374"/>
      <c r="R65" s="374"/>
      <c r="S65" s="374"/>
      <c r="T65" s="374"/>
      <c r="U65" s="374"/>
      <c r="V65" s="374"/>
      <c r="W65" s="374"/>
      <c r="X65" s="374"/>
      <c r="Y65" s="374"/>
      <c r="Z65" s="374"/>
      <c r="AA65" s="374"/>
    </row>
    <row r="66" spans="1:27" x14ac:dyDescent="0.35">
      <c r="A66" s="374"/>
      <c r="B66" s="374"/>
      <c r="C66" s="374"/>
      <c r="D66" s="374"/>
      <c r="E66" s="374"/>
      <c r="F66" s="374"/>
      <c r="G66" s="374"/>
      <c r="H66" s="374"/>
      <c r="I66" s="374"/>
      <c r="J66" s="374"/>
      <c r="K66" s="374"/>
      <c r="L66" s="374"/>
      <c r="M66" s="374"/>
      <c r="N66" s="374"/>
      <c r="O66" s="374"/>
      <c r="P66" s="374"/>
      <c r="Q66" s="374"/>
      <c r="R66" s="374"/>
      <c r="S66" s="374"/>
      <c r="T66" s="374"/>
      <c r="U66" s="374"/>
      <c r="V66" s="374"/>
      <c r="W66" s="374"/>
      <c r="X66" s="374"/>
      <c r="Y66" s="374"/>
      <c r="Z66" s="374"/>
      <c r="AA66" s="374"/>
    </row>
    <row r="67" spans="1:27" x14ac:dyDescent="0.35">
      <c r="A67" s="374"/>
      <c r="B67" s="374"/>
      <c r="C67" s="374"/>
      <c r="D67" s="374"/>
      <c r="E67" s="374"/>
      <c r="F67" s="374"/>
      <c r="G67" s="374"/>
      <c r="H67" s="374"/>
      <c r="I67" s="374"/>
      <c r="J67" s="374"/>
      <c r="K67" s="374"/>
      <c r="L67" s="374"/>
      <c r="M67" s="374"/>
      <c r="N67" s="374"/>
      <c r="O67" s="374"/>
      <c r="P67" s="374"/>
      <c r="Q67" s="374"/>
      <c r="R67" s="374"/>
      <c r="S67" s="374"/>
      <c r="T67" s="374"/>
      <c r="U67" s="374"/>
      <c r="V67" s="374"/>
      <c r="W67" s="374"/>
      <c r="X67" s="374"/>
      <c r="Y67" s="374"/>
      <c r="Z67" s="374"/>
      <c r="AA67" s="374"/>
    </row>
    <row r="103" ht="6" customHeight="1" x14ac:dyDescent="0.35"/>
  </sheetData>
  <mergeCells count="102">
    <mergeCell ref="C34:AA34"/>
    <mergeCell ref="C37:G37"/>
    <mergeCell ref="K37:AA37"/>
    <mergeCell ref="K38:AA38"/>
    <mergeCell ref="K39:AA39"/>
    <mergeCell ref="K40:AA40"/>
    <mergeCell ref="C56:G58"/>
    <mergeCell ref="H56:I58"/>
    <mergeCell ref="J56:M58"/>
    <mergeCell ref="N56:U58"/>
    <mergeCell ref="V56:AA58"/>
    <mergeCell ref="C35:G35"/>
    <mergeCell ref="K35:AA35"/>
    <mergeCell ref="C36:G36"/>
    <mergeCell ref="K36:AA36"/>
    <mergeCell ref="C38:G38"/>
    <mergeCell ref="C39:G39"/>
    <mergeCell ref="C40:G40"/>
    <mergeCell ref="C43:AA44"/>
    <mergeCell ref="C45:AA53"/>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 ref="V59:AA59"/>
    <mergeCell ref="C60:G60"/>
    <mergeCell ref="H60:I60"/>
    <mergeCell ref="J60:M60"/>
    <mergeCell ref="N60:U60"/>
    <mergeCell ref="V60:AA60"/>
    <mergeCell ref="C61:G61"/>
    <mergeCell ref="H61:I61"/>
    <mergeCell ref="J61:M61"/>
    <mergeCell ref="N61:U61"/>
    <mergeCell ref="V61:AA61"/>
    <mergeCell ref="C59:G59"/>
    <mergeCell ref="H59:I59"/>
    <mergeCell ref="J59:M59"/>
    <mergeCell ref="N59:U59"/>
    <mergeCell ref="C62:G62"/>
    <mergeCell ref="H62:I62"/>
    <mergeCell ref="J62:M62"/>
    <mergeCell ref="N62:U62"/>
    <mergeCell ref="V62:AA62"/>
    <mergeCell ref="C63:G63"/>
    <mergeCell ref="H63:I63"/>
    <mergeCell ref="J63:M63"/>
    <mergeCell ref="N63:U63"/>
    <mergeCell ref="V63:AA63"/>
  </mergeCells>
  <pageMargins left="0.7" right="0.7" top="0.75" bottom="0.75" header="0.3" footer="0.3"/>
  <drawing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B102"/>
  <sheetViews>
    <sheetView topLeftCell="A19" zoomScale="85" zoomScaleNormal="85" workbookViewId="0">
      <selection activeCell="K36" sqref="K36:AA36"/>
    </sheetView>
  </sheetViews>
  <sheetFormatPr baseColWidth="10" defaultColWidth="3.6328125" defaultRowHeight="14.5" x14ac:dyDescent="0.35"/>
  <cols>
    <col min="1" max="1" width="3.6328125" style="622"/>
    <col min="2" max="2" width="2.90625" style="622" customWidth="1"/>
    <col min="3" max="6" width="2.6328125" style="622" customWidth="1"/>
    <col min="7" max="7" width="4.36328125" style="622" customWidth="1"/>
    <col min="8" max="8" width="17" style="622" customWidth="1"/>
    <col min="9" max="9" width="17.6328125" style="622" bestFit="1" customWidth="1"/>
    <col min="10" max="10" width="15" style="622" customWidth="1"/>
    <col min="11" max="12" width="3.453125" style="622" customWidth="1"/>
    <col min="13" max="15" width="2.6328125" style="622" customWidth="1"/>
    <col min="16" max="16" width="3.453125" style="622" customWidth="1"/>
    <col min="17" max="17" width="3.54296875" style="622" customWidth="1"/>
    <col min="18" max="18" width="3.6328125" style="622"/>
    <col min="19" max="19" width="3.36328125" style="622" customWidth="1"/>
    <col min="20" max="20" width="7.453125" style="622" customWidth="1"/>
    <col min="21" max="21" width="3.54296875" style="622" customWidth="1"/>
    <col min="22" max="22" width="3.6328125" style="622"/>
    <col min="23" max="25" width="5" style="622" customWidth="1"/>
    <col min="26" max="26" width="6.6328125" style="622" customWidth="1"/>
    <col min="27" max="27" width="4.08984375" style="622" customWidth="1"/>
    <col min="28" max="28" width="2" style="622" customWidth="1"/>
    <col min="29" max="16384" width="3.6328125" style="622"/>
  </cols>
  <sheetData>
    <row r="1" spans="2:28" ht="15" thickBot="1" x14ac:dyDescent="0.4">
      <c r="B1" s="588"/>
      <c r="C1" s="588"/>
      <c r="D1" s="588"/>
      <c r="E1" s="588"/>
      <c r="F1" s="588"/>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H5" s="589"/>
      <c r="I5" s="589"/>
      <c r="J5" s="589"/>
      <c r="K5" s="589"/>
      <c r="L5" s="589"/>
      <c r="M5" s="589"/>
      <c r="N5" s="589"/>
      <c r="O5" s="589"/>
      <c r="P5" s="589"/>
      <c r="Q5" s="589"/>
      <c r="R5" s="589"/>
      <c r="S5" s="589"/>
      <c r="T5" s="589"/>
      <c r="U5" s="589"/>
      <c r="V5" s="589"/>
      <c r="W5" s="589"/>
      <c r="X5" s="589"/>
      <c r="Y5" s="589"/>
      <c r="Z5" s="589"/>
      <c r="AA5" s="589"/>
      <c r="AB5" s="589"/>
    </row>
    <row r="6" spans="2:28" ht="15" thickBot="1" x14ac:dyDescent="0.4">
      <c r="B6" s="590"/>
      <c r="C6" s="591"/>
      <c r="D6" s="591"/>
      <c r="E6" s="591"/>
      <c r="F6" s="591"/>
      <c r="G6" s="591"/>
      <c r="H6" s="591"/>
      <c r="I6" s="592"/>
      <c r="J6" s="592"/>
      <c r="K6" s="592"/>
      <c r="L6" s="592"/>
      <c r="M6" s="592"/>
      <c r="N6" s="592"/>
      <c r="O6" s="592"/>
      <c r="P6" s="592"/>
      <c r="Q6" s="592"/>
      <c r="R6" s="593"/>
      <c r="S6" s="593"/>
      <c r="T6" s="593"/>
      <c r="U6" s="593"/>
      <c r="V6" s="593"/>
      <c r="W6" s="591"/>
      <c r="X6" s="591"/>
      <c r="Y6" s="591"/>
      <c r="Z6" s="591"/>
      <c r="AA6" s="591"/>
      <c r="AB6" s="594"/>
    </row>
    <row r="7" spans="2:28" ht="15" customHeight="1" x14ac:dyDescent="0.35">
      <c r="B7" s="595"/>
      <c r="C7" s="1114" t="s">
        <v>4</v>
      </c>
      <c r="D7" s="1115"/>
      <c r="E7" s="1115"/>
      <c r="F7" s="1115"/>
      <c r="G7" s="1115"/>
      <c r="H7" s="1116"/>
      <c r="I7" s="1365" t="s">
        <v>340</v>
      </c>
      <c r="J7" s="1366"/>
      <c r="K7" s="1366"/>
      <c r="L7" s="1366"/>
      <c r="M7" s="1366"/>
      <c r="N7" s="1366"/>
      <c r="O7" s="1366"/>
      <c r="P7" s="1366"/>
      <c r="Q7" s="1366"/>
      <c r="R7" s="1366"/>
      <c r="S7" s="1366"/>
      <c r="T7" s="1366"/>
      <c r="U7" s="1366"/>
      <c r="V7" s="1366"/>
      <c r="W7" s="1366"/>
      <c r="X7" s="1366"/>
      <c r="Y7" s="1366"/>
      <c r="Z7" s="1366"/>
      <c r="AA7" s="1367"/>
      <c r="AB7" s="596"/>
    </row>
    <row r="8" spans="2:28" ht="15" thickBot="1" x14ac:dyDescent="0.4">
      <c r="B8" s="595"/>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596"/>
    </row>
    <row r="9" spans="2:28" ht="15" thickBot="1" x14ac:dyDescent="0.4">
      <c r="B9" s="595"/>
      <c r="C9" s="597"/>
      <c r="D9" s="597"/>
      <c r="E9" s="597"/>
      <c r="F9" s="597"/>
      <c r="G9" s="597"/>
      <c r="H9" s="597"/>
      <c r="I9" s="598"/>
      <c r="J9" s="598"/>
      <c r="K9" s="598"/>
      <c r="L9" s="598"/>
      <c r="M9" s="598"/>
      <c r="N9" s="598"/>
      <c r="O9" s="598"/>
      <c r="P9" s="598"/>
      <c r="Q9" s="598"/>
      <c r="R9" s="599"/>
      <c r="S9" s="599"/>
      <c r="T9" s="599"/>
      <c r="U9" s="599"/>
      <c r="V9" s="599"/>
      <c r="W9" s="597"/>
      <c r="X9" s="597"/>
      <c r="Y9" s="597"/>
      <c r="Z9" s="597"/>
      <c r="AA9" s="597"/>
      <c r="AB9" s="596"/>
    </row>
    <row r="10" spans="2:28" ht="15" customHeight="1" thickBot="1" x14ac:dyDescent="0.4">
      <c r="B10" s="595"/>
      <c r="C10" s="1114" t="s">
        <v>5</v>
      </c>
      <c r="D10" s="1115"/>
      <c r="E10" s="1115"/>
      <c r="F10" s="1115"/>
      <c r="G10" s="1115"/>
      <c r="H10" s="1116"/>
      <c r="I10" s="1138" t="s">
        <v>341</v>
      </c>
      <c r="J10" s="1139"/>
      <c r="K10" s="1139"/>
      <c r="L10" s="1139"/>
      <c r="M10" s="1139"/>
      <c r="N10" s="1139"/>
      <c r="O10" s="1139"/>
      <c r="P10" s="1139"/>
      <c r="Q10" s="1140"/>
      <c r="R10" s="1144" t="s">
        <v>7</v>
      </c>
      <c r="S10" s="1145"/>
      <c r="T10" s="1145"/>
      <c r="U10" s="1146"/>
      <c r="V10" s="1147" t="s">
        <v>8</v>
      </c>
      <c r="W10" s="1148"/>
      <c r="X10" s="1148"/>
      <c r="Y10" s="1148"/>
      <c r="Z10" s="1148"/>
      <c r="AA10" s="1149"/>
      <c r="AB10" s="596"/>
    </row>
    <row r="11" spans="2:28" ht="20.25" customHeight="1" thickBot="1" x14ac:dyDescent="0.4">
      <c r="B11" s="595"/>
      <c r="C11" s="1117"/>
      <c r="D11" s="1118"/>
      <c r="E11" s="1118"/>
      <c r="F11" s="1118"/>
      <c r="G11" s="1118"/>
      <c r="H11" s="1119"/>
      <c r="I11" s="1141"/>
      <c r="J11" s="1142"/>
      <c r="K11" s="1142"/>
      <c r="L11" s="1142"/>
      <c r="M11" s="1142"/>
      <c r="N11" s="1142"/>
      <c r="O11" s="1142"/>
      <c r="P11" s="1142"/>
      <c r="Q11" s="1143"/>
      <c r="R11" s="1150" t="s">
        <v>342</v>
      </c>
      <c r="S11" s="1151"/>
      <c r="T11" s="1151"/>
      <c r="U11" s="1152"/>
      <c r="V11" s="1153" t="s">
        <v>343</v>
      </c>
      <c r="W11" s="1154"/>
      <c r="X11" s="1154"/>
      <c r="Y11" s="1154"/>
      <c r="Z11" s="1154"/>
      <c r="AA11" s="1155"/>
      <c r="AB11" s="596"/>
    </row>
    <row r="12" spans="2:28" ht="15" thickBot="1" x14ac:dyDescent="0.4">
      <c r="B12" s="600"/>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2"/>
    </row>
    <row r="13" spans="2:28" ht="15" customHeight="1" x14ac:dyDescent="0.35">
      <c r="B13" s="600"/>
      <c r="C13" s="1114" t="s">
        <v>9</v>
      </c>
      <c r="D13" s="1115"/>
      <c r="E13" s="1115"/>
      <c r="F13" s="1115"/>
      <c r="G13" s="1115"/>
      <c r="H13" s="1116"/>
      <c r="I13" s="1156" t="s">
        <v>344</v>
      </c>
      <c r="J13" s="1157"/>
      <c r="K13" s="1157"/>
      <c r="L13" s="1157"/>
      <c r="M13" s="1157"/>
      <c r="N13" s="1157"/>
      <c r="O13" s="1157"/>
      <c r="P13" s="1157"/>
      <c r="Q13" s="1157"/>
      <c r="R13" s="1157"/>
      <c r="S13" s="1158"/>
      <c r="T13" s="1114" t="s">
        <v>11</v>
      </c>
      <c r="U13" s="1115"/>
      <c r="V13" s="1115"/>
      <c r="W13" s="1115"/>
      <c r="X13" s="1115"/>
      <c r="Y13" s="1115"/>
      <c r="Z13" s="1115"/>
      <c r="AA13" s="1116"/>
      <c r="AB13" s="602"/>
    </row>
    <row r="14" spans="2:28" ht="14" customHeight="1" thickBot="1" x14ac:dyDescent="0.4">
      <c r="B14" s="600"/>
      <c r="C14" s="1117"/>
      <c r="D14" s="1118"/>
      <c r="E14" s="1118"/>
      <c r="F14" s="1118"/>
      <c r="G14" s="1118"/>
      <c r="H14" s="1119"/>
      <c r="I14" s="1159"/>
      <c r="J14" s="1160"/>
      <c r="K14" s="1160"/>
      <c r="L14" s="1160"/>
      <c r="M14" s="1160"/>
      <c r="N14" s="1160"/>
      <c r="O14" s="1160"/>
      <c r="P14" s="1160"/>
      <c r="Q14" s="1160"/>
      <c r="R14" s="1160"/>
      <c r="S14" s="1161"/>
      <c r="T14" s="1162" t="s">
        <v>12</v>
      </c>
      <c r="U14" s="1163"/>
      <c r="V14" s="1163"/>
      <c r="W14" s="1163"/>
      <c r="X14" s="1163"/>
      <c r="Y14" s="1163"/>
      <c r="Z14" s="1163"/>
      <c r="AA14" s="1164"/>
      <c r="AB14" s="602"/>
    </row>
    <row r="15" spans="2:28" ht="15" thickBot="1" x14ac:dyDescent="0.4">
      <c r="B15" s="600"/>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c r="AA15" s="601"/>
      <c r="AB15" s="602"/>
    </row>
    <row r="16" spans="2:28" ht="35.4" customHeight="1" thickBot="1" x14ac:dyDescent="0.4">
      <c r="B16" s="600"/>
      <c r="C16" s="1165" t="s">
        <v>13</v>
      </c>
      <c r="D16" s="1166"/>
      <c r="E16" s="1166"/>
      <c r="F16" s="1166"/>
      <c r="G16" s="1166"/>
      <c r="H16" s="1167"/>
      <c r="I16" s="1168" t="s">
        <v>345</v>
      </c>
      <c r="J16" s="1169"/>
      <c r="K16" s="1169"/>
      <c r="L16" s="1169"/>
      <c r="M16" s="1169"/>
      <c r="N16" s="1169"/>
      <c r="O16" s="1169"/>
      <c r="P16" s="1169"/>
      <c r="Q16" s="1169"/>
      <c r="R16" s="1169"/>
      <c r="S16" s="1169"/>
      <c r="T16" s="1169"/>
      <c r="U16" s="1169"/>
      <c r="V16" s="1169"/>
      <c r="W16" s="1169"/>
      <c r="X16" s="1169"/>
      <c r="Y16" s="1169"/>
      <c r="Z16" s="1169"/>
      <c r="AA16" s="1170"/>
      <c r="AB16" s="602"/>
    </row>
    <row r="17" spans="2:28" ht="16.5" customHeight="1" thickBot="1" x14ac:dyDescent="0.4">
      <c r="B17" s="600"/>
      <c r="C17" s="599"/>
      <c r="D17" s="599"/>
      <c r="E17" s="599"/>
      <c r="F17" s="599"/>
      <c r="G17" s="599"/>
      <c r="H17" s="599"/>
      <c r="I17" s="603"/>
      <c r="J17" s="603"/>
      <c r="K17" s="603"/>
      <c r="L17" s="603"/>
      <c r="M17" s="603"/>
      <c r="N17" s="603"/>
      <c r="O17" s="603"/>
      <c r="P17" s="603"/>
      <c r="Q17" s="603"/>
      <c r="R17" s="603"/>
      <c r="S17" s="603"/>
      <c r="T17" s="603"/>
      <c r="U17" s="603"/>
      <c r="V17" s="603"/>
      <c r="W17" s="603"/>
      <c r="X17" s="603"/>
      <c r="Y17" s="603"/>
      <c r="Z17" s="603"/>
      <c r="AA17" s="603"/>
      <c r="AB17" s="602"/>
    </row>
    <row r="18" spans="2:28" ht="72" customHeight="1" thickBot="1" x14ac:dyDescent="0.4">
      <c r="B18" s="600"/>
      <c r="C18" s="1165" t="s">
        <v>79</v>
      </c>
      <c r="D18" s="1166"/>
      <c r="E18" s="1166"/>
      <c r="F18" s="1166"/>
      <c r="G18" s="1166"/>
      <c r="H18" s="1167"/>
      <c r="I18" s="3077" t="s">
        <v>346</v>
      </c>
      <c r="J18" s="3078"/>
      <c r="K18" s="3078"/>
      <c r="L18" s="3078"/>
      <c r="M18" s="3078"/>
      <c r="N18" s="3078"/>
      <c r="O18" s="3078"/>
      <c r="P18" s="3078"/>
      <c r="Q18" s="3078"/>
      <c r="R18" s="3078"/>
      <c r="S18" s="3078"/>
      <c r="T18" s="3078"/>
      <c r="U18" s="3078"/>
      <c r="V18" s="3078"/>
      <c r="W18" s="3078"/>
      <c r="X18" s="3078"/>
      <c r="Y18" s="3078"/>
      <c r="Z18" s="3078"/>
      <c r="AA18" s="3079"/>
      <c r="AB18" s="602"/>
    </row>
    <row r="19" spans="2:28" ht="16.5" customHeight="1" thickBot="1" x14ac:dyDescent="0.4">
      <c r="B19" s="600"/>
      <c r="C19" s="599"/>
      <c r="D19" s="599"/>
      <c r="E19" s="599"/>
      <c r="F19" s="599"/>
      <c r="G19" s="599"/>
      <c r="H19" s="599"/>
      <c r="I19" s="603"/>
      <c r="J19" s="603"/>
      <c r="K19" s="603"/>
      <c r="L19" s="603"/>
      <c r="M19" s="603"/>
      <c r="N19" s="603"/>
      <c r="O19" s="603"/>
      <c r="P19" s="603"/>
      <c r="Q19" s="603"/>
      <c r="R19" s="603"/>
      <c r="S19" s="603"/>
      <c r="T19" s="603"/>
      <c r="U19" s="603"/>
      <c r="V19" s="603"/>
      <c r="W19" s="603"/>
      <c r="X19" s="603"/>
      <c r="Y19" s="603"/>
      <c r="Z19" s="603"/>
      <c r="AA19" s="603"/>
      <c r="AB19" s="602"/>
    </row>
    <row r="20" spans="2:28" ht="22.5" customHeight="1" x14ac:dyDescent="0.35">
      <c r="B20" s="600"/>
      <c r="C20" s="1171" t="s">
        <v>54</v>
      </c>
      <c r="D20" s="1172"/>
      <c r="E20" s="1172"/>
      <c r="F20" s="1172"/>
      <c r="G20" s="1172"/>
      <c r="H20" s="1173"/>
      <c r="I20" s="1177" t="s">
        <v>857</v>
      </c>
      <c r="J20" s="1178"/>
      <c r="K20" s="1178"/>
      <c r="L20" s="1179"/>
      <c r="M20" s="1147" t="s">
        <v>18</v>
      </c>
      <c r="N20" s="1148"/>
      <c r="O20" s="1148"/>
      <c r="P20" s="1148"/>
      <c r="Q20" s="1148"/>
      <c r="R20" s="1148"/>
      <c r="S20" s="1149"/>
      <c r="T20" s="1147" t="s">
        <v>19</v>
      </c>
      <c r="U20" s="1148"/>
      <c r="V20" s="1148"/>
      <c r="W20" s="1148"/>
      <c r="X20" s="1148"/>
      <c r="Y20" s="1148"/>
      <c r="Z20" s="1148"/>
      <c r="AA20" s="1149"/>
      <c r="AB20" s="602"/>
    </row>
    <row r="21" spans="2:28" ht="20" customHeight="1" thickBot="1" x14ac:dyDescent="0.4">
      <c r="B21" s="600"/>
      <c r="C21" s="1174"/>
      <c r="D21" s="1175"/>
      <c r="E21" s="1175"/>
      <c r="F21" s="1175"/>
      <c r="G21" s="1175"/>
      <c r="H21" s="1176"/>
      <c r="I21" s="1180"/>
      <c r="J21" s="1181"/>
      <c r="K21" s="1181"/>
      <c r="L21" s="1182"/>
      <c r="M21" s="1183" t="s">
        <v>20</v>
      </c>
      <c r="N21" s="1184"/>
      <c r="O21" s="1184"/>
      <c r="P21" s="1184"/>
      <c r="Q21" s="1184"/>
      <c r="R21" s="1184"/>
      <c r="S21" s="1185"/>
      <c r="T21" s="3080" t="s">
        <v>55</v>
      </c>
      <c r="U21" s="3081"/>
      <c r="V21" s="3081"/>
      <c r="W21" s="3081"/>
      <c r="X21" s="3081"/>
      <c r="Y21" s="3081"/>
      <c r="Z21" s="3081"/>
      <c r="AA21" s="3082"/>
      <c r="AB21" s="602"/>
    </row>
    <row r="22" spans="2:28" ht="12" customHeight="1" thickBot="1" x14ac:dyDescent="0.4">
      <c r="B22" s="600"/>
      <c r="C22" s="601"/>
      <c r="D22" s="601"/>
      <c r="E22" s="601"/>
      <c r="F22" s="601"/>
      <c r="G22" s="601"/>
      <c r="H22" s="601"/>
      <c r="I22" s="601"/>
      <c r="J22" s="601"/>
      <c r="K22" s="601"/>
      <c r="L22" s="601"/>
      <c r="M22" s="601"/>
      <c r="N22" s="601"/>
      <c r="O22" s="601"/>
      <c r="P22" s="601"/>
      <c r="Q22" s="601"/>
      <c r="R22" s="601"/>
      <c r="S22" s="601"/>
      <c r="T22" s="601"/>
      <c r="U22" s="601"/>
      <c r="V22" s="601"/>
      <c r="W22" s="601"/>
      <c r="X22" s="601"/>
      <c r="Y22" s="601"/>
      <c r="Z22" s="601"/>
      <c r="AA22" s="601"/>
      <c r="AB22" s="602"/>
    </row>
    <row r="23" spans="2:28" ht="23.4" customHeight="1" x14ac:dyDescent="0.35">
      <c r="B23" s="600"/>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602"/>
    </row>
    <row r="24" spans="2:28" ht="26.25" customHeight="1" thickBot="1" x14ac:dyDescent="0.4">
      <c r="B24" s="600"/>
      <c r="C24" s="1186" t="s">
        <v>347</v>
      </c>
      <c r="D24" s="1187"/>
      <c r="E24" s="1187"/>
      <c r="F24" s="1187"/>
      <c r="G24" s="1187"/>
      <c r="H24" s="1187"/>
      <c r="I24" s="1188"/>
      <c r="J24" s="1186" t="s">
        <v>340</v>
      </c>
      <c r="K24" s="1187"/>
      <c r="L24" s="1187"/>
      <c r="M24" s="1187"/>
      <c r="N24" s="1187"/>
      <c r="O24" s="1187"/>
      <c r="P24" s="1188"/>
      <c r="Q24" s="1189" t="s">
        <v>111</v>
      </c>
      <c r="R24" s="1190"/>
      <c r="S24" s="1190"/>
      <c r="T24" s="1190"/>
      <c r="U24" s="1190"/>
      <c r="V24" s="1190"/>
      <c r="W24" s="1190"/>
      <c r="X24" s="1190"/>
      <c r="Y24" s="1190"/>
      <c r="Z24" s="1190"/>
      <c r="AA24" s="1191"/>
      <c r="AB24" s="602"/>
    </row>
    <row r="25" spans="2:28" ht="15" thickBot="1" x14ac:dyDescent="0.4">
      <c r="B25" s="600"/>
      <c r="C25" s="601"/>
      <c r="D25" s="601"/>
      <c r="E25" s="601"/>
      <c r="F25" s="601"/>
      <c r="G25" s="601"/>
      <c r="H25" s="601"/>
      <c r="I25" s="601"/>
      <c r="J25" s="601"/>
      <c r="K25" s="601"/>
      <c r="L25" s="601"/>
      <c r="M25" s="601"/>
      <c r="N25" s="601"/>
      <c r="O25" s="601"/>
      <c r="P25" s="601"/>
      <c r="Q25" s="601"/>
      <c r="R25" s="601"/>
      <c r="S25" s="601"/>
      <c r="T25" s="601"/>
      <c r="U25" s="601"/>
      <c r="V25" s="601"/>
      <c r="W25" s="601"/>
      <c r="X25" s="601"/>
      <c r="Y25" s="601"/>
      <c r="Z25" s="601"/>
      <c r="AA25" s="601"/>
      <c r="AB25" s="602"/>
    </row>
    <row r="26" spans="2:28" ht="20" customHeight="1" thickBot="1" x14ac:dyDescent="0.4">
      <c r="B26" s="600"/>
      <c r="C26" s="1165" t="s">
        <v>27</v>
      </c>
      <c r="D26" s="1166"/>
      <c r="E26" s="1166"/>
      <c r="F26" s="1166"/>
      <c r="G26" s="1166"/>
      <c r="H26" s="1167"/>
      <c r="I26" s="1168" t="s">
        <v>348</v>
      </c>
      <c r="J26" s="1169"/>
      <c r="K26" s="1169"/>
      <c r="L26" s="1169"/>
      <c r="M26" s="1169"/>
      <c r="N26" s="1169"/>
      <c r="O26" s="1169"/>
      <c r="P26" s="1169"/>
      <c r="Q26" s="1169"/>
      <c r="R26" s="1169"/>
      <c r="S26" s="1169"/>
      <c r="T26" s="1169"/>
      <c r="U26" s="1169"/>
      <c r="V26" s="1169"/>
      <c r="W26" s="1169"/>
      <c r="X26" s="1169"/>
      <c r="Y26" s="1169"/>
      <c r="Z26" s="1169"/>
      <c r="AA26" s="1170"/>
      <c r="AB26" s="602"/>
    </row>
    <row r="27" spans="2:28" ht="15" thickBot="1" x14ac:dyDescent="0.4">
      <c r="B27" s="600"/>
      <c r="C27" s="599"/>
      <c r="D27" s="599"/>
      <c r="E27" s="599"/>
      <c r="F27" s="599"/>
      <c r="G27" s="599"/>
      <c r="H27" s="599"/>
      <c r="I27" s="603"/>
      <c r="J27" s="603"/>
      <c r="K27" s="603"/>
      <c r="L27" s="603"/>
      <c r="M27" s="603"/>
      <c r="N27" s="603"/>
      <c r="O27" s="603"/>
      <c r="P27" s="603"/>
      <c r="Q27" s="603"/>
      <c r="R27" s="603"/>
      <c r="S27" s="603"/>
      <c r="T27" s="603"/>
      <c r="U27" s="603"/>
      <c r="V27" s="603"/>
      <c r="W27" s="603"/>
      <c r="X27" s="603"/>
      <c r="Y27" s="603"/>
      <c r="Z27" s="603"/>
      <c r="AA27" s="603"/>
      <c r="AB27" s="602"/>
    </row>
    <row r="28" spans="2:28" ht="40.25" customHeight="1" thickBot="1" x14ac:dyDescent="0.4">
      <c r="B28" s="600"/>
      <c r="C28" s="1165" t="s">
        <v>28</v>
      </c>
      <c r="D28" s="1166"/>
      <c r="E28" s="1166"/>
      <c r="F28" s="1166"/>
      <c r="G28" s="1166"/>
      <c r="H28" s="1167"/>
      <c r="I28" s="1150">
        <v>0.8</v>
      </c>
      <c r="J28" s="1168"/>
      <c r="K28" s="1194" t="s">
        <v>29</v>
      </c>
      <c r="L28" s="1195"/>
      <c r="M28" s="1195"/>
      <c r="N28" s="1196"/>
      <c r="O28" s="1197" t="s">
        <v>30</v>
      </c>
      <c r="P28" s="1198"/>
      <c r="Q28" s="1198"/>
      <c r="R28" s="1199"/>
      <c r="S28" s="386"/>
      <c r="T28" s="1198" t="s">
        <v>31</v>
      </c>
      <c r="U28" s="1198"/>
      <c r="V28" s="1199"/>
      <c r="W28" s="646" t="s">
        <v>102</v>
      </c>
      <c r="X28" s="1200" t="s">
        <v>56</v>
      </c>
      <c r="Y28" s="1201"/>
      <c r="Z28" s="1202"/>
      <c r="AA28" s="618"/>
      <c r="AB28" s="602"/>
    </row>
    <row r="29" spans="2:28" ht="12.65" customHeight="1" thickBot="1" x14ac:dyDescent="0.4">
      <c r="B29" s="600"/>
      <c r="C29" s="601"/>
      <c r="D29" s="601"/>
      <c r="E29" s="601"/>
      <c r="F29" s="601"/>
      <c r="G29" s="601"/>
      <c r="H29" s="601"/>
      <c r="I29" s="601"/>
      <c r="J29" s="601"/>
      <c r="K29" s="601"/>
      <c r="L29" s="601"/>
      <c r="M29" s="601"/>
      <c r="N29" s="601"/>
      <c r="O29" s="601"/>
      <c r="P29" s="601"/>
      <c r="Q29" s="601"/>
      <c r="R29" s="601"/>
      <c r="S29" s="601"/>
      <c r="T29" s="601"/>
      <c r="U29" s="601"/>
      <c r="V29" s="601"/>
      <c r="W29" s="601"/>
      <c r="X29" s="601"/>
      <c r="Y29" s="601"/>
      <c r="Z29" s="601"/>
      <c r="AA29" s="601"/>
      <c r="AB29" s="602"/>
    </row>
    <row r="30" spans="2:28" ht="15" customHeight="1" x14ac:dyDescent="0.35">
      <c r="B30" s="600"/>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602"/>
    </row>
    <row r="31" spans="2:28" ht="14.25" customHeight="1" x14ac:dyDescent="0.35">
      <c r="B31" s="600"/>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602"/>
    </row>
    <row r="32" spans="2:28" ht="13.25" customHeight="1" thickBot="1" x14ac:dyDescent="0.4">
      <c r="B32" s="600"/>
      <c r="C32" s="1219"/>
      <c r="D32" s="1220"/>
      <c r="E32" s="1220"/>
      <c r="F32" s="1220"/>
      <c r="G32" s="1220"/>
      <c r="H32" s="1220"/>
      <c r="I32" s="1220"/>
      <c r="J32" s="1221"/>
      <c r="K32" s="1209">
        <v>0</v>
      </c>
      <c r="L32" s="1210"/>
      <c r="M32" s="1210"/>
      <c r="N32" s="1210"/>
      <c r="O32" s="1211">
        <v>0.59</v>
      </c>
      <c r="P32" s="1210"/>
      <c r="Q32" s="1210"/>
      <c r="R32" s="1210"/>
      <c r="S32" s="1211">
        <v>0.6</v>
      </c>
      <c r="T32" s="1210"/>
      <c r="U32" s="1211">
        <v>0.79</v>
      </c>
      <c r="V32" s="1210"/>
      <c r="W32" s="1210"/>
      <c r="X32" s="1211">
        <v>0.8</v>
      </c>
      <c r="Y32" s="1210"/>
      <c r="Z32" s="1211">
        <v>1</v>
      </c>
      <c r="AA32" s="1212"/>
      <c r="AB32" s="602"/>
    </row>
    <row r="33" spans="2:28" ht="15" thickBot="1" x14ac:dyDescent="0.4">
      <c r="B33" s="600"/>
      <c r="C33" s="601"/>
      <c r="D33" s="601"/>
      <c r="E33" s="601"/>
      <c r="F33" s="601"/>
      <c r="G33" s="601"/>
      <c r="H33" s="601"/>
      <c r="I33" s="601"/>
      <c r="J33" s="601"/>
      <c r="K33" s="601"/>
      <c r="L33" s="601"/>
      <c r="M33" s="601"/>
      <c r="N33" s="601"/>
      <c r="O33" s="601"/>
      <c r="P33" s="601"/>
      <c r="Q33" s="601"/>
      <c r="R33" s="601"/>
      <c r="S33" s="601"/>
      <c r="T33" s="601"/>
      <c r="U33" s="601"/>
      <c r="V33" s="601"/>
      <c r="W33" s="601"/>
      <c r="X33" s="601"/>
      <c r="Y33" s="601"/>
      <c r="Z33" s="601"/>
      <c r="AA33" s="601"/>
      <c r="AB33" s="602"/>
    </row>
    <row r="34" spans="2:28" s="369" customFormat="1" ht="12.5" thickBot="1" x14ac:dyDescent="0.35">
      <c r="B34" s="629"/>
      <c r="C34" s="1231" t="s">
        <v>40</v>
      </c>
      <c r="D34" s="1232"/>
      <c r="E34" s="1232"/>
      <c r="F34" s="1232"/>
      <c r="G34" s="1232"/>
      <c r="H34" s="1232"/>
      <c r="I34" s="1232"/>
      <c r="J34" s="1232"/>
      <c r="K34" s="1232"/>
      <c r="L34" s="1232"/>
      <c r="M34" s="1232"/>
      <c r="N34" s="1232"/>
      <c r="O34" s="1232"/>
      <c r="P34" s="1232"/>
      <c r="Q34" s="1232"/>
      <c r="R34" s="1232"/>
      <c r="S34" s="1232"/>
      <c r="T34" s="1232"/>
      <c r="U34" s="1232"/>
      <c r="V34" s="1232"/>
      <c r="W34" s="1232"/>
      <c r="X34" s="1232"/>
      <c r="Y34" s="1232"/>
      <c r="Z34" s="1232"/>
      <c r="AA34" s="1233"/>
      <c r="AB34" s="627"/>
    </row>
    <row r="35" spans="2:28" s="369" customFormat="1" ht="32.25" customHeight="1" x14ac:dyDescent="0.3">
      <c r="B35" s="629"/>
      <c r="C35" s="1231" t="s">
        <v>41</v>
      </c>
      <c r="D35" s="1232"/>
      <c r="E35" s="1232"/>
      <c r="F35" s="1232"/>
      <c r="G35" s="1233"/>
      <c r="H35" s="628" t="s">
        <v>349</v>
      </c>
      <c r="I35" s="628" t="s">
        <v>350</v>
      </c>
      <c r="J35" s="628" t="s">
        <v>44</v>
      </c>
      <c r="K35" s="3071" t="s">
        <v>45</v>
      </c>
      <c r="L35" s="3072"/>
      <c r="M35" s="3072"/>
      <c r="N35" s="3072"/>
      <c r="O35" s="3072"/>
      <c r="P35" s="3072"/>
      <c r="Q35" s="3072"/>
      <c r="R35" s="3072"/>
      <c r="S35" s="3072"/>
      <c r="T35" s="3072"/>
      <c r="U35" s="3072"/>
      <c r="V35" s="3072"/>
      <c r="W35" s="3072"/>
      <c r="X35" s="3072"/>
      <c r="Y35" s="3072"/>
      <c r="Z35" s="3072"/>
      <c r="AA35" s="3073"/>
      <c r="AB35" s="627"/>
    </row>
    <row r="36" spans="2:28" s="369" customFormat="1" ht="39.65" customHeight="1" x14ac:dyDescent="0.3">
      <c r="B36" s="629"/>
      <c r="C36" s="1344" t="s">
        <v>365</v>
      </c>
      <c r="D36" s="1345"/>
      <c r="E36" s="1345"/>
      <c r="F36" s="1345"/>
      <c r="G36" s="1346"/>
      <c r="H36" s="648">
        <f>1548168406+2017207048+8982149288</f>
        <v>12547524742</v>
      </c>
      <c r="I36" s="648">
        <v>18540694268</v>
      </c>
      <c r="J36" s="295">
        <f>H36/I36</f>
        <v>0.67675592729319689</v>
      </c>
      <c r="K36" s="3074" t="s">
        <v>895</v>
      </c>
      <c r="L36" s="3075"/>
      <c r="M36" s="3075"/>
      <c r="N36" s="3075"/>
      <c r="O36" s="3075"/>
      <c r="P36" s="3075"/>
      <c r="Q36" s="3075"/>
      <c r="R36" s="3075"/>
      <c r="S36" s="3075"/>
      <c r="T36" s="3075"/>
      <c r="U36" s="3075"/>
      <c r="V36" s="3075"/>
      <c r="W36" s="3075"/>
      <c r="X36" s="3075"/>
      <c r="Y36" s="3075"/>
      <c r="Z36" s="3075"/>
      <c r="AA36" s="3076"/>
      <c r="AB36" s="627"/>
    </row>
    <row r="37" spans="2:28" s="369" customFormat="1" ht="30" customHeight="1" x14ac:dyDescent="0.3">
      <c r="B37" s="629"/>
      <c r="C37" s="1344"/>
      <c r="D37" s="1345"/>
      <c r="E37" s="1345"/>
      <c r="F37" s="1345"/>
      <c r="G37" s="1346"/>
      <c r="H37" s="649"/>
      <c r="I37" s="649"/>
      <c r="J37" s="295"/>
      <c r="K37" s="3068"/>
      <c r="L37" s="3069"/>
      <c r="M37" s="3069"/>
      <c r="N37" s="3069"/>
      <c r="O37" s="3069"/>
      <c r="P37" s="3069"/>
      <c r="Q37" s="3069"/>
      <c r="R37" s="3069"/>
      <c r="S37" s="3069"/>
      <c r="T37" s="3069"/>
      <c r="U37" s="3069"/>
      <c r="V37" s="3069"/>
      <c r="W37" s="3069"/>
      <c r="X37" s="3069"/>
      <c r="Y37" s="3069"/>
      <c r="Z37" s="3069"/>
      <c r="AA37" s="3070"/>
      <c r="AB37" s="627"/>
    </row>
    <row r="38" spans="2:28" s="369" customFormat="1" ht="28.5" customHeight="1" x14ac:dyDescent="0.3">
      <c r="B38" s="629"/>
      <c r="C38" s="1344"/>
      <c r="D38" s="1345"/>
      <c r="E38" s="1345"/>
      <c r="F38" s="1345"/>
      <c r="G38" s="1346"/>
      <c r="H38" s="649"/>
      <c r="I38" s="649"/>
      <c r="J38" s="306"/>
      <c r="K38" s="3068"/>
      <c r="L38" s="3069"/>
      <c r="M38" s="3069"/>
      <c r="N38" s="3069"/>
      <c r="O38" s="3069"/>
      <c r="P38" s="3069"/>
      <c r="Q38" s="3069"/>
      <c r="R38" s="3069"/>
      <c r="S38" s="3069"/>
      <c r="T38" s="3069"/>
      <c r="U38" s="3069"/>
      <c r="V38" s="3069"/>
      <c r="W38" s="3069"/>
      <c r="X38" s="3069"/>
      <c r="Y38" s="3069"/>
      <c r="Z38" s="3069"/>
      <c r="AA38" s="3070"/>
      <c r="AB38" s="627"/>
    </row>
    <row r="39" spans="2:28" s="369" customFormat="1" ht="28.5" customHeight="1" thickBot="1" x14ac:dyDescent="0.35">
      <c r="B39" s="629"/>
      <c r="C39" s="1344"/>
      <c r="D39" s="1345"/>
      <c r="E39" s="1345"/>
      <c r="F39" s="1345"/>
      <c r="G39" s="1346"/>
      <c r="H39" s="649"/>
      <c r="I39" s="649"/>
      <c r="J39" s="306"/>
      <c r="K39" s="3068"/>
      <c r="L39" s="3069"/>
      <c r="M39" s="3069"/>
      <c r="N39" s="3069"/>
      <c r="O39" s="3069"/>
      <c r="P39" s="3069"/>
      <c r="Q39" s="3069"/>
      <c r="R39" s="3069"/>
      <c r="S39" s="3069"/>
      <c r="T39" s="3069"/>
      <c r="U39" s="3069"/>
      <c r="V39" s="3069"/>
      <c r="W39" s="3069"/>
      <c r="X39" s="3069"/>
      <c r="Y39" s="3069"/>
      <c r="Z39" s="3069"/>
      <c r="AA39" s="3070"/>
      <c r="AB39" s="627"/>
    </row>
    <row r="40" spans="2:28" s="369" customFormat="1" ht="15.75" customHeight="1" thickBot="1" x14ac:dyDescent="0.35">
      <c r="B40" s="629"/>
      <c r="C40" s="1338" t="s">
        <v>46</v>
      </c>
      <c r="D40" s="1339"/>
      <c r="E40" s="1339"/>
      <c r="F40" s="1339"/>
      <c r="G40" s="1340"/>
      <c r="H40" s="371">
        <f>SUM(H36:H39)</f>
        <v>12547524742</v>
      </c>
      <c r="I40" s="371">
        <f>SUM(I36:I39)</f>
        <v>18540694268</v>
      </c>
      <c r="J40" s="651">
        <f>H40/I40</f>
        <v>0.67675592729319689</v>
      </c>
      <c r="K40" s="1341"/>
      <c r="L40" s="1342"/>
      <c r="M40" s="1342"/>
      <c r="N40" s="1342"/>
      <c r="O40" s="1342"/>
      <c r="P40" s="1342"/>
      <c r="Q40" s="1342"/>
      <c r="R40" s="1342"/>
      <c r="S40" s="1342"/>
      <c r="T40" s="1342"/>
      <c r="U40" s="1342"/>
      <c r="V40" s="1342"/>
      <c r="W40" s="1342"/>
      <c r="X40" s="1342"/>
      <c r="Y40" s="1342"/>
      <c r="Z40" s="1342"/>
      <c r="AA40" s="1343"/>
      <c r="AB40" s="627"/>
    </row>
    <row r="41" spans="2:28" s="369" customFormat="1" ht="5.25" customHeight="1" x14ac:dyDescent="0.3">
      <c r="B41" s="629"/>
      <c r="C41" s="372"/>
      <c r="D41" s="372"/>
      <c r="E41" s="372"/>
      <c r="F41" s="372"/>
      <c r="G41" s="372"/>
      <c r="H41" s="373"/>
      <c r="I41" s="373"/>
      <c r="J41" s="78"/>
      <c r="K41" s="372"/>
      <c r="L41" s="372"/>
      <c r="M41" s="372"/>
      <c r="N41" s="372"/>
      <c r="O41" s="372"/>
      <c r="P41" s="372"/>
      <c r="Q41" s="372"/>
      <c r="R41" s="372"/>
      <c r="S41" s="372"/>
      <c r="T41" s="372"/>
      <c r="U41" s="372"/>
      <c r="V41" s="372"/>
      <c r="W41" s="372"/>
      <c r="X41" s="372"/>
      <c r="Y41" s="372"/>
      <c r="Z41" s="372"/>
      <c r="AA41" s="372"/>
      <c r="AB41" s="627"/>
    </row>
    <row r="42" spans="2:28" s="369" customFormat="1" ht="12.5" thickBot="1" x14ac:dyDescent="0.35">
      <c r="B42" s="629"/>
      <c r="C42" s="372"/>
      <c r="D42" s="372"/>
      <c r="E42" s="372"/>
      <c r="F42" s="372"/>
      <c r="G42" s="372"/>
      <c r="H42" s="373"/>
      <c r="I42" s="373"/>
      <c r="J42" s="78"/>
      <c r="K42" s="372"/>
      <c r="L42" s="372"/>
      <c r="M42" s="372"/>
      <c r="N42" s="372"/>
      <c r="O42" s="372"/>
      <c r="P42" s="372"/>
      <c r="Q42" s="372"/>
      <c r="R42" s="372"/>
      <c r="S42" s="372"/>
      <c r="T42" s="372"/>
      <c r="U42" s="372"/>
      <c r="V42" s="372"/>
      <c r="W42" s="372"/>
      <c r="X42" s="372"/>
      <c r="Y42" s="372"/>
      <c r="Z42" s="372"/>
      <c r="AA42" s="372"/>
      <c r="AB42" s="627"/>
    </row>
    <row r="43" spans="2:28" s="369" customFormat="1" ht="12" x14ac:dyDescent="0.3">
      <c r="B43" s="629"/>
      <c r="C43" s="1323" t="s">
        <v>47</v>
      </c>
      <c r="D43" s="1324"/>
      <c r="E43" s="1324"/>
      <c r="F43" s="1324"/>
      <c r="G43" s="1324"/>
      <c r="H43" s="1324"/>
      <c r="I43" s="1324"/>
      <c r="J43" s="1324"/>
      <c r="K43" s="1324"/>
      <c r="L43" s="1324"/>
      <c r="M43" s="1324"/>
      <c r="N43" s="1324"/>
      <c r="O43" s="1324"/>
      <c r="P43" s="1324"/>
      <c r="Q43" s="1324"/>
      <c r="R43" s="1324"/>
      <c r="S43" s="1324"/>
      <c r="T43" s="1324"/>
      <c r="U43" s="1324"/>
      <c r="V43" s="1324"/>
      <c r="W43" s="1324"/>
      <c r="X43" s="1324"/>
      <c r="Y43" s="1324"/>
      <c r="Z43" s="1324"/>
      <c r="AA43" s="1325"/>
      <c r="AB43" s="627"/>
    </row>
    <row r="44" spans="2:28" s="374" customFormat="1" ht="12.5" thickBot="1" x14ac:dyDescent="0.35">
      <c r="B44" s="375"/>
      <c r="C44" s="1326"/>
      <c r="D44" s="1327"/>
      <c r="E44" s="1327"/>
      <c r="F44" s="1327"/>
      <c r="G44" s="1327"/>
      <c r="H44" s="1327"/>
      <c r="I44" s="1327"/>
      <c r="J44" s="1327"/>
      <c r="K44" s="1327"/>
      <c r="L44" s="1327"/>
      <c r="M44" s="1327"/>
      <c r="N44" s="1327"/>
      <c r="O44" s="1327"/>
      <c r="P44" s="1327"/>
      <c r="Q44" s="1327"/>
      <c r="R44" s="1327"/>
      <c r="S44" s="1327"/>
      <c r="T44" s="1327"/>
      <c r="U44" s="1327"/>
      <c r="V44" s="1327"/>
      <c r="W44" s="1327"/>
      <c r="X44" s="1327"/>
      <c r="Y44" s="1327"/>
      <c r="Z44" s="1327"/>
      <c r="AA44" s="1328"/>
      <c r="AB44" s="627"/>
    </row>
    <row r="45" spans="2:28" s="374" customFormat="1" ht="9.65" customHeight="1" x14ac:dyDescent="0.3">
      <c r="B45" s="375"/>
      <c r="C45" s="1329"/>
      <c r="D45" s="1330"/>
      <c r="E45" s="1330"/>
      <c r="F45" s="1330"/>
      <c r="G45" s="1330"/>
      <c r="H45" s="1330"/>
      <c r="I45" s="1330"/>
      <c r="J45" s="1330"/>
      <c r="K45" s="1330"/>
      <c r="L45" s="1330"/>
      <c r="M45" s="1330"/>
      <c r="N45" s="1330"/>
      <c r="O45" s="1330"/>
      <c r="P45" s="1330"/>
      <c r="Q45" s="1330"/>
      <c r="R45" s="1330"/>
      <c r="S45" s="1330"/>
      <c r="T45" s="1330"/>
      <c r="U45" s="1330"/>
      <c r="V45" s="1330"/>
      <c r="W45" s="1330"/>
      <c r="X45" s="1330"/>
      <c r="Y45" s="1330"/>
      <c r="Z45" s="1330"/>
      <c r="AA45" s="1331"/>
      <c r="AB45" s="627"/>
    </row>
    <row r="46" spans="2:28" s="374" customFormat="1" ht="9.75" customHeight="1" x14ac:dyDescent="0.3">
      <c r="B46" s="375"/>
      <c r="C46" s="1332"/>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4"/>
      <c r="AB46" s="627"/>
    </row>
    <row r="47" spans="2:28" s="374" customFormat="1" ht="12" x14ac:dyDescent="0.3">
      <c r="B47" s="375"/>
      <c r="C47" s="1332"/>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4"/>
      <c r="AB47" s="627"/>
    </row>
    <row r="48" spans="2:28" s="374" customFormat="1" ht="10.5" customHeight="1" x14ac:dyDescent="0.3">
      <c r="B48" s="375"/>
      <c r="C48" s="1332"/>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4"/>
      <c r="AB48" s="627"/>
    </row>
    <row r="49" spans="2:28" s="374" customFormat="1" ht="11.25" customHeight="1" x14ac:dyDescent="0.3">
      <c r="B49" s="375"/>
      <c r="C49" s="1332"/>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4"/>
      <c r="AB49" s="627"/>
    </row>
    <row r="50" spans="2:28" s="374" customFormat="1" ht="11.25" customHeight="1" x14ac:dyDescent="0.3">
      <c r="B50" s="375"/>
      <c r="C50" s="1332"/>
      <c r="D50" s="1333"/>
      <c r="E50" s="1333"/>
      <c r="F50" s="1333"/>
      <c r="G50" s="1333"/>
      <c r="H50" s="1333"/>
      <c r="I50" s="1333"/>
      <c r="J50" s="1333"/>
      <c r="K50" s="1333"/>
      <c r="L50" s="1333"/>
      <c r="M50" s="1333"/>
      <c r="N50" s="1333"/>
      <c r="O50" s="1333"/>
      <c r="P50" s="1333"/>
      <c r="Q50" s="1333"/>
      <c r="R50" s="1333"/>
      <c r="S50" s="1333"/>
      <c r="T50" s="1333"/>
      <c r="U50" s="1333"/>
      <c r="V50" s="1333"/>
      <c r="W50" s="1333"/>
      <c r="X50" s="1333"/>
      <c r="Y50" s="1333"/>
      <c r="Z50" s="1333"/>
      <c r="AA50" s="1334"/>
      <c r="AB50" s="627"/>
    </row>
    <row r="51" spans="2:28" s="374" customFormat="1" ht="13.5" customHeight="1" x14ac:dyDescent="0.3">
      <c r="B51" s="375"/>
      <c r="C51" s="1332"/>
      <c r="D51" s="1333"/>
      <c r="E51" s="1333"/>
      <c r="F51" s="1333"/>
      <c r="G51" s="1333"/>
      <c r="H51" s="1333"/>
      <c r="I51" s="1333"/>
      <c r="J51" s="1333"/>
      <c r="K51" s="1333"/>
      <c r="L51" s="1333"/>
      <c r="M51" s="1333"/>
      <c r="N51" s="1333"/>
      <c r="O51" s="1333"/>
      <c r="P51" s="1333"/>
      <c r="Q51" s="1333"/>
      <c r="R51" s="1333"/>
      <c r="S51" s="1333"/>
      <c r="T51" s="1333"/>
      <c r="U51" s="1333"/>
      <c r="V51" s="1333"/>
      <c r="W51" s="1333"/>
      <c r="X51" s="1333"/>
      <c r="Y51" s="1333"/>
      <c r="Z51" s="1333"/>
      <c r="AA51" s="1334"/>
      <c r="AB51" s="627"/>
    </row>
    <row r="52" spans="2:28" s="374" customFormat="1" ht="17.399999999999999" customHeight="1" x14ac:dyDescent="0.3">
      <c r="B52" s="375"/>
      <c r="C52" s="1332"/>
      <c r="D52" s="1333"/>
      <c r="E52" s="1333"/>
      <c r="F52" s="1333"/>
      <c r="G52" s="1333"/>
      <c r="H52" s="1333"/>
      <c r="I52" s="1333"/>
      <c r="J52" s="1333"/>
      <c r="K52" s="1333"/>
      <c r="L52" s="1333"/>
      <c r="M52" s="1333"/>
      <c r="N52" s="1333"/>
      <c r="O52" s="1333"/>
      <c r="P52" s="1333"/>
      <c r="Q52" s="1333"/>
      <c r="R52" s="1333"/>
      <c r="S52" s="1333"/>
      <c r="T52" s="1333"/>
      <c r="U52" s="1333"/>
      <c r="V52" s="1333"/>
      <c r="W52" s="1333"/>
      <c r="X52" s="1333"/>
      <c r="Y52" s="1333"/>
      <c r="Z52" s="1333"/>
      <c r="AA52" s="1334"/>
      <c r="AB52" s="627"/>
    </row>
    <row r="53" spans="2:28" s="374" customFormat="1" ht="24.65" customHeight="1" thickBot="1" x14ac:dyDescent="0.35">
      <c r="B53" s="375"/>
      <c r="C53" s="1335"/>
      <c r="D53" s="1336"/>
      <c r="E53" s="1336"/>
      <c r="F53" s="1336"/>
      <c r="G53" s="1336"/>
      <c r="H53" s="1336"/>
      <c r="I53" s="1336"/>
      <c r="J53" s="1336"/>
      <c r="K53" s="1336"/>
      <c r="L53" s="1336"/>
      <c r="M53" s="1336"/>
      <c r="N53" s="1336"/>
      <c r="O53" s="1336"/>
      <c r="P53" s="1336"/>
      <c r="Q53" s="1336"/>
      <c r="R53" s="1336"/>
      <c r="S53" s="1336"/>
      <c r="T53" s="1336"/>
      <c r="U53" s="1336"/>
      <c r="V53" s="1336"/>
      <c r="W53" s="1336"/>
      <c r="X53" s="1336"/>
      <c r="Y53" s="1336"/>
      <c r="Z53" s="1336"/>
      <c r="AA53" s="1337"/>
      <c r="AB53" s="627"/>
    </row>
    <row r="54" spans="2:28" s="374" customFormat="1" ht="12" x14ac:dyDescent="0.3">
      <c r="B54" s="376"/>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14"/>
    </row>
    <row r="55" spans="2:28" s="374" customFormat="1" ht="12.5" thickBot="1" x14ac:dyDescent="0.35">
      <c r="B55" s="377"/>
      <c r="C55" s="378"/>
      <c r="D55" s="378"/>
      <c r="E55" s="378"/>
      <c r="F55" s="378"/>
      <c r="G55" s="378"/>
      <c r="H55" s="378"/>
      <c r="I55" s="378"/>
      <c r="J55" s="378"/>
      <c r="K55" s="378"/>
      <c r="L55" s="378"/>
      <c r="M55" s="378"/>
      <c r="N55" s="378"/>
      <c r="O55" s="378"/>
      <c r="P55" s="378"/>
      <c r="Q55" s="378"/>
      <c r="R55" s="378"/>
      <c r="S55" s="378"/>
      <c r="T55" s="378"/>
      <c r="U55" s="378"/>
      <c r="V55" s="378"/>
      <c r="W55" s="378"/>
      <c r="X55" s="378"/>
      <c r="Y55" s="378"/>
      <c r="Z55" s="378"/>
      <c r="AA55" s="378"/>
      <c r="AB55" s="313"/>
    </row>
    <row r="56" spans="2:28" s="374" customFormat="1" ht="12" x14ac:dyDescent="0.3">
      <c r="B56" s="379"/>
      <c r="C56" s="1302" t="s">
        <v>41</v>
      </c>
      <c r="D56" s="1303"/>
      <c r="E56" s="1303"/>
      <c r="F56" s="1303"/>
      <c r="G56" s="1304"/>
      <c r="H56" s="1302" t="s">
        <v>57</v>
      </c>
      <c r="I56" s="1304"/>
      <c r="J56" s="1302" t="s">
        <v>58</v>
      </c>
      <c r="K56" s="1303"/>
      <c r="L56" s="1303"/>
      <c r="M56" s="1304"/>
      <c r="N56" s="1302" t="s">
        <v>49</v>
      </c>
      <c r="O56" s="1303"/>
      <c r="P56" s="1303"/>
      <c r="Q56" s="1303"/>
      <c r="R56" s="1303"/>
      <c r="S56" s="1303"/>
      <c r="T56" s="1303"/>
      <c r="U56" s="1304"/>
      <c r="V56" s="1311" t="s">
        <v>50</v>
      </c>
      <c r="W56" s="1311"/>
      <c r="X56" s="1311"/>
      <c r="Y56" s="1311"/>
      <c r="Z56" s="1311"/>
      <c r="AA56" s="1312"/>
      <c r="AB56" s="312"/>
    </row>
    <row r="57" spans="2:28" s="374" customFormat="1" ht="12" x14ac:dyDescent="0.3">
      <c r="B57" s="380"/>
      <c r="C57" s="1305"/>
      <c r="D57" s="3066"/>
      <c r="E57" s="3066"/>
      <c r="F57" s="3066"/>
      <c r="G57" s="1307"/>
      <c r="H57" s="1305"/>
      <c r="I57" s="1307"/>
      <c r="J57" s="1305"/>
      <c r="K57" s="3066"/>
      <c r="L57" s="3066"/>
      <c r="M57" s="1307"/>
      <c r="N57" s="1305"/>
      <c r="O57" s="3066"/>
      <c r="P57" s="3066"/>
      <c r="Q57" s="3066"/>
      <c r="R57" s="3066"/>
      <c r="S57" s="3066"/>
      <c r="T57" s="3066"/>
      <c r="U57" s="1307"/>
      <c r="V57" s="3067"/>
      <c r="W57" s="3067"/>
      <c r="X57" s="3067"/>
      <c r="Y57" s="3067"/>
      <c r="Z57" s="3067"/>
      <c r="AA57" s="1314"/>
      <c r="AB57" s="312"/>
    </row>
    <row r="58" spans="2:28" s="374" customFormat="1" ht="12.5" thickBot="1" x14ac:dyDescent="0.35">
      <c r="B58" s="380"/>
      <c r="C58" s="1305"/>
      <c r="D58" s="3066"/>
      <c r="E58" s="3066"/>
      <c r="F58" s="3066"/>
      <c r="G58" s="1307"/>
      <c r="H58" s="1305"/>
      <c r="I58" s="1307"/>
      <c r="J58" s="1305"/>
      <c r="K58" s="3066"/>
      <c r="L58" s="3066"/>
      <c r="M58" s="1307"/>
      <c r="N58" s="1308"/>
      <c r="O58" s="1309"/>
      <c r="P58" s="1309"/>
      <c r="Q58" s="1309"/>
      <c r="R58" s="1309"/>
      <c r="S58" s="1309"/>
      <c r="T58" s="1309"/>
      <c r="U58" s="1310"/>
      <c r="V58" s="1315"/>
      <c r="W58" s="1315"/>
      <c r="X58" s="1315"/>
      <c r="Y58" s="1315"/>
      <c r="Z58" s="1315"/>
      <c r="AA58" s="1316"/>
      <c r="AB58" s="312"/>
    </row>
    <row r="59" spans="2:28" s="374" customFormat="1" ht="151" customHeight="1" x14ac:dyDescent="0.3">
      <c r="B59" s="379"/>
      <c r="C59" s="3056" t="s">
        <v>896</v>
      </c>
      <c r="D59" s="3057"/>
      <c r="E59" s="3057"/>
      <c r="F59" s="3057"/>
      <c r="G59" s="3058"/>
      <c r="H59" s="3059">
        <v>0.48</v>
      </c>
      <c r="I59" s="3060"/>
      <c r="J59" s="3059">
        <v>0.67679999999999996</v>
      </c>
      <c r="K59" s="3061"/>
      <c r="L59" s="3061"/>
      <c r="M59" s="3060"/>
      <c r="N59" s="3062" t="s">
        <v>897</v>
      </c>
      <c r="O59" s="3063"/>
      <c r="P59" s="3063"/>
      <c r="Q59" s="3063"/>
      <c r="R59" s="3063"/>
      <c r="S59" s="3063"/>
      <c r="T59" s="3063"/>
      <c r="U59" s="3064"/>
      <c r="V59" s="3062" t="s">
        <v>898</v>
      </c>
      <c r="W59" s="3063"/>
      <c r="X59" s="3063"/>
      <c r="Y59" s="3063"/>
      <c r="Z59" s="3063"/>
      <c r="AA59" s="3065"/>
      <c r="AB59" s="311"/>
    </row>
    <row r="60" spans="2:28" ht="56.25" customHeight="1" x14ac:dyDescent="0.35">
      <c r="B60" s="613"/>
      <c r="C60" s="3046"/>
      <c r="D60" s="3047"/>
      <c r="E60" s="3047"/>
      <c r="F60" s="3047"/>
      <c r="G60" s="3047"/>
      <c r="H60" s="3048"/>
      <c r="I60" s="3049"/>
      <c r="J60" s="3050"/>
      <c r="K60" s="3047"/>
      <c r="L60" s="3047"/>
      <c r="M60" s="3047"/>
      <c r="N60" s="3051"/>
      <c r="O60" s="3052"/>
      <c r="P60" s="3052"/>
      <c r="Q60" s="3052"/>
      <c r="R60" s="3052"/>
      <c r="S60" s="3052"/>
      <c r="T60" s="3052"/>
      <c r="U60" s="3053"/>
      <c r="V60" s="3051"/>
      <c r="W60" s="3052"/>
      <c r="X60" s="3052"/>
      <c r="Y60" s="3052"/>
      <c r="Z60" s="3052"/>
      <c r="AA60" s="3054"/>
      <c r="AB60" s="623"/>
    </row>
    <row r="61" spans="2:28" ht="45.75" customHeight="1" x14ac:dyDescent="0.35">
      <c r="B61" s="613"/>
      <c r="C61" s="3055"/>
      <c r="D61" s="3049"/>
      <c r="E61" s="3049"/>
      <c r="F61" s="3049"/>
      <c r="G61" s="3049"/>
      <c r="H61" s="3048"/>
      <c r="I61" s="3049"/>
      <c r="J61" s="3048"/>
      <c r="K61" s="3048"/>
      <c r="L61" s="3048"/>
      <c r="M61" s="3048"/>
      <c r="N61" s="3051"/>
      <c r="O61" s="3052"/>
      <c r="P61" s="3052"/>
      <c r="Q61" s="3052"/>
      <c r="R61" s="3052"/>
      <c r="S61" s="3052"/>
      <c r="T61" s="3052"/>
      <c r="U61" s="3053"/>
      <c r="V61" s="3051"/>
      <c r="W61" s="3052"/>
      <c r="X61" s="3052"/>
      <c r="Y61" s="3052"/>
      <c r="Z61" s="3052"/>
      <c r="AA61" s="3054"/>
      <c r="AB61" s="623"/>
    </row>
    <row r="62" spans="2:28" ht="45.75" customHeight="1" thickBot="1" x14ac:dyDescent="0.4">
      <c r="B62" s="613"/>
      <c r="C62" s="3037"/>
      <c r="D62" s="3038"/>
      <c r="E62" s="3038"/>
      <c r="F62" s="3038"/>
      <c r="G62" s="3038"/>
      <c r="H62" s="3039"/>
      <c r="I62" s="3040"/>
      <c r="J62" s="3039"/>
      <c r="K62" s="3041"/>
      <c r="L62" s="3041"/>
      <c r="M62" s="3040"/>
      <c r="N62" s="3042"/>
      <c r="O62" s="3043"/>
      <c r="P62" s="3043"/>
      <c r="Q62" s="3043"/>
      <c r="R62" s="3043"/>
      <c r="S62" s="3043"/>
      <c r="T62" s="3043"/>
      <c r="U62" s="3044"/>
      <c r="V62" s="3042"/>
      <c r="W62" s="3043"/>
      <c r="X62" s="3043"/>
      <c r="Y62" s="3043"/>
      <c r="Z62" s="3043"/>
      <c r="AA62" s="3045"/>
      <c r="AB62" s="623"/>
    </row>
    <row r="63" spans="2:28" ht="20.25" customHeight="1" x14ac:dyDescent="0.35">
      <c r="B63" s="616"/>
      <c r="AB63" s="617"/>
    </row>
    <row r="102" ht="6" customHeight="1" x14ac:dyDescent="0.35"/>
  </sheetData>
  <mergeCells count="97">
    <mergeCell ref="B2:G4"/>
    <mergeCell ref="H2:AB2"/>
    <mergeCell ref="H3:O3"/>
    <mergeCell ref="P3:AB3"/>
    <mergeCell ref="H4:AB4"/>
    <mergeCell ref="C7:H8"/>
    <mergeCell ref="I7:AA8"/>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39:G39"/>
    <mergeCell ref="K39:AA39"/>
    <mergeCell ref="C40:G40"/>
    <mergeCell ref="K40:AA40"/>
    <mergeCell ref="C43:AA44"/>
    <mergeCell ref="C45:AA53"/>
    <mergeCell ref="C56:G58"/>
    <mergeCell ref="H56:I58"/>
    <mergeCell ref="J56:M58"/>
    <mergeCell ref="N56:U58"/>
    <mergeCell ref="V56:AA58"/>
    <mergeCell ref="C59:G59"/>
    <mergeCell ref="H59:I59"/>
    <mergeCell ref="J59:M59"/>
    <mergeCell ref="N59:U59"/>
    <mergeCell ref="V59:AA59"/>
    <mergeCell ref="C61:G61"/>
    <mergeCell ref="H61:I61"/>
    <mergeCell ref="J61:M61"/>
    <mergeCell ref="N61:U61"/>
    <mergeCell ref="V61:AA61"/>
    <mergeCell ref="C60:G60"/>
    <mergeCell ref="H60:I60"/>
    <mergeCell ref="J60:M60"/>
    <mergeCell ref="N60:U60"/>
    <mergeCell ref="V60:AA60"/>
    <mergeCell ref="C62:G62"/>
    <mergeCell ref="H62:I62"/>
    <mergeCell ref="J62:M62"/>
    <mergeCell ref="N62:U62"/>
    <mergeCell ref="V62:AA62"/>
  </mergeCells>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B103"/>
  <sheetViews>
    <sheetView topLeftCell="L25" zoomScaleNormal="100" workbookViewId="0">
      <selection activeCell="H36" sqref="H36"/>
    </sheetView>
  </sheetViews>
  <sheetFormatPr baseColWidth="10" defaultColWidth="11.453125" defaultRowHeight="14.5" x14ac:dyDescent="0.35"/>
  <cols>
    <col min="2" max="7" width="3.7265625" customWidth="1"/>
    <col min="8" max="9" width="13.453125" bestFit="1" customWidth="1"/>
    <col min="11" max="19" width="5.453125" customWidth="1"/>
    <col min="21" max="22" width="5.08984375" customWidth="1"/>
    <col min="23" max="26" width="8.36328125" customWidth="1"/>
    <col min="27" max="27" width="6.08984375" customWidth="1"/>
    <col min="28" max="28" width="1.7265625" customWidth="1"/>
  </cols>
  <sheetData>
    <row r="1" spans="1:28" ht="15" thickBot="1" x14ac:dyDescent="0.4">
      <c r="A1" s="140"/>
      <c r="B1" s="3117"/>
      <c r="C1" s="3117"/>
      <c r="D1" s="3117"/>
      <c r="E1" s="3117"/>
      <c r="F1" s="3117"/>
      <c r="G1" s="3117"/>
      <c r="H1" s="140"/>
      <c r="I1" s="140"/>
      <c r="J1" s="140"/>
      <c r="K1" s="140"/>
      <c r="L1" s="140"/>
      <c r="M1" s="140"/>
      <c r="N1" s="140"/>
      <c r="O1" s="140"/>
      <c r="P1" s="140"/>
      <c r="Q1" s="140"/>
      <c r="R1" s="140"/>
      <c r="S1" s="140"/>
      <c r="T1" s="140"/>
      <c r="U1" s="140"/>
      <c r="V1" s="140"/>
      <c r="W1" s="140"/>
      <c r="X1" s="140"/>
      <c r="Y1" s="140"/>
      <c r="Z1" s="140"/>
      <c r="AA1" s="140"/>
      <c r="AB1" s="140"/>
    </row>
    <row r="2" spans="1:28" ht="15.5" customHeight="1" x14ac:dyDescent="0.35">
      <c r="A2" s="140"/>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1:28" ht="15" customHeight="1" x14ac:dyDescent="0.35">
      <c r="A3" s="140"/>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1:28" ht="15" customHeight="1" thickBot="1" x14ac:dyDescent="0.4">
      <c r="A4" s="140"/>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1:28" x14ac:dyDescent="0.35">
      <c r="A5" s="140"/>
      <c r="B5" s="622"/>
      <c r="C5" s="622"/>
      <c r="D5" s="622"/>
      <c r="E5" s="622"/>
      <c r="F5" s="622"/>
      <c r="G5" s="622"/>
      <c r="H5" s="589"/>
      <c r="I5" s="589"/>
      <c r="J5" s="589"/>
      <c r="K5" s="589"/>
      <c r="L5" s="589"/>
      <c r="M5" s="589"/>
      <c r="N5" s="589"/>
      <c r="O5" s="589"/>
      <c r="P5" s="589"/>
      <c r="Q5" s="589"/>
      <c r="R5" s="589"/>
      <c r="S5" s="589"/>
      <c r="T5" s="589"/>
      <c r="U5" s="589"/>
      <c r="V5" s="589"/>
      <c r="W5" s="589"/>
      <c r="X5" s="589"/>
      <c r="Y5" s="589"/>
      <c r="Z5" s="589"/>
      <c r="AA5" s="589"/>
      <c r="AB5" s="589"/>
    </row>
    <row r="6" spans="1:28" ht="15" thickBot="1" x14ac:dyDescent="0.4">
      <c r="A6" s="140"/>
      <c r="B6" s="590"/>
      <c r="C6" s="591"/>
      <c r="D6" s="591"/>
      <c r="E6" s="591"/>
      <c r="F6" s="591"/>
      <c r="G6" s="591"/>
      <c r="H6" s="591"/>
      <c r="I6" s="592"/>
      <c r="J6" s="592"/>
      <c r="K6" s="592"/>
      <c r="L6" s="592"/>
      <c r="M6" s="592"/>
      <c r="N6" s="592"/>
      <c r="O6" s="592"/>
      <c r="P6" s="592"/>
      <c r="Q6" s="592"/>
      <c r="R6" s="593"/>
      <c r="S6" s="593"/>
      <c r="T6" s="593"/>
      <c r="U6" s="593"/>
      <c r="V6" s="593"/>
      <c r="W6" s="591"/>
      <c r="X6" s="591"/>
      <c r="Y6" s="591"/>
      <c r="Z6" s="591"/>
      <c r="AA6" s="591"/>
      <c r="AB6" s="594"/>
    </row>
    <row r="7" spans="1:28" ht="14.5" customHeight="1" x14ac:dyDescent="0.35">
      <c r="A7" s="140"/>
      <c r="B7" s="595"/>
      <c r="C7" s="1114" t="s">
        <v>4</v>
      </c>
      <c r="D7" s="1115"/>
      <c r="E7" s="1115"/>
      <c r="F7" s="1115"/>
      <c r="G7" s="1115"/>
      <c r="H7" s="1116"/>
      <c r="I7" s="1365" t="s">
        <v>340</v>
      </c>
      <c r="J7" s="1366"/>
      <c r="K7" s="1366"/>
      <c r="L7" s="1366"/>
      <c r="M7" s="1366"/>
      <c r="N7" s="1366"/>
      <c r="O7" s="1366"/>
      <c r="P7" s="1366"/>
      <c r="Q7" s="1366"/>
      <c r="R7" s="1366"/>
      <c r="S7" s="1366"/>
      <c r="T7" s="1366"/>
      <c r="U7" s="1366"/>
      <c r="V7" s="1366"/>
      <c r="W7" s="1366"/>
      <c r="X7" s="1366"/>
      <c r="Y7" s="1366"/>
      <c r="Z7" s="1366"/>
      <c r="AA7" s="1367"/>
      <c r="AB7" s="596"/>
    </row>
    <row r="8" spans="1:28" ht="15" thickBot="1" x14ac:dyDescent="0.4">
      <c r="A8" s="140"/>
      <c r="B8" s="595"/>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596"/>
    </row>
    <row r="9" spans="1:28" ht="15" thickBot="1" x14ac:dyDescent="0.4">
      <c r="A9" s="140"/>
      <c r="B9" s="595"/>
      <c r="C9" s="597"/>
      <c r="D9" s="597"/>
      <c r="E9" s="597"/>
      <c r="F9" s="597"/>
      <c r="G9" s="597"/>
      <c r="H9" s="597"/>
      <c r="I9" s="598"/>
      <c r="J9" s="598"/>
      <c r="K9" s="598"/>
      <c r="L9" s="598"/>
      <c r="M9" s="598"/>
      <c r="N9" s="598"/>
      <c r="O9" s="598"/>
      <c r="P9" s="598"/>
      <c r="Q9" s="598"/>
      <c r="R9" s="599"/>
      <c r="S9" s="599"/>
      <c r="T9" s="599"/>
      <c r="U9" s="599"/>
      <c r="V9" s="599"/>
      <c r="W9" s="597"/>
      <c r="X9" s="597"/>
      <c r="Y9" s="597"/>
      <c r="Z9" s="597"/>
      <c r="AA9" s="597"/>
      <c r="AB9" s="596"/>
    </row>
    <row r="10" spans="1:28" ht="15" customHeight="1" x14ac:dyDescent="0.35">
      <c r="A10" s="140"/>
      <c r="B10" s="595"/>
      <c r="C10" s="1114" t="s">
        <v>5</v>
      </c>
      <c r="D10" s="1115"/>
      <c r="E10" s="1115"/>
      <c r="F10" s="1115"/>
      <c r="G10" s="1115"/>
      <c r="H10" s="1116"/>
      <c r="I10" s="1138" t="s">
        <v>351</v>
      </c>
      <c r="J10" s="1139"/>
      <c r="K10" s="1139"/>
      <c r="L10" s="1139"/>
      <c r="M10" s="1139"/>
      <c r="N10" s="1139"/>
      <c r="O10" s="1139"/>
      <c r="P10" s="1139"/>
      <c r="Q10" s="1140"/>
      <c r="R10" s="3114" t="s">
        <v>7</v>
      </c>
      <c r="S10" s="3115"/>
      <c r="T10" s="3115"/>
      <c r="U10" s="3116"/>
      <c r="V10" s="1147" t="s">
        <v>8</v>
      </c>
      <c r="W10" s="1148"/>
      <c r="X10" s="1148"/>
      <c r="Y10" s="1148"/>
      <c r="Z10" s="1148"/>
      <c r="AA10" s="1149"/>
      <c r="AB10" s="596"/>
    </row>
    <row r="11" spans="1:28" ht="15" customHeight="1" thickBot="1" x14ac:dyDescent="0.4">
      <c r="A11" s="140"/>
      <c r="B11" s="595"/>
      <c r="C11" s="1117"/>
      <c r="D11" s="1118"/>
      <c r="E11" s="1118"/>
      <c r="F11" s="1118"/>
      <c r="G11" s="1118"/>
      <c r="H11" s="1119"/>
      <c r="I11" s="1141"/>
      <c r="J11" s="1142"/>
      <c r="K11" s="1142"/>
      <c r="L11" s="1142"/>
      <c r="M11" s="1142"/>
      <c r="N11" s="1142"/>
      <c r="O11" s="1142"/>
      <c r="P11" s="1142"/>
      <c r="Q11" s="1143"/>
      <c r="R11" s="1911" t="s">
        <v>352</v>
      </c>
      <c r="S11" s="1912"/>
      <c r="T11" s="1912"/>
      <c r="U11" s="1913"/>
      <c r="V11" s="1153" t="s">
        <v>353</v>
      </c>
      <c r="W11" s="1154"/>
      <c r="X11" s="1154"/>
      <c r="Y11" s="1154"/>
      <c r="Z11" s="1154"/>
      <c r="AA11" s="1155"/>
      <c r="AB11" s="596"/>
    </row>
    <row r="12" spans="1:28" ht="15" thickBot="1" x14ac:dyDescent="0.4">
      <c r="A12" s="140"/>
      <c r="B12" s="600"/>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2"/>
    </row>
    <row r="13" spans="1:28" ht="15" customHeight="1" x14ac:dyDescent="0.35">
      <c r="A13" s="140"/>
      <c r="B13" s="600"/>
      <c r="C13" s="1114" t="s">
        <v>9</v>
      </c>
      <c r="D13" s="1115"/>
      <c r="E13" s="1115"/>
      <c r="F13" s="1115"/>
      <c r="G13" s="1115"/>
      <c r="H13" s="1116"/>
      <c r="I13" s="1156" t="s">
        <v>344</v>
      </c>
      <c r="J13" s="1157"/>
      <c r="K13" s="1157"/>
      <c r="L13" s="1157"/>
      <c r="M13" s="1157"/>
      <c r="N13" s="1157"/>
      <c r="O13" s="1157"/>
      <c r="P13" s="1157"/>
      <c r="Q13" s="1157"/>
      <c r="R13" s="1157"/>
      <c r="S13" s="1158"/>
      <c r="T13" s="1114" t="s">
        <v>11</v>
      </c>
      <c r="U13" s="1115"/>
      <c r="V13" s="1115"/>
      <c r="W13" s="1115"/>
      <c r="X13" s="1115"/>
      <c r="Y13" s="1115"/>
      <c r="Z13" s="1115"/>
      <c r="AA13" s="1116"/>
      <c r="AB13" s="602"/>
    </row>
    <row r="14" spans="1:28" ht="15" customHeight="1" thickBot="1" x14ac:dyDescent="0.4">
      <c r="A14" s="140"/>
      <c r="B14" s="600"/>
      <c r="C14" s="1117"/>
      <c r="D14" s="1118"/>
      <c r="E14" s="1118"/>
      <c r="F14" s="1118"/>
      <c r="G14" s="1118"/>
      <c r="H14" s="1119"/>
      <c r="I14" s="1159"/>
      <c r="J14" s="1160"/>
      <c r="K14" s="1160"/>
      <c r="L14" s="1160"/>
      <c r="M14" s="1160"/>
      <c r="N14" s="1160"/>
      <c r="O14" s="1160"/>
      <c r="P14" s="1160"/>
      <c r="Q14" s="1160"/>
      <c r="R14" s="1160"/>
      <c r="S14" s="1161"/>
      <c r="T14" s="1162" t="s">
        <v>12</v>
      </c>
      <c r="U14" s="1163"/>
      <c r="V14" s="1163"/>
      <c r="W14" s="1163"/>
      <c r="X14" s="1163"/>
      <c r="Y14" s="1163"/>
      <c r="Z14" s="1163"/>
      <c r="AA14" s="1164"/>
      <c r="AB14" s="602"/>
    </row>
    <row r="15" spans="1:28" ht="15" thickBot="1" x14ac:dyDescent="0.4">
      <c r="A15" s="140"/>
      <c r="B15" s="600"/>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c r="AA15" s="601"/>
      <c r="AB15" s="602"/>
    </row>
    <row r="16" spans="1:28" ht="15" customHeight="1" thickBot="1" x14ac:dyDescent="0.4">
      <c r="A16" s="140"/>
      <c r="B16" s="600"/>
      <c r="C16" s="1165" t="s">
        <v>13</v>
      </c>
      <c r="D16" s="1166"/>
      <c r="E16" s="1166"/>
      <c r="F16" s="1166"/>
      <c r="G16" s="1166"/>
      <c r="H16" s="1167"/>
      <c r="I16" s="1168" t="s">
        <v>354</v>
      </c>
      <c r="J16" s="1169"/>
      <c r="K16" s="1169"/>
      <c r="L16" s="1169"/>
      <c r="M16" s="1169"/>
      <c r="N16" s="1169"/>
      <c r="O16" s="1169"/>
      <c r="P16" s="1169"/>
      <c r="Q16" s="1169"/>
      <c r="R16" s="1169"/>
      <c r="S16" s="1169"/>
      <c r="T16" s="1169"/>
      <c r="U16" s="1169"/>
      <c r="V16" s="1169"/>
      <c r="W16" s="1169"/>
      <c r="X16" s="1169"/>
      <c r="Y16" s="1169"/>
      <c r="Z16" s="1169"/>
      <c r="AA16" s="1170"/>
      <c r="AB16" s="602"/>
    </row>
    <row r="17" spans="1:28" ht="15" thickBot="1" x14ac:dyDescent="0.4">
      <c r="A17" s="140"/>
      <c r="B17" s="600"/>
      <c r="C17" s="599"/>
      <c r="D17" s="599"/>
      <c r="E17" s="599"/>
      <c r="F17" s="599"/>
      <c r="G17" s="599"/>
      <c r="H17" s="599"/>
      <c r="I17" s="603"/>
      <c r="J17" s="603"/>
      <c r="K17" s="603"/>
      <c r="L17" s="603"/>
      <c r="M17" s="603"/>
      <c r="N17" s="603"/>
      <c r="O17" s="603"/>
      <c r="P17" s="603"/>
      <c r="Q17" s="603"/>
      <c r="R17" s="603"/>
      <c r="S17" s="603"/>
      <c r="T17" s="603"/>
      <c r="U17" s="603"/>
      <c r="V17" s="603"/>
      <c r="W17" s="603"/>
      <c r="X17" s="603"/>
      <c r="Y17" s="603"/>
      <c r="Z17" s="603"/>
      <c r="AA17" s="603"/>
      <c r="AB17" s="602"/>
    </row>
    <row r="18" spans="1:28" ht="42.75" customHeight="1" thickBot="1" x14ac:dyDescent="0.4">
      <c r="A18" s="140"/>
      <c r="B18" s="600"/>
      <c r="C18" s="1165" t="s">
        <v>79</v>
      </c>
      <c r="D18" s="1166"/>
      <c r="E18" s="1166"/>
      <c r="F18" s="1166"/>
      <c r="G18" s="1166"/>
      <c r="H18" s="1167"/>
      <c r="I18" s="3077" t="s">
        <v>355</v>
      </c>
      <c r="J18" s="3078"/>
      <c r="K18" s="3078"/>
      <c r="L18" s="3078"/>
      <c r="M18" s="3078"/>
      <c r="N18" s="3078"/>
      <c r="O18" s="3078"/>
      <c r="P18" s="3078"/>
      <c r="Q18" s="3078"/>
      <c r="R18" s="3078"/>
      <c r="S18" s="3078"/>
      <c r="T18" s="3078"/>
      <c r="U18" s="3078"/>
      <c r="V18" s="3078"/>
      <c r="W18" s="3078"/>
      <c r="X18" s="3078"/>
      <c r="Y18" s="3078"/>
      <c r="Z18" s="3078"/>
      <c r="AA18" s="3079"/>
      <c r="AB18" s="602"/>
    </row>
    <row r="19" spans="1:28" ht="15" thickBot="1" x14ac:dyDescent="0.4">
      <c r="A19" s="140"/>
      <c r="B19" s="600"/>
      <c r="C19" s="599"/>
      <c r="D19" s="599"/>
      <c r="E19" s="599"/>
      <c r="F19" s="599"/>
      <c r="G19" s="599"/>
      <c r="H19" s="599"/>
      <c r="I19" s="603"/>
      <c r="J19" s="603"/>
      <c r="K19" s="603"/>
      <c r="L19" s="603"/>
      <c r="M19" s="603"/>
      <c r="N19" s="603"/>
      <c r="O19" s="603"/>
      <c r="P19" s="603"/>
      <c r="Q19" s="603"/>
      <c r="R19" s="603"/>
      <c r="S19" s="603"/>
      <c r="T19" s="603"/>
      <c r="U19" s="603"/>
      <c r="V19" s="603"/>
      <c r="W19" s="603"/>
      <c r="X19" s="603"/>
      <c r="Y19" s="603"/>
      <c r="Z19" s="603"/>
      <c r="AA19" s="603"/>
      <c r="AB19" s="602"/>
    </row>
    <row r="20" spans="1:28" ht="15" customHeight="1" x14ac:dyDescent="0.35">
      <c r="A20" s="140"/>
      <c r="B20" s="600"/>
      <c r="C20" s="1171" t="s">
        <v>54</v>
      </c>
      <c r="D20" s="1172"/>
      <c r="E20" s="1172"/>
      <c r="F20" s="1172"/>
      <c r="G20" s="1172"/>
      <c r="H20" s="1173"/>
      <c r="I20" s="1177" t="s">
        <v>857</v>
      </c>
      <c r="J20" s="1178"/>
      <c r="K20" s="1178"/>
      <c r="L20" s="1179"/>
      <c r="M20" s="1147" t="s">
        <v>18</v>
      </c>
      <c r="N20" s="1148"/>
      <c r="O20" s="1148"/>
      <c r="P20" s="1148"/>
      <c r="Q20" s="1148"/>
      <c r="R20" s="1148"/>
      <c r="S20" s="1149"/>
      <c r="T20" s="1147" t="s">
        <v>19</v>
      </c>
      <c r="U20" s="1148"/>
      <c r="V20" s="1148"/>
      <c r="W20" s="1148"/>
      <c r="X20" s="1148"/>
      <c r="Y20" s="1148"/>
      <c r="Z20" s="1148"/>
      <c r="AA20" s="1149"/>
      <c r="AB20" s="602"/>
    </row>
    <row r="21" spans="1:28" ht="15" customHeight="1" thickBot="1" x14ac:dyDescent="0.4">
      <c r="A21" s="140"/>
      <c r="B21" s="600"/>
      <c r="C21" s="1174"/>
      <c r="D21" s="1175"/>
      <c r="E21" s="1175"/>
      <c r="F21" s="1175"/>
      <c r="G21" s="1175"/>
      <c r="H21" s="1176"/>
      <c r="I21" s="1180"/>
      <c r="J21" s="1181"/>
      <c r="K21" s="1181"/>
      <c r="L21" s="1182"/>
      <c r="M21" s="1183" t="s">
        <v>20</v>
      </c>
      <c r="N21" s="1184"/>
      <c r="O21" s="1184"/>
      <c r="P21" s="1184"/>
      <c r="Q21" s="1184"/>
      <c r="R21" s="1184"/>
      <c r="S21" s="1185"/>
      <c r="T21" s="1153" t="s">
        <v>55</v>
      </c>
      <c r="U21" s="1184"/>
      <c r="V21" s="1184"/>
      <c r="W21" s="1184"/>
      <c r="X21" s="1184"/>
      <c r="Y21" s="1184"/>
      <c r="Z21" s="1184"/>
      <c r="AA21" s="1185"/>
      <c r="AB21" s="602"/>
    </row>
    <row r="22" spans="1:28" ht="15" thickBot="1" x14ac:dyDescent="0.4">
      <c r="A22" s="140"/>
      <c r="B22" s="600"/>
      <c r="C22" s="601"/>
      <c r="D22" s="601"/>
      <c r="E22" s="601"/>
      <c r="F22" s="601"/>
      <c r="G22" s="601"/>
      <c r="H22" s="601"/>
      <c r="I22" s="601"/>
      <c r="J22" s="601"/>
      <c r="K22" s="601"/>
      <c r="L22" s="601"/>
      <c r="M22" s="601"/>
      <c r="N22" s="601"/>
      <c r="O22" s="601"/>
      <c r="P22" s="601"/>
      <c r="Q22" s="601"/>
      <c r="R22" s="601"/>
      <c r="S22" s="601"/>
      <c r="T22" s="601"/>
      <c r="U22" s="601"/>
      <c r="V22" s="601"/>
      <c r="W22" s="601"/>
      <c r="X22" s="601"/>
      <c r="Y22" s="601"/>
      <c r="Z22" s="601"/>
      <c r="AA22" s="601"/>
      <c r="AB22" s="602"/>
    </row>
    <row r="23" spans="1:28" ht="15" customHeight="1" x14ac:dyDescent="0.35">
      <c r="A23" s="140"/>
      <c r="B23" s="600"/>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602"/>
    </row>
    <row r="24" spans="1:28" ht="15" customHeight="1" thickBot="1" x14ac:dyDescent="0.4">
      <c r="A24" s="140"/>
      <c r="B24" s="600"/>
      <c r="C24" s="1186" t="s">
        <v>347</v>
      </c>
      <c r="D24" s="1187"/>
      <c r="E24" s="1187"/>
      <c r="F24" s="1187"/>
      <c r="G24" s="1187"/>
      <c r="H24" s="1187"/>
      <c r="I24" s="1188"/>
      <c r="J24" s="1186" t="s">
        <v>340</v>
      </c>
      <c r="K24" s="1187"/>
      <c r="L24" s="1187"/>
      <c r="M24" s="1187"/>
      <c r="N24" s="1187"/>
      <c r="O24" s="1187"/>
      <c r="P24" s="1188"/>
      <c r="Q24" s="1189" t="s">
        <v>111</v>
      </c>
      <c r="R24" s="1190"/>
      <c r="S24" s="1190"/>
      <c r="T24" s="1190"/>
      <c r="U24" s="1190"/>
      <c r="V24" s="1190"/>
      <c r="W24" s="1190"/>
      <c r="X24" s="1190"/>
      <c r="Y24" s="1190"/>
      <c r="Z24" s="1190"/>
      <c r="AA24" s="1191"/>
      <c r="AB24" s="602"/>
    </row>
    <row r="25" spans="1:28" ht="15" thickBot="1" x14ac:dyDescent="0.4">
      <c r="A25" s="140"/>
      <c r="B25" s="600"/>
      <c r="C25" s="601"/>
      <c r="D25" s="601"/>
      <c r="E25" s="601"/>
      <c r="F25" s="601"/>
      <c r="G25" s="601"/>
      <c r="H25" s="601"/>
      <c r="I25" s="601"/>
      <c r="J25" s="601"/>
      <c r="K25" s="601"/>
      <c r="L25" s="601"/>
      <c r="M25" s="601"/>
      <c r="N25" s="601"/>
      <c r="O25" s="601"/>
      <c r="P25" s="601"/>
      <c r="Q25" s="601"/>
      <c r="R25" s="601"/>
      <c r="S25" s="601"/>
      <c r="T25" s="601"/>
      <c r="U25" s="601"/>
      <c r="V25" s="601"/>
      <c r="W25" s="601"/>
      <c r="X25" s="601"/>
      <c r="Y25" s="601"/>
      <c r="Z25" s="601"/>
      <c r="AA25" s="601"/>
      <c r="AB25" s="602"/>
    </row>
    <row r="26" spans="1:28" ht="15" customHeight="1" thickBot="1" x14ac:dyDescent="0.4">
      <c r="A26" s="140"/>
      <c r="B26" s="600"/>
      <c r="C26" s="1165" t="s">
        <v>27</v>
      </c>
      <c r="D26" s="1166"/>
      <c r="E26" s="1166"/>
      <c r="F26" s="1166"/>
      <c r="G26" s="1166"/>
      <c r="H26" s="1167"/>
      <c r="I26" s="1168" t="s">
        <v>356</v>
      </c>
      <c r="J26" s="1169"/>
      <c r="K26" s="1169"/>
      <c r="L26" s="1169"/>
      <c r="M26" s="1169"/>
      <c r="N26" s="1169"/>
      <c r="O26" s="1169"/>
      <c r="P26" s="1169"/>
      <c r="Q26" s="1169"/>
      <c r="R26" s="1169"/>
      <c r="S26" s="1169"/>
      <c r="T26" s="1169"/>
      <c r="U26" s="1169"/>
      <c r="V26" s="1169"/>
      <c r="W26" s="1169"/>
      <c r="X26" s="1169"/>
      <c r="Y26" s="1169"/>
      <c r="Z26" s="1169"/>
      <c r="AA26" s="1170"/>
      <c r="AB26" s="602"/>
    </row>
    <row r="27" spans="1:28" ht="15" thickBot="1" x14ac:dyDescent="0.4">
      <c r="A27" s="140"/>
      <c r="B27" s="600"/>
      <c r="C27" s="599"/>
      <c r="D27" s="599"/>
      <c r="E27" s="599"/>
      <c r="F27" s="599"/>
      <c r="G27" s="599"/>
      <c r="H27" s="599"/>
      <c r="I27" s="603"/>
      <c r="J27" s="603"/>
      <c r="K27" s="603"/>
      <c r="L27" s="603"/>
      <c r="M27" s="603"/>
      <c r="N27" s="603"/>
      <c r="O27" s="603"/>
      <c r="P27" s="603"/>
      <c r="Q27" s="603"/>
      <c r="R27" s="603"/>
      <c r="S27" s="603"/>
      <c r="T27" s="603"/>
      <c r="U27" s="603"/>
      <c r="V27" s="603"/>
      <c r="W27" s="603"/>
      <c r="X27" s="603"/>
      <c r="Y27" s="603"/>
      <c r="Z27" s="603"/>
      <c r="AA27" s="603"/>
      <c r="AB27" s="602"/>
    </row>
    <row r="28" spans="1:28" ht="15" customHeight="1" thickBot="1" x14ac:dyDescent="0.4">
      <c r="A28" s="140"/>
      <c r="B28" s="600"/>
      <c r="C28" s="1165" t="s">
        <v>28</v>
      </c>
      <c r="D28" s="1166"/>
      <c r="E28" s="1166"/>
      <c r="F28" s="1166"/>
      <c r="G28" s="1166"/>
      <c r="H28" s="1167"/>
      <c r="I28" s="1150">
        <v>0.8</v>
      </c>
      <c r="J28" s="1168"/>
      <c r="K28" s="1194" t="s">
        <v>29</v>
      </c>
      <c r="L28" s="1195"/>
      <c r="M28" s="1195"/>
      <c r="N28" s="1196"/>
      <c r="O28" s="1197" t="s">
        <v>30</v>
      </c>
      <c r="P28" s="1198"/>
      <c r="Q28" s="1198"/>
      <c r="R28" s="1199"/>
      <c r="S28" s="386"/>
      <c r="T28" s="1198" t="s">
        <v>31</v>
      </c>
      <c r="U28" s="1198"/>
      <c r="V28" s="1199"/>
      <c r="W28" s="646" t="s">
        <v>102</v>
      </c>
      <c r="X28" s="1200" t="s">
        <v>56</v>
      </c>
      <c r="Y28" s="1201"/>
      <c r="Z28" s="1202"/>
      <c r="AA28" s="618"/>
      <c r="AB28" s="602"/>
    </row>
    <row r="29" spans="1:28" ht="15" thickBot="1" x14ac:dyDescent="0.4">
      <c r="A29" s="140"/>
      <c r="B29" s="600"/>
      <c r="C29" s="601"/>
      <c r="D29" s="601"/>
      <c r="E29" s="601"/>
      <c r="F29" s="601"/>
      <c r="G29" s="601"/>
      <c r="H29" s="601"/>
      <c r="I29" s="601"/>
      <c r="J29" s="601"/>
      <c r="K29" s="601"/>
      <c r="L29" s="601"/>
      <c r="M29" s="601"/>
      <c r="N29" s="601"/>
      <c r="O29" s="601"/>
      <c r="P29" s="601"/>
      <c r="Q29" s="601"/>
      <c r="R29" s="601"/>
      <c r="S29" s="601"/>
      <c r="T29" s="601"/>
      <c r="U29" s="601"/>
      <c r="V29" s="601"/>
      <c r="W29" s="601"/>
      <c r="X29" s="601"/>
      <c r="Y29" s="601"/>
      <c r="Z29" s="601"/>
      <c r="AA29" s="601"/>
      <c r="AB29" s="602"/>
    </row>
    <row r="30" spans="1:28" x14ac:dyDescent="0.35">
      <c r="A30" s="140"/>
      <c r="B30" s="600"/>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602"/>
    </row>
    <row r="31" spans="1:28" x14ac:dyDescent="0.35">
      <c r="A31" s="140"/>
      <c r="B31" s="600"/>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602"/>
    </row>
    <row r="32" spans="1:28" ht="15" thickBot="1" x14ac:dyDescent="0.4">
      <c r="A32" s="140"/>
      <c r="B32" s="600"/>
      <c r="C32" s="1219"/>
      <c r="D32" s="1220"/>
      <c r="E32" s="1220"/>
      <c r="F32" s="1220"/>
      <c r="G32" s="1220"/>
      <c r="H32" s="1220"/>
      <c r="I32" s="1220"/>
      <c r="J32" s="1221"/>
      <c r="K32" s="1209">
        <v>0</v>
      </c>
      <c r="L32" s="1210"/>
      <c r="M32" s="1210"/>
      <c r="N32" s="1210"/>
      <c r="O32" s="1211">
        <v>0.59</v>
      </c>
      <c r="P32" s="1210"/>
      <c r="Q32" s="1210"/>
      <c r="R32" s="1210"/>
      <c r="S32" s="1211">
        <v>0.6</v>
      </c>
      <c r="T32" s="1210"/>
      <c r="U32" s="1211">
        <v>0.79</v>
      </c>
      <c r="V32" s="1210"/>
      <c r="W32" s="1210"/>
      <c r="X32" s="1211">
        <v>0.8</v>
      </c>
      <c r="Y32" s="1210"/>
      <c r="Z32" s="1211">
        <v>1</v>
      </c>
      <c r="AA32" s="1212"/>
      <c r="AB32" s="602"/>
    </row>
    <row r="33" spans="1:28" ht="15" thickBot="1" x14ac:dyDescent="0.4">
      <c r="A33" s="140"/>
      <c r="B33" s="600"/>
      <c r="C33" s="601"/>
      <c r="D33" s="601"/>
      <c r="E33" s="601"/>
      <c r="F33" s="601"/>
      <c r="G33" s="601"/>
      <c r="H33" s="601"/>
      <c r="I33" s="601"/>
      <c r="J33" s="601"/>
      <c r="K33" s="601"/>
      <c r="L33" s="601"/>
      <c r="M33" s="601"/>
      <c r="N33" s="601"/>
      <c r="O33" s="601"/>
      <c r="P33" s="601"/>
      <c r="Q33" s="601"/>
      <c r="R33" s="601"/>
      <c r="S33" s="601"/>
      <c r="T33" s="601"/>
      <c r="U33" s="601"/>
      <c r="V33" s="601"/>
      <c r="W33" s="601"/>
      <c r="X33" s="601"/>
      <c r="Y33" s="601"/>
      <c r="Z33" s="601"/>
      <c r="AA33" s="601"/>
      <c r="AB33" s="602"/>
    </row>
    <row r="34" spans="1:28" ht="15" customHeight="1" thickBot="1" x14ac:dyDescent="0.4">
      <c r="A34" s="138"/>
      <c r="B34" s="629"/>
      <c r="C34" s="1231" t="s">
        <v>40</v>
      </c>
      <c r="D34" s="1232"/>
      <c r="E34" s="1232"/>
      <c r="F34" s="1232"/>
      <c r="G34" s="1232"/>
      <c r="H34" s="1232"/>
      <c r="I34" s="1232"/>
      <c r="J34" s="1232"/>
      <c r="K34" s="1232"/>
      <c r="L34" s="1232"/>
      <c r="M34" s="1232"/>
      <c r="N34" s="1232"/>
      <c r="O34" s="1232"/>
      <c r="P34" s="1232"/>
      <c r="Q34" s="1232"/>
      <c r="R34" s="1232"/>
      <c r="S34" s="1232"/>
      <c r="T34" s="1232"/>
      <c r="U34" s="1232"/>
      <c r="V34" s="1232"/>
      <c r="W34" s="1232"/>
      <c r="X34" s="1232"/>
      <c r="Y34" s="1232"/>
      <c r="Z34" s="1232"/>
      <c r="AA34" s="1233"/>
      <c r="AB34" s="627"/>
    </row>
    <row r="35" spans="1:28" ht="23" customHeight="1" x14ac:dyDescent="0.35">
      <c r="A35" s="138"/>
      <c r="B35" s="629"/>
      <c r="C35" s="1231" t="s">
        <v>41</v>
      </c>
      <c r="D35" s="1232"/>
      <c r="E35" s="1232"/>
      <c r="F35" s="1232"/>
      <c r="G35" s="1233"/>
      <c r="H35" s="628" t="s">
        <v>349</v>
      </c>
      <c r="I35" s="628" t="s">
        <v>350</v>
      </c>
      <c r="J35" s="628" t="s">
        <v>44</v>
      </c>
      <c r="K35" s="3071" t="s">
        <v>45</v>
      </c>
      <c r="L35" s="3072"/>
      <c r="M35" s="3072"/>
      <c r="N35" s="3072"/>
      <c r="O35" s="3072"/>
      <c r="P35" s="3072"/>
      <c r="Q35" s="3072"/>
      <c r="R35" s="3072"/>
      <c r="S35" s="3072"/>
      <c r="T35" s="3072"/>
      <c r="U35" s="3072"/>
      <c r="V35" s="3072"/>
      <c r="W35" s="3072"/>
      <c r="X35" s="3072"/>
      <c r="Y35" s="3072"/>
      <c r="Z35" s="3072"/>
      <c r="AA35" s="3073"/>
      <c r="AB35" s="627"/>
    </row>
    <row r="36" spans="1:28" ht="23" customHeight="1" x14ac:dyDescent="0.35">
      <c r="A36" s="138"/>
      <c r="B36" s="629"/>
      <c r="C36" s="1344" t="s">
        <v>365</v>
      </c>
      <c r="D36" s="1345"/>
      <c r="E36" s="1345"/>
      <c r="F36" s="1345"/>
      <c r="G36" s="1346"/>
      <c r="H36" s="648">
        <f>6936091977+22766100254+6812127570</f>
        <v>36514319801</v>
      </c>
      <c r="I36" s="648">
        <f>10487753241+23828177748+10204303902</f>
        <v>44520234891</v>
      </c>
      <c r="J36" s="295">
        <f>H36/I36</f>
        <v>0.82017356580437906</v>
      </c>
      <c r="K36" s="3074" t="s">
        <v>858</v>
      </c>
      <c r="L36" s="3075"/>
      <c r="M36" s="3075"/>
      <c r="N36" s="3075"/>
      <c r="O36" s="3075"/>
      <c r="P36" s="3075"/>
      <c r="Q36" s="3075"/>
      <c r="R36" s="3075"/>
      <c r="S36" s="3075"/>
      <c r="T36" s="3075"/>
      <c r="U36" s="3075"/>
      <c r="V36" s="3075"/>
      <c r="W36" s="3075"/>
      <c r="X36" s="3075"/>
      <c r="Y36" s="3075"/>
      <c r="Z36" s="3075"/>
      <c r="AA36" s="3076"/>
      <c r="AB36" s="627"/>
    </row>
    <row r="37" spans="1:28" ht="24" customHeight="1" x14ac:dyDescent="0.35">
      <c r="A37" s="138"/>
      <c r="B37" s="629"/>
      <c r="C37" s="1344"/>
      <c r="D37" s="1345"/>
      <c r="E37" s="1345"/>
      <c r="F37" s="1345"/>
      <c r="G37" s="1346"/>
      <c r="H37" s="649"/>
      <c r="I37" s="649"/>
      <c r="J37" s="295"/>
      <c r="K37" s="3068"/>
      <c r="L37" s="3069"/>
      <c r="M37" s="3069"/>
      <c r="N37" s="3069"/>
      <c r="O37" s="3069"/>
      <c r="P37" s="3069"/>
      <c r="Q37" s="3069"/>
      <c r="R37" s="3069"/>
      <c r="S37" s="3069"/>
      <c r="T37" s="3069"/>
      <c r="U37" s="3069"/>
      <c r="V37" s="3069"/>
      <c r="W37" s="3069"/>
      <c r="X37" s="3069"/>
      <c r="Y37" s="3069"/>
      <c r="Z37" s="3069"/>
      <c r="AA37" s="3070"/>
      <c r="AB37" s="627"/>
    </row>
    <row r="38" spans="1:28" ht="24" customHeight="1" x14ac:dyDescent="0.35">
      <c r="A38" s="138"/>
      <c r="B38" s="629"/>
      <c r="C38" s="1344"/>
      <c r="D38" s="1345"/>
      <c r="E38" s="1345"/>
      <c r="F38" s="1345"/>
      <c r="G38" s="1346"/>
      <c r="H38" s="649"/>
      <c r="I38" s="649"/>
      <c r="J38" s="295"/>
      <c r="K38" s="3068"/>
      <c r="L38" s="3069"/>
      <c r="M38" s="3069"/>
      <c r="N38" s="3069"/>
      <c r="O38" s="3069"/>
      <c r="P38" s="3069"/>
      <c r="Q38" s="3069"/>
      <c r="R38" s="3069"/>
      <c r="S38" s="3069"/>
      <c r="T38" s="3069"/>
      <c r="U38" s="3069"/>
      <c r="V38" s="3069"/>
      <c r="W38" s="3069"/>
      <c r="X38" s="3069"/>
      <c r="Y38" s="3069"/>
      <c r="Z38" s="3069"/>
      <c r="AA38" s="3070"/>
      <c r="AB38" s="627"/>
    </row>
    <row r="39" spans="1:28" ht="24" customHeight="1" x14ac:dyDescent="0.35">
      <c r="A39" s="138"/>
      <c r="B39" s="629"/>
      <c r="C39" s="1344"/>
      <c r="D39" s="1345"/>
      <c r="E39" s="1345"/>
      <c r="F39" s="1345"/>
      <c r="G39" s="1346"/>
      <c r="H39" s="649"/>
      <c r="I39" s="649"/>
      <c r="J39" s="295"/>
      <c r="K39" s="3068"/>
      <c r="L39" s="3069"/>
      <c r="M39" s="3069"/>
      <c r="N39" s="3069"/>
      <c r="O39" s="3069"/>
      <c r="P39" s="3069"/>
      <c r="Q39" s="3069"/>
      <c r="R39" s="3069"/>
      <c r="S39" s="3069"/>
      <c r="T39" s="3069"/>
      <c r="U39" s="3069"/>
      <c r="V39" s="3069"/>
      <c r="W39" s="3069"/>
      <c r="X39" s="3069"/>
      <c r="Y39" s="3069"/>
      <c r="Z39" s="3069"/>
      <c r="AA39" s="3070"/>
      <c r="AB39" s="627"/>
    </row>
    <row r="40" spans="1:28" x14ac:dyDescent="0.35">
      <c r="A40" s="138"/>
      <c r="B40" s="629"/>
      <c r="C40" s="1344"/>
      <c r="D40" s="1345"/>
      <c r="E40" s="1345"/>
      <c r="F40" s="1345"/>
      <c r="G40" s="1346"/>
      <c r="H40" s="649"/>
      <c r="I40" s="649"/>
      <c r="J40" s="306"/>
      <c r="K40" s="3068"/>
      <c r="L40" s="3069"/>
      <c r="M40" s="3069"/>
      <c r="N40" s="3069"/>
      <c r="O40" s="3069"/>
      <c r="P40" s="3069"/>
      <c r="Q40" s="3069"/>
      <c r="R40" s="3069"/>
      <c r="S40" s="3069"/>
      <c r="T40" s="3069"/>
      <c r="U40" s="3069"/>
      <c r="V40" s="3069"/>
      <c r="W40" s="3069"/>
      <c r="X40" s="3069"/>
      <c r="Y40" s="3069"/>
      <c r="Z40" s="3069"/>
      <c r="AA40" s="3070"/>
      <c r="AB40" s="627"/>
    </row>
    <row r="41" spans="1:28" ht="15" thickBot="1" x14ac:dyDescent="0.4">
      <c r="A41" s="138"/>
      <c r="B41" s="629"/>
      <c r="C41" s="1344"/>
      <c r="D41" s="1345"/>
      <c r="E41" s="1345"/>
      <c r="F41" s="1345"/>
      <c r="G41" s="1346"/>
      <c r="H41" s="649"/>
      <c r="I41" s="649"/>
      <c r="J41" s="306"/>
      <c r="K41" s="3068"/>
      <c r="L41" s="3069"/>
      <c r="M41" s="3069"/>
      <c r="N41" s="3069"/>
      <c r="O41" s="3069"/>
      <c r="P41" s="3069"/>
      <c r="Q41" s="3069"/>
      <c r="R41" s="3069"/>
      <c r="S41" s="3069"/>
      <c r="T41" s="3069"/>
      <c r="U41" s="3069"/>
      <c r="V41" s="3069"/>
      <c r="W41" s="3069"/>
      <c r="X41" s="3069"/>
      <c r="Y41" s="3069"/>
      <c r="Z41" s="3069"/>
      <c r="AA41" s="3070"/>
      <c r="AB41" s="627"/>
    </row>
    <row r="42" spans="1:28" ht="15" thickBot="1" x14ac:dyDescent="0.4">
      <c r="A42" s="138"/>
      <c r="B42" s="629"/>
      <c r="C42" s="1338" t="s">
        <v>46</v>
      </c>
      <c r="D42" s="1339"/>
      <c r="E42" s="1339"/>
      <c r="F42" s="1339"/>
      <c r="G42" s="1340"/>
      <c r="H42" s="371">
        <f>SUM(H36:H41)</f>
        <v>36514319801</v>
      </c>
      <c r="I42" s="371">
        <f>SUM(I36:I41)</f>
        <v>44520234891</v>
      </c>
      <c r="J42" s="650">
        <f>H42/I42</f>
        <v>0.82017356580437906</v>
      </c>
      <c r="K42" s="1341"/>
      <c r="L42" s="1342"/>
      <c r="M42" s="1342"/>
      <c r="N42" s="1342"/>
      <c r="O42" s="1342"/>
      <c r="P42" s="1342"/>
      <c r="Q42" s="1342"/>
      <c r="R42" s="1342"/>
      <c r="S42" s="1342"/>
      <c r="T42" s="1342"/>
      <c r="U42" s="1342"/>
      <c r="V42" s="1342"/>
      <c r="W42" s="1342"/>
      <c r="X42" s="1342"/>
      <c r="Y42" s="1342"/>
      <c r="Z42" s="1342"/>
      <c r="AA42" s="1343"/>
      <c r="AB42" s="627"/>
    </row>
    <row r="43" spans="1:28" x14ac:dyDescent="0.35">
      <c r="A43" s="138"/>
      <c r="B43" s="629"/>
      <c r="C43" s="372"/>
      <c r="D43" s="372"/>
      <c r="E43" s="372"/>
      <c r="F43" s="372"/>
      <c r="G43" s="372"/>
      <c r="H43" s="373"/>
      <c r="I43" s="373"/>
      <c r="J43" s="78"/>
      <c r="K43" s="372"/>
      <c r="L43" s="372"/>
      <c r="M43" s="372"/>
      <c r="N43" s="372"/>
      <c r="O43" s="372"/>
      <c r="P43" s="372"/>
      <c r="Q43" s="372"/>
      <c r="R43" s="372"/>
      <c r="S43" s="372"/>
      <c r="T43" s="372"/>
      <c r="U43" s="372"/>
      <c r="V43" s="372"/>
      <c r="W43" s="372"/>
      <c r="X43" s="372"/>
      <c r="Y43" s="372"/>
      <c r="Z43" s="372"/>
      <c r="AA43" s="372"/>
      <c r="AB43" s="627"/>
    </row>
    <row r="44" spans="1:28" ht="15" thickBot="1" x14ac:dyDescent="0.4">
      <c r="A44" s="138"/>
      <c r="B44" s="629"/>
      <c r="C44" s="372"/>
      <c r="D44" s="372"/>
      <c r="E44" s="372"/>
      <c r="F44" s="372"/>
      <c r="G44" s="372"/>
      <c r="H44" s="373"/>
      <c r="I44" s="373"/>
      <c r="J44" s="78"/>
      <c r="K44" s="372"/>
      <c r="L44" s="372"/>
      <c r="M44" s="372"/>
      <c r="N44" s="372"/>
      <c r="O44" s="372"/>
      <c r="P44" s="372"/>
      <c r="Q44" s="372"/>
      <c r="R44" s="372"/>
      <c r="S44" s="372"/>
      <c r="T44" s="372"/>
      <c r="U44" s="372"/>
      <c r="V44" s="372"/>
      <c r="W44" s="372"/>
      <c r="X44" s="372"/>
      <c r="Y44" s="372"/>
      <c r="Z44" s="372"/>
      <c r="AA44" s="372"/>
      <c r="AB44" s="627"/>
    </row>
    <row r="45" spans="1:28" ht="14.5" customHeight="1" x14ac:dyDescent="0.35">
      <c r="A45" s="138"/>
      <c r="B45" s="629"/>
      <c r="C45" s="1323" t="s">
        <v>47</v>
      </c>
      <c r="D45" s="1324"/>
      <c r="E45" s="1324"/>
      <c r="F45" s="1324"/>
      <c r="G45" s="1324"/>
      <c r="H45" s="1324"/>
      <c r="I45" s="1324"/>
      <c r="J45" s="1324"/>
      <c r="K45" s="1324"/>
      <c r="L45" s="1324"/>
      <c r="M45" s="1324"/>
      <c r="N45" s="1324"/>
      <c r="O45" s="1324"/>
      <c r="P45" s="1324"/>
      <c r="Q45" s="1324"/>
      <c r="R45" s="1324"/>
      <c r="S45" s="1324"/>
      <c r="T45" s="1324"/>
      <c r="U45" s="1324"/>
      <c r="V45" s="1324"/>
      <c r="W45" s="1324"/>
      <c r="X45" s="1324"/>
      <c r="Y45" s="1324"/>
      <c r="Z45" s="1324"/>
      <c r="AA45" s="1325"/>
      <c r="AB45" s="627"/>
    </row>
    <row r="46" spans="1:28" ht="15" thickBot="1" x14ac:dyDescent="0.4">
      <c r="A46" s="139"/>
      <c r="B46" s="375"/>
      <c r="C46" s="1326"/>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8"/>
      <c r="AB46" s="627"/>
    </row>
    <row r="47" spans="1:28" x14ac:dyDescent="0.35">
      <c r="A47" s="139"/>
      <c r="B47" s="375"/>
      <c r="C47" s="1329"/>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1"/>
      <c r="AB47" s="627"/>
    </row>
    <row r="48" spans="1:28" x14ac:dyDescent="0.35">
      <c r="A48" s="139"/>
      <c r="B48" s="375"/>
      <c r="C48" s="1332"/>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4"/>
      <c r="AB48" s="627"/>
    </row>
    <row r="49" spans="1:28" x14ac:dyDescent="0.35">
      <c r="A49" s="139"/>
      <c r="B49" s="375"/>
      <c r="C49" s="1332"/>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4"/>
      <c r="AB49" s="627"/>
    </row>
    <row r="50" spans="1:28" x14ac:dyDescent="0.35">
      <c r="A50" s="139"/>
      <c r="B50" s="375"/>
      <c r="C50" s="1332"/>
      <c r="D50" s="1333"/>
      <c r="E50" s="1333"/>
      <c r="F50" s="1333"/>
      <c r="G50" s="1333"/>
      <c r="H50" s="1333"/>
      <c r="I50" s="1333"/>
      <c r="J50" s="1333"/>
      <c r="K50" s="1333"/>
      <c r="L50" s="1333"/>
      <c r="M50" s="1333"/>
      <c r="N50" s="1333"/>
      <c r="O50" s="1333"/>
      <c r="P50" s="1333"/>
      <c r="Q50" s="1333"/>
      <c r="R50" s="1333"/>
      <c r="S50" s="1333"/>
      <c r="T50" s="1333"/>
      <c r="U50" s="1333"/>
      <c r="V50" s="1333"/>
      <c r="W50" s="1333"/>
      <c r="X50" s="1333"/>
      <c r="Y50" s="1333"/>
      <c r="Z50" s="1333"/>
      <c r="AA50" s="1334"/>
      <c r="AB50" s="627"/>
    </row>
    <row r="51" spans="1:28" x14ac:dyDescent="0.35">
      <c r="A51" s="139"/>
      <c r="B51" s="375"/>
      <c r="C51" s="1332"/>
      <c r="D51" s="1333"/>
      <c r="E51" s="1333"/>
      <c r="F51" s="1333"/>
      <c r="G51" s="1333"/>
      <c r="H51" s="1333"/>
      <c r="I51" s="1333"/>
      <c r="J51" s="1333"/>
      <c r="K51" s="1333"/>
      <c r="L51" s="1333"/>
      <c r="M51" s="1333"/>
      <c r="N51" s="1333"/>
      <c r="O51" s="1333"/>
      <c r="P51" s="1333"/>
      <c r="Q51" s="1333"/>
      <c r="R51" s="1333"/>
      <c r="S51" s="1333"/>
      <c r="T51" s="1333"/>
      <c r="U51" s="1333"/>
      <c r="V51" s="1333"/>
      <c r="W51" s="1333"/>
      <c r="X51" s="1333"/>
      <c r="Y51" s="1333"/>
      <c r="Z51" s="1333"/>
      <c r="AA51" s="1334"/>
      <c r="AB51" s="627"/>
    </row>
    <row r="52" spans="1:28" x14ac:dyDescent="0.35">
      <c r="A52" s="139"/>
      <c r="B52" s="375"/>
      <c r="C52" s="1332"/>
      <c r="D52" s="1333"/>
      <c r="E52" s="1333"/>
      <c r="F52" s="1333"/>
      <c r="G52" s="1333"/>
      <c r="H52" s="1333"/>
      <c r="I52" s="1333"/>
      <c r="J52" s="1333"/>
      <c r="K52" s="1333"/>
      <c r="L52" s="1333"/>
      <c r="M52" s="1333"/>
      <c r="N52" s="1333"/>
      <c r="O52" s="1333"/>
      <c r="P52" s="1333"/>
      <c r="Q52" s="1333"/>
      <c r="R52" s="1333"/>
      <c r="S52" s="1333"/>
      <c r="T52" s="1333"/>
      <c r="U52" s="1333"/>
      <c r="V52" s="1333"/>
      <c r="W52" s="1333"/>
      <c r="X52" s="1333"/>
      <c r="Y52" s="1333"/>
      <c r="Z52" s="1333"/>
      <c r="AA52" s="1334"/>
      <c r="AB52" s="627"/>
    </row>
    <row r="53" spans="1:28" x14ac:dyDescent="0.35">
      <c r="A53" s="139"/>
      <c r="B53" s="375"/>
      <c r="C53" s="1332"/>
      <c r="D53" s="1333"/>
      <c r="E53" s="1333"/>
      <c r="F53" s="1333"/>
      <c r="G53" s="1333"/>
      <c r="H53" s="1333"/>
      <c r="I53" s="1333"/>
      <c r="J53" s="1333"/>
      <c r="K53" s="1333"/>
      <c r="L53" s="1333"/>
      <c r="M53" s="1333"/>
      <c r="N53" s="1333"/>
      <c r="O53" s="1333"/>
      <c r="P53" s="1333"/>
      <c r="Q53" s="1333"/>
      <c r="R53" s="1333"/>
      <c r="S53" s="1333"/>
      <c r="T53" s="1333"/>
      <c r="U53" s="1333"/>
      <c r="V53" s="1333"/>
      <c r="W53" s="1333"/>
      <c r="X53" s="1333"/>
      <c r="Y53" s="1333"/>
      <c r="Z53" s="1333"/>
      <c r="AA53" s="1334"/>
      <c r="AB53" s="627"/>
    </row>
    <row r="54" spans="1:28" x14ac:dyDescent="0.35">
      <c r="A54" s="139"/>
      <c r="B54" s="375"/>
      <c r="C54" s="1332"/>
      <c r="D54" s="1333"/>
      <c r="E54" s="1333"/>
      <c r="F54" s="1333"/>
      <c r="G54" s="1333"/>
      <c r="H54" s="1333"/>
      <c r="I54" s="1333"/>
      <c r="J54" s="1333"/>
      <c r="K54" s="1333"/>
      <c r="L54" s="1333"/>
      <c r="M54" s="1333"/>
      <c r="N54" s="1333"/>
      <c r="O54" s="1333"/>
      <c r="P54" s="1333"/>
      <c r="Q54" s="1333"/>
      <c r="R54" s="1333"/>
      <c r="S54" s="1333"/>
      <c r="T54" s="1333"/>
      <c r="U54" s="1333"/>
      <c r="V54" s="1333"/>
      <c r="W54" s="1333"/>
      <c r="X54" s="1333"/>
      <c r="Y54" s="1333"/>
      <c r="Z54" s="1333"/>
      <c r="AA54" s="1334"/>
      <c r="AB54" s="627"/>
    </row>
    <row r="55" spans="1:28" ht="15" thickBot="1" x14ac:dyDescent="0.4">
      <c r="A55" s="139"/>
      <c r="B55" s="375"/>
      <c r="C55" s="1335"/>
      <c r="D55" s="1336"/>
      <c r="E55" s="1336"/>
      <c r="F55" s="1336"/>
      <c r="G55" s="1336"/>
      <c r="H55" s="1336"/>
      <c r="I55" s="1336"/>
      <c r="J55" s="1336"/>
      <c r="K55" s="1336"/>
      <c r="L55" s="1336"/>
      <c r="M55" s="1336"/>
      <c r="N55" s="1336"/>
      <c r="O55" s="1336"/>
      <c r="P55" s="1336"/>
      <c r="Q55" s="1336"/>
      <c r="R55" s="1336"/>
      <c r="S55" s="1336"/>
      <c r="T55" s="1336"/>
      <c r="U55" s="1336"/>
      <c r="V55" s="1336"/>
      <c r="W55" s="1336"/>
      <c r="X55" s="1336"/>
      <c r="Y55" s="1336"/>
      <c r="Z55" s="1336"/>
      <c r="AA55" s="1337"/>
      <c r="AB55" s="627"/>
    </row>
    <row r="56" spans="1:28" x14ac:dyDescent="0.35">
      <c r="A56" s="139"/>
      <c r="B56" s="376"/>
      <c r="C56" s="382"/>
      <c r="D56" s="382"/>
      <c r="E56" s="382"/>
      <c r="F56" s="382"/>
      <c r="G56" s="382"/>
      <c r="H56" s="382"/>
      <c r="I56" s="382"/>
      <c r="J56" s="382"/>
      <c r="K56" s="382"/>
      <c r="L56" s="382"/>
      <c r="M56" s="382"/>
      <c r="N56" s="382"/>
      <c r="O56" s="382"/>
      <c r="P56" s="382"/>
      <c r="Q56" s="382"/>
      <c r="R56" s="382"/>
      <c r="S56" s="382"/>
      <c r="T56" s="382"/>
      <c r="U56" s="382"/>
      <c r="V56" s="382"/>
      <c r="W56" s="382"/>
      <c r="X56" s="382"/>
      <c r="Y56" s="382"/>
      <c r="Z56" s="382"/>
      <c r="AA56" s="382"/>
      <c r="AB56" s="314"/>
    </row>
    <row r="57" spans="1:28" ht="15" thickBot="1" x14ac:dyDescent="0.4">
      <c r="A57" s="139"/>
      <c r="B57" s="377"/>
      <c r="C57" s="378"/>
      <c r="D57" s="378"/>
      <c r="E57" s="378"/>
      <c r="F57" s="378"/>
      <c r="G57" s="378"/>
      <c r="H57" s="378"/>
      <c r="I57" s="378"/>
      <c r="J57" s="378"/>
      <c r="K57" s="378"/>
      <c r="L57" s="378"/>
      <c r="M57" s="378"/>
      <c r="N57" s="378"/>
      <c r="O57" s="378"/>
      <c r="P57" s="378"/>
      <c r="Q57" s="378"/>
      <c r="R57" s="378"/>
      <c r="S57" s="378"/>
      <c r="T57" s="378"/>
      <c r="U57" s="378"/>
      <c r="V57" s="378"/>
      <c r="W57" s="378"/>
      <c r="X57" s="378"/>
      <c r="Y57" s="378"/>
      <c r="Z57" s="378"/>
      <c r="AA57" s="378"/>
      <c r="AB57" s="313"/>
    </row>
    <row r="58" spans="1:28" ht="14.5" customHeight="1" x14ac:dyDescent="0.35">
      <c r="A58" s="139"/>
      <c r="B58" s="379"/>
      <c r="C58" s="1302" t="s">
        <v>41</v>
      </c>
      <c r="D58" s="1303"/>
      <c r="E58" s="1303"/>
      <c r="F58" s="1303"/>
      <c r="G58" s="1304"/>
      <c r="H58" s="1302" t="s">
        <v>57</v>
      </c>
      <c r="I58" s="1304"/>
      <c r="J58" s="1302" t="s">
        <v>58</v>
      </c>
      <c r="K58" s="1303"/>
      <c r="L58" s="1303"/>
      <c r="M58" s="1304"/>
      <c r="N58" s="1302" t="s">
        <v>49</v>
      </c>
      <c r="O58" s="1303"/>
      <c r="P58" s="1303"/>
      <c r="Q58" s="1303"/>
      <c r="R58" s="1303"/>
      <c r="S58" s="1303"/>
      <c r="T58" s="1303"/>
      <c r="U58" s="1304"/>
      <c r="V58" s="1311" t="s">
        <v>50</v>
      </c>
      <c r="W58" s="1311"/>
      <c r="X58" s="1311"/>
      <c r="Y58" s="1311"/>
      <c r="Z58" s="1311"/>
      <c r="AA58" s="1312"/>
      <c r="AB58" s="312"/>
    </row>
    <row r="59" spans="1:28" ht="14.5" customHeight="1" x14ac:dyDescent="0.35">
      <c r="A59" s="139"/>
      <c r="B59" s="380"/>
      <c r="C59" s="1305"/>
      <c r="D59" s="3066"/>
      <c r="E59" s="3066"/>
      <c r="F59" s="3066"/>
      <c r="G59" s="1307"/>
      <c r="H59" s="1305"/>
      <c r="I59" s="1307"/>
      <c r="J59" s="1305"/>
      <c r="K59" s="3066"/>
      <c r="L59" s="3066"/>
      <c r="M59" s="1307"/>
      <c r="N59" s="1305"/>
      <c r="O59" s="3066"/>
      <c r="P59" s="3066"/>
      <c r="Q59" s="3066"/>
      <c r="R59" s="3066"/>
      <c r="S59" s="3066"/>
      <c r="T59" s="3066"/>
      <c r="U59" s="1307"/>
      <c r="V59" s="3067"/>
      <c r="W59" s="3067"/>
      <c r="X59" s="3067"/>
      <c r="Y59" s="3067"/>
      <c r="Z59" s="3067"/>
      <c r="AA59" s="1314"/>
      <c r="AB59" s="312"/>
    </row>
    <row r="60" spans="1:28" ht="15" thickBot="1" x14ac:dyDescent="0.4">
      <c r="A60" s="139"/>
      <c r="B60" s="380"/>
      <c r="C60" s="1308"/>
      <c r="D60" s="1309"/>
      <c r="E60" s="1309"/>
      <c r="F60" s="1309"/>
      <c r="G60" s="1310"/>
      <c r="H60" s="1308"/>
      <c r="I60" s="1310"/>
      <c r="J60" s="1308"/>
      <c r="K60" s="1309"/>
      <c r="L60" s="1309"/>
      <c r="M60" s="1310"/>
      <c r="N60" s="1308"/>
      <c r="O60" s="1309"/>
      <c r="P60" s="1309"/>
      <c r="Q60" s="1309"/>
      <c r="R60" s="1309"/>
      <c r="S60" s="1309"/>
      <c r="T60" s="1309"/>
      <c r="U60" s="1310"/>
      <c r="V60" s="1315"/>
      <c r="W60" s="1315"/>
      <c r="X60" s="1315"/>
      <c r="Y60" s="1315"/>
      <c r="Z60" s="1315"/>
      <c r="AA60" s="1316"/>
      <c r="AB60" s="312"/>
    </row>
    <row r="61" spans="1:28" ht="122" customHeight="1" x14ac:dyDescent="0.35">
      <c r="A61" s="139"/>
      <c r="B61" s="379"/>
      <c r="C61" s="3104" t="s">
        <v>896</v>
      </c>
      <c r="D61" s="3105"/>
      <c r="E61" s="3105"/>
      <c r="F61" s="3105"/>
      <c r="G61" s="3106"/>
      <c r="H61" s="3107">
        <v>0.80840000000000001</v>
      </c>
      <c r="I61" s="3108"/>
      <c r="J61" s="3107">
        <v>0.82020000000000004</v>
      </c>
      <c r="K61" s="3109"/>
      <c r="L61" s="3109"/>
      <c r="M61" s="3108"/>
      <c r="N61" s="3110" t="s">
        <v>899</v>
      </c>
      <c r="O61" s="3111"/>
      <c r="P61" s="3111"/>
      <c r="Q61" s="3111"/>
      <c r="R61" s="3111"/>
      <c r="S61" s="3111"/>
      <c r="T61" s="3111"/>
      <c r="U61" s="3112"/>
      <c r="V61" s="3110" t="s">
        <v>900</v>
      </c>
      <c r="W61" s="3111"/>
      <c r="X61" s="3111"/>
      <c r="Y61" s="3111"/>
      <c r="Z61" s="3111"/>
      <c r="AA61" s="3113"/>
      <c r="AB61" s="311"/>
    </row>
    <row r="62" spans="1:28" ht="14.5" customHeight="1" x14ac:dyDescent="0.35">
      <c r="A62" s="140"/>
      <c r="B62" s="613"/>
      <c r="C62" s="3094"/>
      <c r="D62" s="1381"/>
      <c r="E62" s="1381"/>
      <c r="F62" s="1381"/>
      <c r="G62" s="1381"/>
      <c r="H62" s="3095"/>
      <c r="I62" s="3096"/>
      <c r="J62" s="3095"/>
      <c r="K62" s="3096"/>
      <c r="L62" s="3096"/>
      <c r="M62" s="3096"/>
      <c r="N62" s="3097"/>
      <c r="O62" s="3098"/>
      <c r="P62" s="3098"/>
      <c r="Q62" s="3098"/>
      <c r="R62" s="3098"/>
      <c r="S62" s="3098"/>
      <c r="T62" s="3098"/>
      <c r="U62" s="3099"/>
      <c r="V62" s="3097"/>
      <c r="W62" s="3098"/>
      <c r="X62" s="3098"/>
      <c r="Y62" s="3098"/>
      <c r="Z62" s="3098"/>
      <c r="AA62" s="3100"/>
      <c r="AB62" s="623"/>
    </row>
    <row r="63" spans="1:28" ht="14.5" customHeight="1" x14ac:dyDescent="0.35">
      <c r="A63" s="140"/>
      <c r="B63" s="613"/>
      <c r="C63" s="3101"/>
      <c r="D63" s="3102"/>
      <c r="E63" s="3102"/>
      <c r="F63" s="3102"/>
      <c r="G63" s="3103"/>
      <c r="H63" s="3095"/>
      <c r="I63" s="3096"/>
      <c r="J63" s="1476"/>
      <c r="K63" s="1475"/>
      <c r="L63" s="1475"/>
      <c r="M63" s="1475"/>
      <c r="N63" s="3097"/>
      <c r="O63" s="3098"/>
      <c r="P63" s="3098"/>
      <c r="Q63" s="3098"/>
      <c r="R63" s="3098"/>
      <c r="S63" s="3098"/>
      <c r="T63" s="3098"/>
      <c r="U63" s="3099"/>
      <c r="V63" s="3097"/>
      <c r="W63" s="3098"/>
      <c r="X63" s="3098"/>
      <c r="Y63" s="3098"/>
      <c r="Z63" s="3098"/>
      <c r="AA63" s="3100"/>
      <c r="AB63" s="623"/>
    </row>
    <row r="64" spans="1:28" ht="14.5" customHeight="1" thickBot="1" x14ac:dyDescent="0.4">
      <c r="A64" s="140"/>
      <c r="B64" s="616"/>
      <c r="C64" s="3083"/>
      <c r="D64" s="3084"/>
      <c r="E64" s="3084"/>
      <c r="F64" s="3084"/>
      <c r="G64" s="3085"/>
      <c r="H64" s="3086"/>
      <c r="I64" s="3087"/>
      <c r="J64" s="3088"/>
      <c r="K64" s="3089"/>
      <c r="L64" s="3089"/>
      <c r="M64" s="3089"/>
      <c r="N64" s="3090"/>
      <c r="O64" s="3091"/>
      <c r="P64" s="3091"/>
      <c r="Q64" s="3091"/>
      <c r="R64" s="3091"/>
      <c r="S64" s="3091"/>
      <c r="T64" s="3091"/>
      <c r="U64" s="3092"/>
      <c r="V64" s="3090"/>
      <c r="W64" s="3091"/>
      <c r="X64" s="3091"/>
      <c r="Y64" s="3091"/>
      <c r="Z64" s="3091"/>
      <c r="AA64" s="3093"/>
      <c r="AB64" s="617"/>
    </row>
    <row r="65" spans="1:28" x14ac:dyDescent="0.35">
      <c r="A65" s="140"/>
      <c r="B65" s="622"/>
      <c r="C65" s="622"/>
      <c r="D65" s="622"/>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row>
    <row r="66" spans="1:28" x14ac:dyDescent="0.35">
      <c r="A66" s="140"/>
      <c r="B66" s="140"/>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c r="AA66" s="140"/>
      <c r="AB66" s="140"/>
    </row>
    <row r="67" spans="1:28" x14ac:dyDescent="0.35">
      <c r="A67" s="140"/>
      <c r="B67" s="140"/>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c r="AB67" s="140"/>
    </row>
    <row r="68" spans="1:28" x14ac:dyDescent="0.35">
      <c r="A68" s="140"/>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row>
    <row r="69" spans="1:28" x14ac:dyDescent="0.35">
      <c r="A69" s="140"/>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row>
    <row r="70" spans="1:28" x14ac:dyDescent="0.35">
      <c r="A70" s="140"/>
      <c r="B70" s="140"/>
      <c r="C70" s="140"/>
      <c r="D70" s="140"/>
      <c r="E70" s="140"/>
      <c r="F70" s="140"/>
      <c r="G70" s="140"/>
      <c r="H70" s="140"/>
      <c r="I70" s="140"/>
      <c r="J70" s="140"/>
      <c r="K70" s="140"/>
      <c r="L70" s="140"/>
      <c r="M70" s="140"/>
      <c r="N70" s="140"/>
      <c r="O70" s="140"/>
      <c r="P70" s="140"/>
      <c r="Q70" s="140"/>
      <c r="R70" s="140"/>
      <c r="S70" s="140"/>
      <c r="T70" s="140"/>
      <c r="U70" s="140"/>
      <c r="V70" s="140"/>
      <c r="W70" s="140"/>
      <c r="X70" s="140"/>
      <c r="Y70" s="140"/>
      <c r="Z70" s="140"/>
      <c r="AA70" s="140"/>
      <c r="AB70" s="140"/>
    </row>
    <row r="71" spans="1:28" x14ac:dyDescent="0.35">
      <c r="A71" s="140"/>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c r="AA71" s="140"/>
      <c r="AB71" s="140"/>
    </row>
    <row r="72" spans="1:28" x14ac:dyDescent="0.35">
      <c r="A72" s="140"/>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c r="AA72" s="140"/>
      <c r="AB72" s="140"/>
    </row>
    <row r="73" spans="1:28" x14ac:dyDescent="0.35">
      <c r="A73" s="140"/>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c r="AA73" s="140"/>
      <c r="AB73" s="140"/>
    </row>
    <row r="74" spans="1:28" x14ac:dyDescent="0.35">
      <c r="A74" s="140"/>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c r="AA74" s="140"/>
      <c r="AB74" s="140"/>
    </row>
    <row r="75" spans="1:28" x14ac:dyDescent="0.35">
      <c r="A75" s="140"/>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c r="AA75" s="140"/>
      <c r="AB75" s="140"/>
    </row>
    <row r="76" spans="1:28" x14ac:dyDescent="0.35">
      <c r="A76" s="140"/>
      <c r="B76" s="140"/>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c r="AA76" s="140"/>
      <c r="AB76" s="140"/>
    </row>
    <row r="77" spans="1:28" x14ac:dyDescent="0.35">
      <c r="A77" s="140"/>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40"/>
    </row>
    <row r="78" spans="1:28" x14ac:dyDescent="0.35">
      <c r="A78" s="140"/>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c r="AA78" s="140"/>
      <c r="AB78" s="140"/>
    </row>
    <row r="79" spans="1:28" x14ac:dyDescent="0.35">
      <c r="A79" s="140"/>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row>
    <row r="80" spans="1:28" x14ac:dyDescent="0.35">
      <c r="A80" s="140"/>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row>
    <row r="81" spans="1:28" x14ac:dyDescent="0.35">
      <c r="A81" s="140"/>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row>
    <row r="82" spans="1:28" x14ac:dyDescent="0.35">
      <c r="A82" s="140"/>
      <c r="B82" s="140"/>
      <c r="C82" s="140"/>
      <c r="D82" s="140"/>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row>
    <row r="83" spans="1:28" x14ac:dyDescent="0.35">
      <c r="A83" s="140"/>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row>
    <row r="84" spans="1:28" x14ac:dyDescent="0.35">
      <c r="A84" s="140"/>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row>
    <row r="85" spans="1:28" x14ac:dyDescent="0.35">
      <c r="A85" s="140"/>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c r="AA85" s="140"/>
      <c r="AB85" s="140"/>
    </row>
    <row r="86" spans="1:28" x14ac:dyDescent="0.35">
      <c r="A86" s="140"/>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row>
    <row r="87" spans="1:28" x14ac:dyDescent="0.35">
      <c r="A87" s="140"/>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row>
    <row r="88" spans="1:28" x14ac:dyDescent="0.35">
      <c r="A88" s="140"/>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40"/>
    </row>
    <row r="89" spans="1:28" x14ac:dyDescent="0.35">
      <c r="A89" s="140"/>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c r="AA89" s="140"/>
      <c r="AB89" s="140"/>
    </row>
    <row r="90" spans="1:28" x14ac:dyDescent="0.35">
      <c r="A90" s="14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row>
    <row r="91" spans="1:28" x14ac:dyDescent="0.35">
      <c r="A91" s="140"/>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row>
    <row r="92" spans="1:28" x14ac:dyDescent="0.35">
      <c r="A92" s="140"/>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40"/>
    </row>
    <row r="93" spans="1:28" x14ac:dyDescent="0.35">
      <c r="A93" s="140"/>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row>
    <row r="94" spans="1:28" x14ac:dyDescent="0.35">
      <c r="A94" s="140"/>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40"/>
    </row>
    <row r="95" spans="1:28" x14ac:dyDescent="0.35">
      <c r="A95" s="140"/>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40"/>
    </row>
    <row r="96" spans="1:28" x14ac:dyDescent="0.35">
      <c r="A96" s="140"/>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40"/>
    </row>
    <row r="97" spans="1:28" x14ac:dyDescent="0.35">
      <c r="A97" s="140"/>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row>
    <row r="98" spans="1:28" x14ac:dyDescent="0.35">
      <c r="A98" s="140"/>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c r="AA98" s="140"/>
      <c r="AB98" s="140"/>
    </row>
    <row r="99" spans="1:28" x14ac:dyDescent="0.35">
      <c r="A99" s="140"/>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row>
    <row r="100" spans="1:28" x14ac:dyDescent="0.35">
      <c r="A100" s="140"/>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row>
    <row r="101" spans="1:28" x14ac:dyDescent="0.35">
      <c r="A101" s="140"/>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row>
    <row r="102" spans="1:28" x14ac:dyDescent="0.35">
      <c r="A102" s="140"/>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row>
    <row r="103" spans="1:28" x14ac:dyDescent="0.35">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row>
  </sheetData>
  <mergeCells count="103">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38:G38"/>
    <mergeCell ref="K38:AA38"/>
    <mergeCell ref="C39:G39"/>
    <mergeCell ref="K39:AA39"/>
    <mergeCell ref="C40:G40"/>
    <mergeCell ref="K40:AA40"/>
    <mergeCell ref="V58:AA60"/>
    <mergeCell ref="C61:G61"/>
    <mergeCell ref="H61:I61"/>
    <mergeCell ref="J61:M61"/>
    <mergeCell ref="N61:U61"/>
    <mergeCell ref="V61:AA61"/>
    <mergeCell ref="C45:AA46"/>
    <mergeCell ref="C47:AA55"/>
    <mergeCell ref="C58:G60"/>
    <mergeCell ref="N58:U60"/>
    <mergeCell ref="H58:I60"/>
    <mergeCell ref="J58:M60"/>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s>
  <pageMargins left="0.7" right="0.7" top="0.75" bottom="0.75" header="0.3" footer="0.3"/>
  <drawing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E122"/>
  <sheetViews>
    <sheetView topLeftCell="B28" workbookViewId="0">
      <selection activeCell="K36" sqref="K36:AA36"/>
    </sheetView>
  </sheetViews>
  <sheetFormatPr baseColWidth="10" defaultColWidth="3.7265625" defaultRowHeight="14.5" x14ac:dyDescent="0.35"/>
  <cols>
    <col min="1" max="1" width="3.7265625" style="652"/>
    <col min="2" max="2" width="2.81640625" style="652" customWidth="1"/>
    <col min="3" max="6" width="2.7265625" style="652" customWidth="1"/>
    <col min="7" max="7" width="7.54296875" style="652" customWidth="1"/>
    <col min="8" max="8" width="14.26953125" style="652" customWidth="1"/>
    <col min="9" max="9" width="14.453125" style="652" customWidth="1"/>
    <col min="10" max="10" width="15" style="652" customWidth="1"/>
    <col min="11" max="12" width="3.453125" style="652" customWidth="1"/>
    <col min="13" max="15" width="2.7265625" style="652" customWidth="1"/>
    <col min="16" max="17" width="3.453125" style="652" customWidth="1"/>
    <col min="18" max="18" width="3.7265625" style="652"/>
    <col min="19" max="19" width="3.26953125" style="652" customWidth="1"/>
    <col min="20" max="20" width="7.453125" style="652" customWidth="1"/>
    <col min="21" max="21" width="3.453125" style="652" customWidth="1"/>
    <col min="22" max="22" width="3.7265625" style="652"/>
    <col min="23" max="25" width="5" style="652" customWidth="1"/>
    <col min="26" max="26" width="6.7265625" style="652" customWidth="1"/>
    <col min="27" max="27" width="4.1796875" style="652" customWidth="1"/>
    <col min="28" max="28" width="2" style="652" customWidth="1"/>
    <col min="29" max="30" width="3.7265625" style="652"/>
    <col min="31" max="32" width="9.1796875" style="652" bestFit="1" customWidth="1"/>
    <col min="33" max="257" width="3.7265625" style="652"/>
    <col min="258" max="258" width="2.81640625" style="652" customWidth="1"/>
    <col min="259" max="262" width="2.7265625" style="652" customWidth="1"/>
    <col min="263" max="263" width="4.26953125" style="652" customWidth="1"/>
    <col min="264" max="264" width="14.26953125" style="652" customWidth="1"/>
    <col min="265" max="265" width="13.453125" style="652" customWidth="1"/>
    <col min="266" max="266" width="15" style="652" customWidth="1"/>
    <col min="267" max="268" width="3.453125" style="652" customWidth="1"/>
    <col min="269" max="271" width="2.7265625" style="652" customWidth="1"/>
    <col min="272" max="273" width="3.453125" style="652" customWidth="1"/>
    <col min="274" max="274" width="3.7265625" style="652"/>
    <col min="275" max="275" width="3.26953125" style="652" customWidth="1"/>
    <col min="276" max="276" width="7.453125" style="652" customWidth="1"/>
    <col min="277" max="277" width="3.453125" style="652" customWidth="1"/>
    <col min="278" max="278" width="3.7265625" style="652"/>
    <col min="279" max="281" width="5" style="652" customWidth="1"/>
    <col min="282" max="282" width="6.7265625" style="652" customWidth="1"/>
    <col min="283" max="283" width="4.1796875" style="652" customWidth="1"/>
    <col min="284" max="284" width="2" style="652" customWidth="1"/>
    <col min="285" max="513" width="3.7265625" style="652"/>
    <col min="514" max="514" width="2.81640625" style="652" customWidth="1"/>
    <col min="515" max="518" width="2.7265625" style="652" customWidth="1"/>
    <col min="519" max="519" width="4.26953125" style="652" customWidth="1"/>
    <col min="520" max="520" width="14.26953125" style="652" customWidth="1"/>
    <col min="521" max="521" width="13.453125" style="652" customWidth="1"/>
    <col min="522" max="522" width="15" style="652" customWidth="1"/>
    <col min="523" max="524" width="3.453125" style="652" customWidth="1"/>
    <col min="525" max="527" width="2.7265625" style="652" customWidth="1"/>
    <col min="528" max="529" width="3.453125" style="652" customWidth="1"/>
    <col min="530" max="530" width="3.7265625" style="652"/>
    <col min="531" max="531" width="3.26953125" style="652" customWidth="1"/>
    <col min="532" max="532" width="7.453125" style="652" customWidth="1"/>
    <col min="533" max="533" width="3.453125" style="652" customWidth="1"/>
    <col min="534" max="534" width="3.7265625" style="652"/>
    <col min="535" max="537" width="5" style="652" customWidth="1"/>
    <col min="538" max="538" width="6.7265625" style="652" customWidth="1"/>
    <col min="539" max="539" width="4.1796875" style="652" customWidth="1"/>
    <col min="540" max="540" width="2" style="652" customWidth="1"/>
    <col min="541" max="769" width="3.7265625" style="652"/>
    <col min="770" max="770" width="2.81640625" style="652" customWidth="1"/>
    <col min="771" max="774" width="2.7265625" style="652" customWidth="1"/>
    <col min="775" max="775" width="4.26953125" style="652" customWidth="1"/>
    <col min="776" max="776" width="14.26953125" style="652" customWidth="1"/>
    <col min="777" max="777" width="13.453125" style="652" customWidth="1"/>
    <col min="778" max="778" width="15" style="652" customWidth="1"/>
    <col min="779" max="780" width="3.453125" style="652" customWidth="1"/>
    <col min="781" max="783" width="2.7265625" style="652" customWidth="1"/>
    <col min="784" max="785" width="3.453125" style="652" customWidth="1"/>
    <col min="786" max="786" width="3.7265625" style="652"/>
    <col min="787" max="787" width="3.26953125" style="652" customWidth="1"/>
    <col min="788" max="788" width="7.453125" style="652" customWidth="1"/>
    <col min="789" max="789" width="3.453125" style="652" customWidth="1"/>
    <col min="790" max="790" width="3.7265625" style="652"/>
    <col min="791" max="793" width="5" style="652" customWidth="1"/>
    <col min="794" max="794" width="6.7265625" style="652" customWidth="1"/>
    <col min="795" max="795" width="4.1796875" style="652" customWidth="1"/>
    <col min="796" max="796" width="2" style="652" customWidth="1"/>
    <col min="797" max="1025" width="3.7265625" style="652"/>
    <col min="1026" max="1026" width="2.81640625" style="652" customWidth="1"/>
    <col min="1027" max="1030" width="2.7265625" style="652" customWidth="1"/>
    <col min="1031" max="1031" width="4.26953125" style="652" customWidth="1"/>
    <col min="1032" max="1032" width="14.26953125" style="652" customWidth="1"/>
    <col min="1033" max="1033" width="13.453125" style="652" customWidth="1"/>
    <col min="1034" max="1034" width="15" style="652" customWidth="1"/>
    <col min="1035" max="1036" width="3.453125" style="652" customWidth="1"/>
    <col min="1037" max="1039" width="2.7265625" style="652" customWidth="1"/>
    <col min="1040" max="1041" width="3.453125" style="652" customWidth="1"/>
    <col min="1042" max="1042" width="3.7265625" style="652"/>
    <col min="1043" max="1043" width="3.26953125" style="652" customWidth="1"/>
    <col min="1044" max="1044" width="7.453125" style="652" customWidth="1"/>
    <col min="1045" max="1045" width="3.453125" style="652" customWidth="1"/>
    <col min="1046" max="1046" width="3.7265625" style="652"/>
    <col min="1047" max="1049" width="5" style="652" customWidth="1"/>
    <col min="1050" max="1050" width="6.7265625" style="652" customWidth="1"/>
    <col min="1051" max="1051" width="4.1796875" style="652" customWidth="1"/>
    <col min="1052" max="1052" width="2" style="652" customWidth="1"/>
    <col min="1053" max="1281" width="3.7265625" style="652"/>
    <col min="1282" max="1282" width="2.81640625" style="652" customWidth="1"/>
    <col min="1283" max="1286" width="2.7265625" style="652" customWidth="1"/>
    <col min="1287" max="1287" width="4.26953125" style="652" customWidth="1"/>
    <col min="1288" max="1288" width="14.26953125" style="652" customWidth="1"/>
    <col min="1289" max="1289" width="13.453125" style="652" customWidth="1"/>
    <col min="1290" max="1290" width="15" style="652" customWidth="1"/>
    <col min="1291" max="1292" width="3.453125" style="652" customWidth="1"/>
    <col min="1293" max="1295" width="2.7265625" style="652" customWidth="1"/>
    <col min="1296" max="1297" width="3.453125" style="652" customWidth="1"/>
    <col min="1298" max="1298" width="3.7265625" style="652"/>
    <col min="1299" max="1299" width="3.26953125" style="652" customWidth="1"/>
    <col min="1300" max="1300" width="7.453125" style="652" customWidth="1"/>
    <col min="1301" max="1301" width="3.453125" style="652" customWidth="1"/>
    <col min="1302" max="1302" width="3.7265625" style="652"/>
    <col min="1303" max="1305" width="5" style="652" customWidth="1"/>
    <col min="1306" max="1306" width="6.7265625" style="652" customWidth="1"/>
    <col min="1307" max="1307" width="4.1796875" style="652" customWidth="1"/>
    <col min="1308" max="1308" width="2" style="652" customWidth="1"/>
    <col min="1309" max="1537" width="3.7265625" style="652"/>
    <col min="1538" max="1538" width="2.81640625" style="652" customWidth="1"/>
    <col min="1539" max="1542" width="2.7265625" style="652" customWidth="1"/>
    <col min="1543" max="1543" width="4.26953125" style="652" customWidth="1"/>
    <col min="1544" max="1544" width="14.26953125" style="652" customWidth="1"/>
    <col min="1545" max="1545" width="13.453125" style="652" customWidth="1"/>
    <col min="1546" max="1546" width="15" style="652" customWidth="1"/>
    <col min="1547" max="1548" width="3.453125" style="652" customWidth="1"/>
    <col min="1549" max="1551" width="2.7265625" style="652" customWidth="1"/>
    <col min="1552" max="1553" width="3.453125" style="652" customWidth="1"/>
    <col min="1554" max="1554" width="3.7265625" style="652"/>
    <col min="1555" max="1555" width="3.26953125" style="652" customWidth="1"/>
    <col min="1556" max="1556" width="7.453125" style="652" customWidth="1"/>
    <col min="1557" max="1557" width="3.453125" style="652" customWidth="1"/>
    <col min="1558" max="1558" width="3.7265625" style="652"/>
    <col min="1559" max="1561" width="5" style="652" customWidth="1"/>
    <col min="1562" max="1562" width="6.7265625" style="652" customWidth="1"/>
    <col min="1563" max="1563" width="4.1796875" style="652" customWidth="1"/>
    <col min="1564" max="1564" width="2" style="652" customWidth="1"/>
    <col min="1565" max="1793" width="3.7265625" style="652"/>
    <col min="1794" max="1794" width="2.81640625" style="652" customWidth="1"/>
    <col min="1795" max="1798" width="2.7265625" style="652" customWidth="1"/>
    <col min="1799" max="1799" width="4.26953125" style="652" customWidth="1"/>
    <col min="1800" max="1800" width="14.26953125" style="652" customWidth="1"/>
    <col min="1801" max="1801" width="13.453125" style="652" customWidth="1"/>
    <col min="1802" max="1802" width="15" style="652" customWidth="1"/>
    <col min="1803" max="1804" width="3.453125" style="652" customWidth="1"/>
    <col min="1805" max="1807" width="2.7265625" style="652" customWidth="1"/>
    <col min="1808" max="1809" width="3.453125" style="652" customWidth="1"/>
    <col min="1810" max="1810" width="3.7265625" style="652"/>
    <col min="1811" max="1811" width="3.26953125" style="652" customWidth="1"/>
    <col min="1812" max="1812" width="7.453125" style="652" customWidth="1"/>
    <col min="1813" max="1813" width="3.453125" style="652" customWidth="1"/>
    <col min="1814" max="1814" width="3.7265625" style="652"/>
    <col min="1815" max="1817" width="5" style="652" customWidth="1"/>
    <col min="1818" max="1818" width="6.7265625" style="652" customWidth="1"/>
    <col min="1819" max="1819" width="4.1796875" style="652" customWidth="1"/>
    <col min="1820" max="1820" width="2" style="652" customWidth="1"/>
    <col min="1821" max="2049" width="3.7265625" style="652"/>
    <col min="2050" max="2050" width="2.81640625" style="652" customWidth="1"/>
    <col min="2051" max="2054" width="2.7265625" style="652" customWidth="1"/>
    <col min="2055" max="2055" width="4.26953125" style="652" customWidth="1"/>
    <col min="2056" max="2056" width="14.26953125" style="652" customWidth="1"/>
    <col min="2057" max="2057" width="13.453125" style="652" customWidth="1"/>
    <col min="2058" max="2058" width="15" style="652" customWidth="1"/>
    <col min="2059" max="2060" width="3.453125" style="652" customWidth="1"/>
    <col min="2061" max="2063" width="2.7265625" style="652" customWidth="1"/>
    <col min="2064" max="2065" width="3.453125" style="652" customWidth="1"/>
    <col min="2066" max="2066" width="3.7265625" style="652"/>
    <col min="2067" max="2067" width="3.26953125" style="652" customWidth="1"/>
    <col min="2068" max="2068" width="7.453125" style="652" customWidth="1"/>
    <col min="2069" max="2069" width="3.453125" style="652" customWidth="1"/>
    <col min="2070" max="2070" width="3.7265625" style="652"/>
    <col min="2071" max="2073" width="5" style="652" customWidth="1"/>
    <col min="2074" max="2074" width="6.7265625" style="652" customWidth="1"/>
    <col min="2075" max="2075" width="4.1796875" style="652" customWidth="1"/>
    <col min="2076" max="2076" width="2" style="652" customWidth="1"/>
    <col min="2077" max="2305" width="3.7265625" style="652"/>
    <col min="2306" max="2306" width="2.81640625" style="652" customWidth="1"/>
    <col min="2307" max="2310" width="2.7265625" style="652" customWidth="1"/>
    <col min="2311" max="2311" width="4.26953125" style="652" customWidth="1"/>
    <col min="2312" max="2312" width="14.26953125" style="652" customWidth="1"/>
    <col min="2313" max="2313" width="13.453125" style="652" customWidth="1"/>
    <col min="2314" max="2314" width="15" style="652" customWidth="1"/>
    <col min="2315" max="2316" width="3.453125" style="652" customWidth="1"/>
    <col min="2317" max="2319" width="2.7265625" style="652" customWidth="1"/>
    <col min="2320" max="2321" width="3.453125" style="652" customWidth="1"/>
    <col min="2322" max="2322" width="3.7265625" style="652"/>
    <col min="2323" max="2323" width="3.26953125" style="652" customWidth="1"/>
    <col min="2324" max="2324" width="7.453125" style="652" customWidth="1"/>
    <col min="2325" max="2325" width="3.453125" style="652" customWidth="1"/>
    <col min="2326" max="2326" width="3.7265625" style="652"/>
    <col min="2327" max="2329" width="5" style="652" customWidth="1"/>
    <col min="2330" max="2330" width="6.7265625" style="652" customWidth="1"/>
    <col min="2331" max="2331" width="4.1796875" style="652" customWidth="1"/>
    <col min="2332" max="2332" width="2" style="652" customWidth="1"/>
    <col min="2333" max="2561" width="3.7265625" style="652"/>
    <col min="2562" max="2562" width="2.81640625" style="652" customWidth="1"/>
    <col min="2563" max="2566" width="2.7265625" style="652" customWidth="1"/>
    <col min="2567" max="2567" width="4.26953125" style="652" customWidth="1"/>
    <col min="2568" max="2568" width="14.26953125" style="652" customWidth="1"/>
    <col min="2569" max="2569" width="13.453125" style="652" customWidth="1"/>
    <col min="2570" max="2570" width="15" style="652" customWidth="1"/>
    <col min="2571" max="2572" width="3.453125" style="652" customWidth="1"/>
    <col min="2573" max="2575" width="2.7265625" style="652" customWidth="1"/>
    <col min="2576" max="2577" width="3.453125" style="652" customWidth="1"/>
    <col min="2578" max="2578" width="3.7265625" style="652"/>
    <col min="2579" max="2579" width="3.26953125" style="652" customWidth="1"/>
    <col min="2580" max="2580" width="7.453125" style="652" customWidth="1"/>
    <col min="2581" max="2581" width="3.453125" style="652" customWidth="1"/>
    <col min="2582" max="2582" width="3.7265625" style="652"/>
    <col min="2583" max="2585" width="5" style="652" customWidth="1"/>
    <col min="2586" max="2586" width="6.7265625" style="652" customWidth="1"/>
    <col min="2587" max="2587" width="4.1796875" style="652" customWidth="1"/>
    <col min="2588" max="2588" width="2" style="652" customWidth="1"/>
    <col min="2589" max="2817" width="3.7265625" style="652"/>
    <col min="2818" max="2818" width="2.81640625" style="652" customWidth="1"/>
    <col min="2819" max="2822" width="2.7265625" style="652" customWidth="1"/>
    <col min="2823" max="2823" width="4.26953125" style="652" customWidth="1"/>
    <col min="2824" max="2824" width="14.26953125" style="652" customWidth="1"/>
    <col min="2825" max="2825" width="13.453125" style="652" customWidth="1"/>
    <col min="2826" max="2826" width="15" style="652" customWidth="1"/>
    <col min="2827" max="2828" width="3.453125" style="652" customWidth="1"/>
    <col min="2829" max="2831" width="2.7265625" style="652" customWidth="1"/>
    <col min="2832" max="2833" width="3.453125" style="652" customWidth="1"/>
    <col min="2834" max="2834" width="3.7265625" style="652"/>
    <col min="2835" max="2835" width="3.26953125" style="652" customWidth="1"/>
    <col min="2836" max="2836" width="7.453125" style="652" customWidth="1"/>
    <col min="2837" max="2837" width="3.453125" style="652" customWidth="1"/>
    <col min="2838" max="2838" width="3.7265625" style="652"/>
    <col min="2839" max="2841" width="5" style="652" customWidth="1"/>
    <col min="2842" max="2842" width="6.7265625" style="652" customWidth="1"/>
    <col min="2843" max="2843" width="4.1796875" style="652" customWidth="1"/>
    <col min="2844" max="2844" width="2" style="652" customWidth="1"/>
    <col min="2845" max="3073" width="3.7265625" style="652"/>
    <col min="3074" max="3074" width="2.81640625" style="652" customWidth="1"/>
    <col min="3075" max="3078" width="2.7265625" style="652" customWidth="1"/>
    <col min="3079" max="3079" width="4.26953125" style="652" customWidth="1"/>
    <col min="3080" max="3080" width="14.26953125" style="652" customWidth="1"/>
    <col min="3081" max="3081" width="13.453125" style="652" customWidth="1"/>
    <col min="3082" max="3082" width="15" style="652" customWidth="1"/>
    <col min="3083" max="3084" width="3.453125" style="652" customWidth="1"/>
    <col min="3085" max="3087" width="2.7265625" style="652" customWidth="1"/>
    <col min="3088" max="3089" width="3.453125" style="652" customWidth="1"/>
    <col min="3090" max="3090" width="3.7265625" style="652"/>
    <col min="3091" max="3091" width="3.26953125" style="652" customWidth="1"/>
    <col min="3092" max="3092" width="7.453125" style="652" customWidth="1"/>
    <col min="3093" max="3093" width="3.453125" style="652" customWidth="1"/>
    <col min="3094" max="3094" width="3.7265625" style="652"/>
    <col min="3095" max="3097" width="5" style="652" customWidth="1"/>
    <col min="3098" max="3098" width="6.7265625" style="652" customWidth="1"/>
    <col min="3099" max="3099" width="4.1796875" style="652" customWidth="1"/>
    <col min="3100" max="3100" width="2" style="652" customWidth="1"/>
    <col min="3101" max="3329" width="3.7265625" style="652"/>
    <col min="3330" max="3330" width="2.81640625" style="652" customWidth="1"/>
    <col min="3331" max="3334" width="2.7265625" style="652" customWidth="1"/>
    <col min="3335" max="3335" width="4.26953125" style="652" customWidth="1"/>
    <col min="3336" max="3336" width="14.26953125" style="652" customWidth="1"/>
    <col min="3337" max="3337" width="13.453125" style="652" customWidth="1"/>
    <col min="3338" max="3338" width="15" style="652" customWidth="1"/>
    <col min="3339" max="3340" width="3.453125" style="652" customWidth="1"/>
    <col min="3341" max="3343" width="2.7265625" style="652" customWidth="1"/>
    <col min="3344" max="3345" width="3.453125" style="652" customWidth="1"/>
    <col min="3346" max="3346" width="3.7265625" style="652"/>
    <col min="3347" max="3347" width="3.26953125" style="652" customWidth="1"/>
    <col min="3348" max="3348" width="7.453125" style="652" customWidth="1"/>
    <col min="3349" max="3349" width="3.453125" style="652" customWidth="1"/>
    <col min="3350" max="3350" width="3.7265625" style="652"/>
    <col min="3351" max="3353" width="5" style="652" customWidth="1"/>
    <col min="3354" max="3354" width="6.7265625" style="652" customWidth="1"/>
    <col min="3355" max="3355" width="4.1796875" style="652" customWidth="1"/>
    <col min="3356" max="3356" width="2" style="652" customWidth="1"/>
    <col min="3357" max="3585" width="3.7265625" style="652"/>
    <col min="3586" max="3586" width="2.81640625" style="652" customWidth="1"/>
    <col min="3587" max="3590" width="2.7265625" style="652" customWidth="1"/>
    <col min="3591" max="3591" width="4.26953125" style="652" customWidth="1"/>
    <col min="3592" max="3592" width="14.26953125" style="652" customWidth="1"/>
    <col min="3593" max="3593" width="13.453125" style="652" customWidth="1"/>
    <col min="3594" max="3594" width="15" style="652" customWidth="1"/>
    <col min="3595" max="3596" width="3.453125" style="652" customWidth="1"/>
    <col min="3597" max="3599" width="2.7265625" style="652" customWidth="1"/>
    <col min="3600" max="3601" width="3.453125" style="652" customWidth="1"/>
    <col min="3602" max="3602" width="3.7265625" style="652"/>
    <col min="3603" max="3603" width="3.26953125" style="652" customWidth="1"/>
    <col min="3604" max="3604" width="7.453125" style="652" customWidth="1"/>
    <col min="3605" max="3605" width="3.453125" style="652" customWidth="1"/>
    <col min="3606" max="3606" width="3.7265625" style="652"/>
    <col min="3607" max="3609" width="5" style="652" customWidth="1"/>
    <col min="3610" max="3610" width="6.7265625" style="652" customWidth="1"/>
    <col min="3611" max="3611" width="4.1796875" style="652" customWidth="1"/>
    <col min="3612" max="3612" width="2" style="652" customWidth="1"/>
    <col min="3613" max="3841" width="3.7265625" style="652"/>
    <col min="3842" max="3842" width="2.81640625" style="652" customWidth="1"/>
    <col min="3843" max="3846" width="2.7265625" style="652" customWidth="1"/>
    <col min="3847" max="3847" width="4.26953125" style="652" customWidth="1"/>
    <col min="3848" max="3848" width="14.26953125" style="652" customWidth="1"/>
    <col min="3849" max="3849" width="13.453125" style="652" customWidth="1"/>
    <col min="3850" max="3850" width="15" style="652" customWidth="1"/>
    <col min="3851" max="3852" width="3.453125" style="652" customWidth="1"/>
    <col min="3853" max="3855" width="2.7265625" style="652" customWidth="1"/>
    <col min="3856" max="3857" width="3.453125" style="652" customWidth="1"/>
    <col min="3858" max="3858" width="3.7265625" style="652"/>
    <col min="3859" max="3859" width="3.26953125" style="652" customWidth="1"/>
    <col min="3860" max="3860" width="7.453125" style="652" customWidth="1"/>
    <col min="3861" max="3861" width="3.453125" style="652" customWidth="1"/>
    <col min="3862" max="3862" width="3.7265625" style="652"/>
    <col min="3863" max="3865" width="5" style="652" customWidth="1"/>
    <col min="3866" max="3866" width="6.7265625" style="652" customWidth="1"/>
    <col min="3867" max="3867" width="4.1796875" style="652" customWidth="1"/>
    <col min="3868" max="3868" width="2" style="652" customWidth="1"/>
    <col min="3869" max="4097" width="3.7265625" style="652"/>
    <col min="4098" max="4098" width="2.81640625" style="652" customWidth="1"/>
    <col min="4099" max="4102" width="2.7265625" style="652" customWidth="1"/>
    <col min="4103" max="4103" width="4.26953125" style="652" customWidth="1"/>
    <col min="4104" max="4104" width="14.26953125" style="652" customWidth="1"/>
    <col min="4105" max="4105" width="13.453125" style="652" customWidth="1"/>
    <col min="4106" max="4106" width="15" style="652" customWidth="1"/>
    <col min="4107" max="4108" width="3.453125" style="652" customWidth="1"/>
    <col min="4109" max="4111" width="2.7265625" style="652" customWidth="1"/>
    <col min="4112" max="4113" width="3.453125" style="652" customWidth="1"/>
    <col min="4114" max="4114" width="3.7265625" style="652"/>
    <col min="4115" max="4115" width="3.26953125" style="652" customWidth="1"/>
    <col min="4116" max="4116" width="7.453125" style="652" customWidth="1"/>
    <col min="4117" max="4117" width="3.453125" style="652" customWidth="1"/>
    <col min="4118" max="4118" width="3.7265625" style="652"/>
    <col min="4119" max="4121" width="5" style="652" customWidth="1"/>
    <col min="4122" max="4122" width="6.7265625" style="652" customWidth="1"/>
    <col min="4123" max="4123" width="4.1796875" style="652" customWidth="1"/>
    <col min="4124" max="4124" width="2" style="652" customWidth="1"/>
    <col min="4125" max="4353" width="3.7265625" style="652"/>
    <col min="4354" max="4354" width="2.81640625" style="652" customWidth="1"/>
    <col min="4355" max="4358" width="2.7265625" style="652" customWidth="1"/>
    <col min="4359" max="4359" width="4.26953125" style="652" customWidth="1"/>
    <col min="4360" max="4360" width="14.26953125" style="652" customWidth="1"/>
    <col min="4361" max="4361" width="13.453125" style="652" customWidth="1"/>
    <col min="4362" max="4362" width="15" style="652" customWidth="1"/>
    <col min="4363" max="4364" width="3.453125" style="652" customWidth="1"/>
    <col min="4365" max="4367" width="2.7265625" style="652" customWidth="1"/>
    <col min="4368" max="4369" width="3.453125" style="652" customWidth="1"/>
    <col min="4370" max="4370" width="3.7265625" style="652"/>
    <col min="4371" max="4371" width="3.26953125" style="652" customWidth="1"/>
    <col min="4372" max="4372" width="7.453125" style="652" customWidth="1"/>
    <col min="4373" max="4373" width="3.453125" style="652" customWidth="1"/>
    <col min="4374" max="4374" width="3.7265625" style="652"/>
    <col min="4375" max="4377" width="5" style="652" customWidth="1"/>
    <col min="4378" max="4378" width="6.7265625" style="652" customWidth="1"/>
    <col min="4379" max="4379" width="4.1796875" style="652" customWidth="1"/>
    <col min="4380" max="4380" width="2" style="652" customWidth="1"/>
    <col min="4381" max="4609" width="3.7265625" style="652"/>
    <col min="4610" max="4610" width="2.81640625" style="652" customWidth="1"/>
    <col min="4611" max="4614" width="2.7265625" style="652" customWidth="1"/>
    <col min="4615" max="4615" width="4.26953125" style="652" customWidth="1"/>
    <col min="4616" max="4616" width="14.26953125" style="652" customWidth="1"/>
    <col min="4617" max="4617" width="13.453125" style="652" customWidth="1"/>
    <col min="4618" max="4618" width="15" style="652" customWidth="1"/>
    <col min="4619" max="4620" width="3.453125" style="652" customWidth="1"/>
    <col min="4621" max="4623" width="2.7265625" style="652" customWidth="1"/>
    <col min="4624" max="4625" width="3.453125" style="652" customWidth="1"/>
    <col min="4626" max="4626" width="3.7265625" style="652"/>
    <col min="4627" max="4627" width="3.26953125" style="652" customWidth="1"/>
    <col min="4628" max="4628" width="7.453125" style="652" customWidth="1"/>
    <col min="4629" max="4629" width="3.453125" style="652" customWidth="1"/>
    <col min="4630" max="4630" width="3.7265625" style="652"/>
    <col min="4631" max="4633" width="5" style="652" customWidth="1"/>
    <col min="4634" max="4634" width="6.7265625" style="652" customWidth="1"/>
    <col min="4635" max="4635" width="4.1796875" style="652" customWidth="1"/>
    <col min="4636" max="4636" width="2" style="652" customWidth="1"/>
    <col min="4637" max="4865" width="3.7265625" style="652"/>
    <col min="4866" max="4866" width="2.81640625" style="652" customWidth="1"/>
    <col min="4867" max="4870" width="2.7265625" style="652" customWidth="1"/>
    <col min="4871" max="4871" width="4.26953125" style="652" customWidth="1"/>
    <col min="4872" max="4872" width="14.26953125" style="652" customWidth="1"/>
    <col min="4873" max="4873" width="13.453125" style="652" customWidth="1"/>
    <col min="4874" max="4874" width="15" style="652" customWidth="1"/>
    <col min="4875" max="4876" width="3.453125" style="652" customWidth="1"/>
    <col min="4877" max="4879" width="2.7265625" style="652" customWidth="1"/>
    <col min="4880" max="4881" width="3.453125" style="652" customWidth="1"/>
    <col min="4882" max="4882" width="3.7265625" style="652"/>
    <col min="4883" max="4883" width="3.26953125" style="652" customWidth="1"/>
    <col min="4884" max="4884" width="7.453125" style="652" customWidth="1"/>
    <col min="4885" max="4885" width="3.453125" style="652" customWidth="1"/>
    <col min="4886" max="4886" width="3.7265625" style="652"/>
    <col min="4887" max="4889" width="5" style="652" customWidth="1"/>
    <col min="4890" max="4890" width="6.7265625" style="652" customWidth="1"/>
    <col min="4891" max="4891" width="4.1796875" style="652" customWidth="1"/>
    <col min="4892" max="4892" width="2" style="652" customWidth="1"/>
    <col min="4893" max="5121" width="3.7265625" style="652"/>
    <col min="5122" max="5122" width="2.81640625" style="652" customWidth="1"/>
    <col min="5123" max="5126" width="2.7265625" style="652" customWidth="1"/>
    <col min="5127" max="5127" width="4.26953125" style="652" customWidth="1"/>
    <col min="5128" max="5128" width="14.26953125" style="652" customWidth="1"/>
    <col min="5129" max="5129" width="13.453125" style="652" customWidth="1"/>
    <col min="5130" max="5130" width="15" style="652" customWidth="1"/>
    <col min="5131" max="5132" width="3.453125" style="652" customWidth="1"/>
    <col min="5133" max="5135" width="2.7265625" style="652" customWidth="1"/>
    <col min="5136" max="5137" width="3.453125" style="652" customWidth="1"/>
    <col min="5138" max="5138" width="3.7265625" style="652"/>
    <col min="5139" max="5139" width="3.26953125" style="652" customWidth="1"/>
    <col min="5140" max="5140" width="7.453125" style="652" customWidth="1"/>
    <col min="5141" max="5141" width="3.453125" style="652" customWidth="1"/>
    <col min="5142" max="5142" width="3.7265625" style="652"/>
    <col min="5143" max="5145" width="5" style="652" customWidth="1"/>
    <col min="5146" max="5146" width="6.7265625" style="652" customWidth="1"/>
    <col min="5147" max="5147" width="4.1796875" style="652" customWidth="1"/>
    <col min="5148" max="5148" width="2" style="652" customWidth="1"/>
    <col min="5149" max="5377" width="3.7265625" style="652"/>
    <col min="5378" max="5378" width="2.81640625" style="652" customWidth="1"/>
    <col min="5379" max="5382" width="2.7265625" style="652" customWidth="1"/>
    <col min="5383" max="5383" width="4.26953125" style="652" customWidth="1"/>
    <col min="5384" max="5384" width="14.26953125" style="652" customWidth="1"/>
    <col min="5385" max="5385" width="13.453125" style="652" customWidth="1"/>
    <col min="5386" max="5386" width="15" style="652" customWidth="1"/>
    <col min="5387" max="5388" width="3.453125" style="652" customWidth="1"/>
    <col min="5389" max="5391" width="2.7265625" style="652" customWidth="1"/>
    <col min="5392" max="5393" width="3.453125" style="652" customWidth="1"/>
    <col min="5394" max="5394" width="3.7265625" style="652"/>
    <col min="5395" max="5395" width="3.26953125" style="652" customWidth="1"/>
    <col min="5396" max="5396" width="7.453125" style="652" customWidth="1"/>
    <col min="5397" max="5397" width="3.453125" style="652" customWidth="1"/>
    <col min="5398" max="5398" width="3.7265625" style="652"/>
    <col min="5399" max="5401" width="5" style="652" customWidth="1"/>
    <col min="5402" max="5402" width="6.7265625" style="652" customWidth="1"/>
    <col min="5403" max="5403" width="4.1796875" style="652" customWidth="1"/>
    <col min="5404" max="5404" width="2" style="652" customWidth="1"/>
    <col min="5405" max="5633" width="3.7265625" style="652"/>
    <col min="5634" max="5634" width="2.81640625" style="652" customWidth="1"/>
    <col min="5635" max="5638" width="2.7265625" style="652" customWidth="1"/>
    <col min="5639" max="5639" width="4.26953125" style="652" customWidth="1"/>
    <col min="5640" max="5640" width="14.26953125" style="652" customWidth="1"/>
    <col min="5641" max="5641" width="13.453125" style="652" customWidth="1"/>
    <col min="5642" max="5642" width="15" style="652" customWidth="1"/>
    <col min="5643" max="5644" width="3.453125" style="652" customWidth="1"/>
    <col min="5645" max="5647" width="2.7265625" style="652" customWidth="1"/>
    <col min="5648" max="5649" width="3.453125" style="652" customWidth="1"/>
    <col min="5650" max="5650" width="3.7265625" style="652"/>
    <col min="5651" max="5651" width="3.26953125" style="652" customWidth="1"/>
    <col min="5652" max="5652" width="7.453125" style="652" customWidth="1"/>
    <col min="5653" max="5653" width="3.453125" style="652" customWidth="1"/>
    <col min="5654" max="5654" width="3.7265625" style="652"/>
    <col min="5655" max="5657" width="5" style="652" customWidth="1"/>
    <col min="5658" max="5658" width="6.7265625" style="652" customWidth="1"/>
    <col min="5659" max="5659" width="4.1796875" style="652" customWidth="1"/>
    <col min="5660" max="5660" width="2" style="652" customWidth="1"/>
    <col min="5661" max="5889" width="3.7265625" style="652"/>
    <col min="5890" max="5890" width="2.81640625" style="652" customWidth="1"/>
    <col min="5891" max="5894" width="2.7265625" style="652" customWidth="1"/>
    <col min="5895" max="5895" width="4.26953125" style="652" customWidth="1"/>
    <col min="5896" max="5896" width="14.26953125" style="652" customWidth="1"/>
    <col min="5897" max="5897" width="13.453125" style="652" customWidth="1"/>
    <col min="5898" max="5898" width="15" style="652" customWidth="1"/>
    <col min="5899" max="5900" width="3.453125" style="652" customWidth="1"/>
    <col min="5901" max="5903" width="2.7265625" style="652" customWidth="1"/>
    <col min="5904" max="5905" width="3.453125" style="652" customWidth="1"/>
    <col min="5906" max="5906" width="3.7265625" style="652"/>
    <col min="5907" max="5907" width="3.26953125" style="652" customWidth="1"/>
    <col min="5908" max="5908" width="7.453125" style="652" customWidth="1"/>
    <col min="5909" max="5909" width="3.453125" style="652" customWidth="1"/>
    <col min="5910" max="5910" width="3.7265625" style="652"/>
    <col min="5911" max="5913" width="5" style="652" customWidth="1"/>
    <col min="5914" max="5914" width="6.7265625" style="652" customWidth="1"/>
    <col min="5915" max="5915" width="4.1796875" style="652" customWidth="1"/>
    <col min="5916" max="5916" width="2" style="652" customWidth="1"/>
    <col min="5917" max="6145" width="3.7265625" style="652"/>
    <col min="6146" max="6146" width="2.81640625" style="652" customWidth="1"/>
    <col min="6147" max="6150" width="2.7265625" style="652" customWidth="1"/>
    <col min="6151" max="6151" width="4.26953125" style="652" customWidth="1"/>
    <col min="6152" max="6152" width="14.26953125" style="652" customWidth="1"/>
    <col min="6153" max="6153" width="13.453125" style="652" customWidth="1"/>
    <col min="6154" max="6154" width="15" style="652" customWidth="1"/>
    <col min="6155" max="6156" width="3.453125" style="652" customWidth="1"/>
    <col min="6157" max="6159" width="2.7265625" style="652" customWidth="1"/>
    <col min="6160" max="6161" width="3.453125" style="652" customWidth="1"/>
    <col min="6162" max="6162" width="3.7265625" style="652"/>
    <col min="6163" max="6163" width="3.26953125" style="652" customWidth="1"/>
    <col min="6164" max="6164" width="7.453125" style="652" customWidth="1"/>
    <col min="6165" max="6165" width="3.453125" style="652" customWidth="1"/>
    <col min="6166" max="6166" width="3.7265625" style="652"/>
    <col min="6167" max="6169" width="5" style="652" customWidth="1"/>
    <col min="6170" max="6170" width="6.7265625" style="652" customWidth="1"/>
    <col min="6171" max="6171" width="4.1796875" style="652" customWidth="1"/>
    <col min="6172" max="6172" width="2" style="652" customWidth="1"/>
    <col min="6173" max="6401" width="3.7265625" style="652"/>
    <col min="6402" max="6402" width="2.81640625" style="652" customWidth="1"/>
    <col min="6403" max="6406" width="2.7265625" style="652" customWidth="1"/>
    <col min="6407" max="6407" width="4.26953125" style="652" customWidth="1"/>
    <col min="6408" max="6408" width="14.26953125" style="652" customWidth="1"/>
    <col min="6409" max="6409" width="13.453125" style="652" customWidth="1"/>
    <col min="6410" max="6410" width="15" style="652" customWidth="1"/>
    <col min="6411" max="6412" width="3.453125" style="652" customWidth="1"/>
    <col min="6413" max="6415" width="2.7265625" style="652" customWidth="1"/>
    <col min="6416" max="6417" width="3.453125" style="652" customWidth="1"/>
    <col min="6418" max="6418" width="3.7265625" style="652"/>
    <col min="6419" max="6419" width="3.26953125" style="652" customWidth="1"/>
    <col min="6420" max="6420" width="7.453125" style="652" customWidth="1"/>
    <col min="6421" max="6421" width="3.453125" style="652" customWidth="1"/>
    <col min="6422" max="6422" width="3.7265625" style="652"/>
    <col min="6423" max="6425" width="5" style="652" customWidth="1"/>
    <col min="6426" max="6426" width="6.7265625" style="652" customWidth="1"/>
    <col min="6427" max="6427" width="4.1796875" style="652" customWidth="1"/>
    <col min="6428" max="6428" width="2" style="652" customWidth="1"/>
    <col min="6429" max="6657" width="3.7265625" style="652"/>
    <col min="6658" max="6658" width="2.81640625" style="652" customWidth="1"/>
    <col min="6659" max="6662" width="2.7265625" style="652" customWidth="1"/>
    <col min="6663" max="6663" width="4.26953125" style="652" customWidth="1"/>
    <col min="6664" max="6664" width="14.26953125" style="652" customWidth="1"/>
    <col min="6665" max="6665" width="13.453125" style="652" customWidth="1"/>
    <col min="6666" max="6666" width="15" style="652" customWidth="1"/>
    <col min="6667" max="6668" width="3.453125" style="652" customWidth="1"/>
    <col min="6669" max="6671" width="2.7265625" style="652" customWidth="1"/>
    <col min="6672" max="6673" width="3.453125" style="652" customWidth="1"/>
    <col min="6674" max="6674" width="3.7265625" style="652"/>
    <col min="6675" max="6675" width="3.26953125" style="652" customWidth="1"/>
    <col min="6676" max="6676" width="7.453125" style="652" customWidth="1"/>
    <col min="6677" max="6677" width="3.453125" style="652" customWidth="1"/>
    <col min="6678" max="6678" width="3.7265625" style="652"/>
    <col min="6679" max="6681" width="5" style="652" customWidth="1"/>
    <col min="6682" max="6682" width="6.7265625" style="652" customWidth="1"/>
    <col min="6683" max="6683" width="4.1796875" style="652" customWidth="1"/>
    <col min="6684" max="6684" width="2" style="652" customWidth="1"/>
    <col min="6685" max="6913" width="3.7265625" style="652"/>
    <col min="6914" max="6914" width="2.81640625" style="652" customWidth="1"/>
    <col min="6915" max="6918" width="2.7265625" style="652" customWidth="1"/>
    <col min="6919" max="6919" width="4.26953125" style="652" customWidth="1"/>
    <col min="6920" max="6920" width="14.26953125" style="652" customWidth="1"/>
    <col min="6921" max="6921" width="13.453125" style="652" customWidth="1"/>
    <col min="6922" max="6922" width="15" style="652" customWidth="1"/>
    <col min="6923" max="6924" width="3.453125" style="652" customWidth="1"/>
    <col min="6925" max="6927" width="2.7265625" style="652" customWidth="1"/>
    <col min="6928" max="6929" width="3.453125" style="652" customWidth="1"/>
    <col min="6930" max="6930" width="3.7265625" style="652"/>
    <col min="6931" max="6931" width="3.26953125" style="652" customWidth="1"/>
    <col min="6932" max="6932" width="7.453125" style="652" customWidth="1"/>
    <col min="6933" max="6933" width="3.453125" style="652" customWidth="1"/>
    <col min="6934" max="6934" width="3.7265625" style="652"/>
    <col min="6935" max="6937" width="5" style="652" customWidth="1"/>
    <col min="6938" max="6938" width="6.7265625" style="652" customWidth="1"/>
    <col min="6939" max="6939" width="4.1796875" style="652" customWidth="1"/>
    <col min="6940" max="6940" width="2" style="652" customWidth="1"/>
    <col min="6941" max="7169" width="3.7265625" style="652"/>
    <col min="7170" max="7170" width="2.81640625" style="652" customWidth="1"/>
    <col min="7171" max="7174" width="2.7265625" style="652" customWidth="1"/>
    <col min="7175" max="7175" width="4.26953125" style="652" customWidth="1"/>
    <col min="7176" max="7176" width="14.26953125" style="652" customWidth="1"/>
    <col min="7177" max="7177" width="13.453125" style="652" customWidth="1"/>
    <col min="7178" max="7178" width="15" style="652" customWidth="1"/>
    <col min="7179" max="7180" width="3.453125" style="652" customWidth="1"/>
    <col min="7181" max="7183" width="2.7265625" style="652" customWidth="1"/>
    <col min="7184" max="7185" width="3.453125" style="652" customWidth="1"/>
    <col min="7186" max="7186" width="3.7265625" style="652"/>
    <col min="7187" max="7187" width="3.26953125" style="652" customWidth="1"/>
    <col min="7188" max="7188" width="7.453125" style="652" customWidth="1"/>
    <col min="7189" max="7189" width="3.453125" style="652" customWidth="1"/>
    <col min="7190" max="7190" width="3.7265625" style="652"/>
    <col min="7191" max="7193" width="5" style="652" customWidth="1"/>
    <col min="7194" max="7194" width="6.7265625" style="652" customWidth="1"/>
    <col min="7195" max="7195" width="4.1796875" style="652" customWidth="1"/>
    <col min="7196" max="7196" width="2" style="652" customWidth="1"/>
    <col min="7197" max="7425" width="3.7265625" style="652"/>
    <col min="7426" max="7426" width="2.81640625" style="652" customWidth="1"/>
    <col min="7427" max="7430" width="2.7265625" style="652" customWidth="1"/>
    <col min="7431" max="7431" width="4.26953125" style="652" customWidth="1"/>
    <col min="7432" max="7432" width="14.26953125" style="652" customWidth="1"/>
    <col min="7433" max="7433" width="13.453125" style="652" customWidth="1"/>
    <col min="7434" max="7434" width="15" style="652" customWidth="1"/>
    <col min="7435" max="7436" width="3.453125" style="652" customWidth="1"/>
    <col min="7437" max="7439" width="2.7265625" style="652" customWidth="1"/>
    <col min="7440" max="7441" width="3.453125" style="652" customWidth="1"/>
    <col min="7442" max="7442" width="3.7265625" style="652"/>
    <col min="7443" max="7443" width="3.26953125" style="652" customWidth="1"/>
    <col min="7444" max="7444" width="7.453125" style="652" customWidth="1"/>
    <col min="7445" max="7445" width="3.453125" style="652" customWidth="1"/>
    <col min="7446" max="7446" width="3.7265625" style="652"/>
    <col min="7447" max="7449" width="5" style="652" customWidth="1"/>
    <col min="7450" max="7450" width="6.7265625" style="652" customWidth="1"/>
    <col min="7451" max="7451" width="4.1796875" style="652" customWidth="1"/>
    <col min="7452" max="7452" width="2" style="652" customWidth="1"/>
    <col min="7453" max="7681" width="3.7265625" style="652"/>
    <col min="7682" max="7682" width="2.81640625" style="652" customWidth="1"/>
    <col min="7683" max="7686" width="2.7265625" style="652" customWidth="1"/>
    <col min="7687" max="7687" width="4.26953125" style="652" customWidth="1"/>
    <col min="7688" max="7688" width="14.26953125" style="652" customWidth="1"/>
    <col min="7689" max="7689" width="13.453125" style="652" customWidth="1"/>
    <col min="7690" max="7690" width="15" style="652" customWidth="1"/>
    <col min="7691" max="7692" width="3.453125" style="652" customWidth="1"/>
    <col min="7693" max="7695" width="2.7265625" style="652" customWidth="1"/>
    <col min="7696" max="7697" width="3.453125" style="652" customWidth="1"/>
    <col min="7698" max="7698" width="3.7265625" style="652"/>
    <col min="7699" max="7699" width="3.26953125" style="652" customWidth="1"/>
    <col min="7700" max="7700" width="7.453125" style="652" customWidth="1"/>
    <col min="7701" max="7701" width="3.453125" style="652" customWidth="1"/>
    <col min="7702" max="7702" width="3.7265625" style="652"/>
    <col min="7703" max="7705" width="5" style="652" customWidth="1"/>
    <col min="7706" max="7706" width="6.7265625" style="652" customWidth="1"/>
    <col min="7707" max="7707" width="4.1796875" style="652" customWidth="1"/>
    <col min="7708" max="7708" width="2" style="652" customWidth="1"/>
    <col min="7709" max="7937" width="3.7265625" style="652"/>
    <col min="7938" max="7938" width="2.81640625" style="652" customWidth="1"/>
    <col min="7939" max="7942" width="2.7265625" style="652" customWidth="1"/>
    <col min="7943" max="7943" width="4.26953125" style="652" customWidth="1"/>
    <col min="7944" max="7944" width="14.26953125" style="652" customWidth="1"/>
    <col min="7945" max="7945" width="13.453125" style="652" customWidth="1"/>
    <col min="7946" max="7946" width="15" style="652" customWidth="1"/>
    <col min="7947" max="7948" width="3.453125" style="652" customWidth="1"/>
    <col min="7949" max="7951" width="2.7265625" style="652" customWidth="1"/>
    <col min="7952" max="7953" width="3.453125" style="652" customWidth="1"/>
    <col min="7954" max="7954" width="3.7265625" style="652"/>
    <col min="7955" max="7955" width="3.26953125" style="652" customWidth="1"/>
    <col min="7956" max="7956" width="7.453125" style="652" customWidth="1"/>
    <col min="7957" max="7957" width="3.453125" style="652" customWidth="1"/>
    <col min="7958" max="7958" width="3.7265625" style="652"/>
    <col min="7959" max="7961" width="5" style="652" customWidth="1"/>
    <col min="7962" max="7962" width="6.7265625" style="652" customWidth="1"/>
    <col min="7963" max="7963" width="4.1796875" style="652" customWidth="1"/>
    <col min="7964" max="7964" width="2" style="652" customWidth="1"/>
    <col min="7965" max="8193" width="3.7265625" style="652"/>
    <col min="8194" max="8194" width="2.81640625" style="652" customWidth="1"/>
    <col min="8195" max="8198" width="2.7265625" style="652" customWidth="1"/>
    <col min="8199" max="8199" width="4.26953125" style="652" customWidth="1"/>
    <col min="8200" max="8200" width="14.26953125" style="652" customWidth="1"/>
    <col min="8201" max="8201" width="13.453125" style="652" customWidth="1"/>
    <col min="8202" max="8202" width="15" style="652" customWidth="1"/>
    <col min="8203" max="8204" width="3.453125" style="652" customWidth="1"/>
    <col min="8205" max="8207" width="2.7265625" style="652" customWidth="1"/>
    <col min="8208" max="8209" width="3.453125" style="652" customWidth="1"/>
    <col min="8210" max="8210" width="3.7265625" style="652"/>
    <col min="8211" max="8211" width="3.26953125" style="652" customWidth="1"/>
    <col min="8212" max="8212" width="7.453125" style="652" customWidth="1"/>
    <col min="8213" max="8213" width="3.453125" style="652" customWidth="1"/>
    <col min="8214" max="8214" width="3.7265625" style="652"/>
    <col min="8215" max="8217" width="5" style="652" customWidth="1"/>
    <col min="8218" max="8218" width="6.7265625" style="652" customWidth="1"/>
    <col min="8219" max="8219" width="4.1796875" style="652" customWidth="1"/>
    <col min="8220" max="8220" width="2" style="652" customWidth="1"/>
    <col min="8221" max="8449" width="3.7265625" style="652"/>
    <col min="8450" max="8450" width="2.81640625" style="652" customWidth="1"/>
    <col min="8451" max="8454" width="2.7265625" style="652" customWidth="1"/>
    <col min="8455" max="8455" width="4.26953125" style="652" customWidth="1"/>
    <col min="8456" max="8456" width="14.26953125" style="652" customWidth="1"/>
    <col min="8457" max="8457" width="13.453125" style="652" customWidth="1"/>
    <col min="8458" max="8458" width="15" style="652" customWidth="1"/>
    <col min="8459" max="8460" width="3.453125" style="652" customWidth="1"/>
    <col min="8461" max="8463" width="2.7265625" style="652" customWidth="1"/>
    <col min="8464" max="8465" width="3.453125" style="652" customWidth="1"/>
    <col min="8466" max="8466" width="3.7265625" style="652"/>
    <col min="8467" max="8467" width="3.26953125" style="652" customWidth="1"/>
    <col min="8468" max="8468" width="7.453125" style="652" customWidth="1"/>
    <col min="8469" max="8469" width="3.453125" style="652" customWidth="1"/>
    <col min="8470" max="8470" width="3.7265625" style="652"/>
    <col min="8471" max="8473" width="5" style="652" customWidth="1"/>
    <col min="8474" max="8474" width="6.7265625" style="652" customWidth="1"/>
    <col min="8475" max="8475" width="4.1796875" style="652" customWidth="1"/>
    <col min="8476" max="8476" width="2" style="652" customWidth="1"/>
    <col min="8477" max="8705" width="3.7265625" style="652"/>
    <col min="8706" max="8706" width="2.81640625" style="652" customWidth="1"/>
    <col min="8707" max="8710" width="2.7265625" style="652" customWidth="1"/>
    <col min="8711" max="8711" width="4.26953125" style="652" customWidth="1"/>
    <col min="8712" max="8712" width="14.26953125" style="652" customWidth="1"/>
    <col min="8713" max="8713" width="13.453125" style="652" customWidth="1"/>
    <col min="8714" max="8714" width="15" style="652" customWidth="1"/>
    <col min="8715" max="8716" width="3.453125" style="652" customWidth="1"/>
    <col min="8717" max="8719" width="2.7265625" style="652" customWidth="1"/>
    <col min="8720" max="8721" width="3.453125" style="652" customWidth="1"/>
    <col min="8722" max="8722" width="3.7265625" style="652"/>
    <col min="8723" max="8723" width="3.26953125" style="652" customWidth="1"/>
    <col min="8724" max="8724" width="7.453125" style="652" customWidth="1"/>
    <col min="8725" max="8725" width="3.453125" style="652" customWidth="1"/>
    <col min="8726" max="8726" width="3.7265625" style="652"/>
    <col min="8727" max="8729" width="5" style="652" customWidth="1"/>
    <col min="8730" max="8730" width="6.7265625" style="652" customWidth="1"/>
    <col min="8731" max="8731" width="4.1796875" style="652" customWidth="1"/>
    <col min="8732" max="8732" width="2" style="652" customWidth="1"/>
    <col min="8733" max="8961" width="3.7265625" style="652"/>
    <col min="8962" max="8962" width="2.81640625" style="652" customWidth="1"/>
    <col min="8963" max="8966" width="2.7265625" style="652" customWidth="1"/>
    <col min="8967" max="8967" width="4.26953125" style="652" customWidth="1"/>
    <col min="8968" max="8968" width="14.26953125" style="652" customWidth="1"/>
    <col min="8969" max="8969" width="13.453125" style="652" customWidth="1"/>
    <col min="8970" max="8970" width="15" style="652" customWidth="1"/>
    <col min="8971" max="8972" width="3.453125" style="652" customWidth="1"/>
    <col min="8973" max="8975" width="2.7265625" style="652" customWidth="1"/>
    <col min="8976" max="8977" width="3.453125" style="652" customWidth="1"/>
    <col min="8978" max="8978" width="3.7265625" style="652"/>
    <col min="8979" max="8979" width="3.26953125" style="652" customWidth="1"/>
    <col min="8980" max="8980" width="7.453125" style="652" customWidth="1"/>
    <col min="8981" max="8981" width="3.453125" style="652" customWidth="1"/>
    <col min="8982" max="8982" width="3.7265625" style="652"/>
    <col min="8983" max="8985" width="5" style="652" customWidth="1"/>
    <col min="8986" max="8986" width="6.7265625" style="652" customWidth="1"/>
    <col min="8987" max="8987" width="4.1796875" style="652" customWidth="1"/>
    <col min="8988" max="8988" width="2" style="652" customWidth="1"/>
    <col min="8989" max="9217" width="3.7265625" style="652"/>
    <col min="9218" max="9218" width="2.81640625" style="652" customWidth="1"/>
    <col min="9219" max="9222" width="2.7265625" style="652" customWidth="1"/>
    <col min="9223" max="9223" width="4.26953125" style="652" customWidth="1"/>
    <col min="9224" max="9224" width="14.26953125" style="652" customWidth="1"/>
    <col min="9225" max="9225" width="13.453125" style="652" customWidth="1"/>
    <col min="9226" max="9226" width="15" style="652" customWidth="1"/>
    <col min="9227" max="9228" width="3.453125" style="652" customWidth="1"/>
    <col min="9229" max="9231" width="2.7265625" style="652" customWidth="1"/>
    <col min="9232" max="9233" width="3.453125" style="652" customWidth="1"/>
    <col min="9234" max="9234" width="3.7265625" style="652"/>
    <col min="9235" max="9235" width="3.26953125" style="652" customWidth="1"/>
    <col min="9236" max="9236" width="7.453125" style="652" customWidth="1"/>
    <col min="9237" max="9237" width="3.453125" style="652" customWidth="1"/>
    <col min="9238" max="9238" width="3.7265625" style="652"/>
    <col min="9239" max="9241" width="5" style="652" customWidth="1"/>
    <col min="9242" max="9242" width="6.7265625" style="652" customWidth="1"/>
    <col min="9243" max="9243" width="4.1796875" style="652" customWidth="1"/>
    <col min="9244" max="9244" width="2" style="652" customWidth="1"/>
    <col min="9245" max="9473" width="3.7265625" style="652"/>
    <col min="9474" max="9474" width="2.81640625" style="652" customWidth="1"/>
    <col min="9475" max="9478" width="2.7265625" style="652" customWidth="1"/>
    <col min="9479" max="9479" width="4.26953125" style="652" customWidth="1"/>
    <col min="9480" max="9480" width="14.26953125" style="652" customWidth="1"/>
    <col min="9481" max="9481" width="13.453125" style="652" customWidth="1"/>
    <col min="9482" max="9482" width="15" style="652" customWidth="1"/>
    <col min="9483" max="9484" width="3.453125" style="652" customWidth="1"/>
    <col min="9485" max="9487" width="2.7265625" style="652" customWidth="1"/>
    <col min="9488" max="9489" width="3.453125" style="652" customWidth="1"/>
    <col min="9490" max="9490" width="3.7265625" style="652"/>
    <col min="9491" max="9491" width="3.26953125" style="652" customWidth="1"/>
    <col min="9492" max="9492" width="7.453125" style="652" customWidth="1"/>
    <col min="9493" max="9493" width="3.453125" style="652" customWidth="1"/>
    <col min="9494" max="9494" width="3.7265625" style="652"/>
    <col min="9495" max="9497" width="5" style="652" customWidth="1"/>
    <col min="9498" max="9498" width="6.7265625" style="652" customWidth="1"/>
    <col min="9499" max="9499" width="4.1796875" style="652" customWidth="1"/>
    <col min="9500" max="9500" width="2" style="652" customWidth="1"/>
    <col min="9501" max="9729" width="3.7265625" style="652"/>
    <col min="9730" max="9730" width="2.81640625" style="652" customWidth="1"/>
    <col min="9731" max="9734" width="2.7265625" style="652" customWidth="1"/>
    <col min="9735" max="9735" width="4.26953125" style="652" customWidth="1"/>
    <col min="9736" max="9736" width="14.26953125" style="652" customWidth="1"/>
    <col min="9737" max="9737" width="13.453125" style="652" customWidth="1"/>
    <col min="9738" max="9738" width="15" style="652" customWidth="1"/>
    <col min="9739" max="9740" width="3.453125" style="652" customWidth="1"/>
    <col min="9741" max="9743" width="2.7265625" style="652" customWidth="1"/>
    <col min="9744" max="9745" width="3.453125" style="652" customWidth="1"/>
    <col min="9746" max="9746" width="3.7265625" style="652"/>
    <col min="9747" max="9747" width="3.26953125" style="652" customWidth="1"/>
    <col min="9748" max="9748" width="7.453125" style="652" customWidth="1"/>
    <col min="9749" max="9749" width="3.453125" style="652" customWidth="1"/>
    <col min="9750" max="9750" width="3.7265625" style="652"/>
    <col min="9751" max="9753" width="5" style="652" customWidth="1"/>
    <col min="9754" max="9754" width="6.7265625" style="652" customWidth="1"/>
    <col min="9755" max="9755" width="4.1796875" style="652" customWidth="1"/>
    <col min="9756" max="9756" width="2" style="652" customWidth="1"/>
    <col min="9757" max="9985" width="3.7265625" style="652"/>
    <col min="9986" max="9986" width="2.81640625" style="652" customWidth="1"/>
    <col min="9987" max="9990" width="2.7265625" style="652" customWidth="1"/>
    <col min="9991" max="9991" width="4.26953125" style="652" customWidth="1"/>
    <col min="9992" max="9992" width="14.26953125" style="652" customWidth="1"/>
    <col min="9993" max="9993" width="13.453125" style="652" customWidth="1"/>
    <col min="9994" max="9994" width="15" style="652" customWidth="1"/>
    <col min="9995" max="9996" width="3.453125" style="652" customWidth="1"/>
    <col min="9997" max="9999" width="2.7265625" style="652" customWidth="1"/>
    <col min="10000" max="10001" width="3.453125" style="652" customWidth="1"/>
    <col min="10002" max="10002" width="3.7265625" style="652"/>
    <col min="10003" max="10003" width="3.26953125" style="652" customWidth="1"/>
    <col min="10004" max="10004" width="7.453125" style="652" customWidth="1"/>
    <col min="10005" max="10005" width="3.453125" style="652" customWidth="1"/>
    <col min="10006" max="10006" width="3.7265625" style="652"/>
    <col min="10007" max="10009" width="5" style="652" customWidth="1"/>
    <col min="10010" max="10010" width="6.7265625" style="652" customWidth="1"/>
    <col min="10011" max="10011" width="4.1796875" style="652" customWidth="1"/>
    <col min="10012" max="10012" width="2" style="652" customWidth="1"/>
    <col min="10013" max="10241" width="3.7265625" style="652"/>
    <col min="10242" max="10242" width="2.81640625" style="652" customWidth="1"/>
    <col min="10243" max="10246" width="2.7265625" style="652" customWidth="1"/>
    <col min="10247" max="10247" width="4.26953125" style="652" customWidth="1"/>
    <col min="10248" max="10248" width="14.26953125" style="652" customWidth="1"/>
    <col min="10249" max="10249" width="13.453125" style="652" customWidth="1"/>
    <col min="10250" max="10250" width="15" style="652" customWidth="1"/>
    <col min="10251" max="10252" width="3.453125" style="652" customWidth="1"/>
    <col min="10253" max="10255" width="2.7265625" style="652" customWidth="1"/>
    <col min="10256" max="10257" width="3.453125" style="652" customWidth="1"/>
    <col min="10258" max="10258" width="3.7265625" style="652"/>
    <col min="10259" max="10259" width="3.26953125" style="652" customWidth="1"/>
    <col min="10260" max="10260" width="7.453125" style="652" customWidth="1"/>
    <col min="10261" max="10261" width="3.453125" style="652" customWidth="1"/>
    <col min="10262" max="10262" width="3.7265625" style="652"/>
    <col min="10263" max="10265" width="5" style="652" customWidth="1"/>
    <col min="10266" max="10266" width="6.7265625" style="652" customWidth="1"/>
    <col min="10267" max="10267" width="4.1796875" style="652" customWidth="1"/>
    <col min="10268" max="10268" width="2" style="652" customWidth="1"/>
    <col min="10269" max="10497" width="3.7265625" style="652"/>
    <col min="10498" max="10498" width="2.81640625" style="652" customWidth="1"/>
    <col min="10499" max="10502" width="2.7265625" style="652" customWidth="1"/>
    <col min="10503" max="10503" width="4.26953125" style="652" customWidth="1"/>
    <col min="10504" max="10504" width="14.26953125" style="652" customWidth="1"/>
    <col min="10505" max="10505" width="13.453125" style="652" customWidth="1"/>
    <col min="10506" max="10506" width="15" style="652" customWidth="1"/>
    <col min="10507" max="10508" width="3.453125" style="652" customWidth="1"/>
    <col min="10509" max="10511" width="2.7265625" style="652" customWidth="1"/>
    <col min="10512" max="10513" width="3.453125" style="652" customWidth="1"/>
    <col min="10514" max="10514" width="3.7265625" style="652"/>
    <col min="10515" max="10515" width="3.26953125" style="652" customWidth="1"/>
    <col min="10516" max="10516" width="7.453125" style="652" customWidth="1"/>
    <col min="10517" max="10517" width="3.453125" style="652" customWidth="1"/>
    <col min="10518" max="10518" width="3.7265625" style="652"/>
    <col min="10519" max="10521" width="5" style="652" customWidth="1"/>
    <col min="10522" max="10522" width="6.7265625" style="652" customWidth="1"/>
    <col min="10523" max="10523" width="4.1796875" style="652" customWidth="1"/>
    <col min="10524" max="10524" width="2" style="652" customWidth="1"/>
    <col min="10525" max="10753" width="3.7265625" style="652"/>
    <col min="10754" max="10754" width="2.81640625" style="652" customWidth="1"/>
    <col min="10755" max="10758" width="2.7265625" style="652" customWidth="1"/>
    <col min="10759" max="10759" width="4.26953125" style="652" customWidth="1"/>
    <col min="10760" max="10760" width="14.26953125" style="652" customWidth="1"/>
    <col min="10761" max="10761" width="13.453125" style="652" customWidth="1"/>
    <col min="10762" max="10762" width="15" style="652" customWidth="1"/>
    <col min="10763" max="10764" width="3.453125" style="652" customWidth="1"/>
    <col min="10765" max="10767" width="2.7265625" style="652" customWidth="1"/>
    <col min="10768" max="10769" width="3.453125" style="652" customWidth="1"/>
    <col min="10770" max="10770" width="3.7265625" style="652"/>
    <col min="10771" max="10771" width="3.26953125" style="652" customWidth="1"/>
    <col min="10772" max="10772" width="7.453125" style="652" customWidth="1"/>
    <col min="10773" max="10773" width="3.453125" style="652" customWidth="1"/>
    <col min="10774" max="10774" width="3.7265625" style="652"/>
    <col min="10775" max="10777" width="5" style="652" customWidth="1"/>
    <col min="10778" max="10778" width="6.7265625" style="652" customWidth="1"/>
    <col min="10779" max="10779" width="4.1796875" style="652" customWidth="1"/>
    <col min="10780" max="10780" width="2" style="652" customWidth="1"/>
    <col min="10781" max="11009" width="3.7265625" style="652"/>
    <col min="11010" max="11010" width="2.81640625" style="652" customWidth="1"/>
    <col min="11011" max="11014" width="2.7265625" style="652" customWidth="1"/>
    <col min="11015" max="11015" width="4.26953125" style="652" customWidth="1"/>
    <col min="11016" max="11016" width="14.26953125" style="652" customWidth="1"/>
    <col min="11017" max="11017" width="13.453125" style="652" customWidth="1"/>
    <col min="11018" max="11018" width="15" style="652" customWidth="1"/>
    <col min="11019" max="11020" width="3.453125" style="652" customWidth="1"/>
    <col min="11021" max="11023" width="2.7265625" style="652" customWidth="1"/>
    <col min="11024" max="11025" width="3.453125" style="652" customWidth="1"/>
    <col min="11026" max="11026" width="3.7265625" style="652"/>
    <col min="11027" max="11027" width="3.26953125" style="652" customWidth="1"/>
    <col min="11028" max="11028" width="7.453125" style="652" customWidth="1"/>
    <col min="11029" max="11029" width="3.453125" style="652" customWidth="1"/>
    <col min="11030" max="11030" width="3.7265625" style="652"/>
    <col min="11031" max="11033" width="5" style="652" customWidth="1"/>
    <col min="11034" max="11034" width="6.7265625" style="652" customWidth="1"/>
    <col min="11035" max="11035" width="4.1796875" style="652" customWidth="1"/>
    <col min="11036" max="11036" width="2" style="652" customWidth="1"/>
    <col min="11037" max="11265" width="3.7265625" style="652"/>
    <col min="11266" max="11266" width="2.81640625" style="652" customWidth="1"/>
    <col min="11267" max="11270" width="2.7265625" style="652" customWidth="1"/>
    <col min="11271" max="11271" width="4.26953125" style="652" customWidth="1"/>
    <col min="11272" max="11272" width="14.26953125" style="652" customWidth="1"/>
    <col min="11273" max="11273" width="13.453125" style="652" customWidth="1"/>
    <col min="11274" max="11274" width="15" style="652" customWidth="1"/>
    <col min="11275" max="11276" width="3.453125" style="652" customWidth="1"/>
    <col min="11277" max="11279" width="2.7265625" style="652" customWidth="1"/>
    <col min="11280" max="11281" width="3.453125" style="652" customWidth="1"/>
    <col min="11282" max="11282" width="3.7265625" style="652"/>
    <col min="11283" max="11283" width="3.26953125" style="652" customWidth="1"/>
    <col min="11284" max="11284" width="7.453125" style="652" customWidth="1"/>
    <col min="11285" max="11285" width="3.453125" style="652" customWidth="1"/>
    <col min="11286" max="11286" width="3.7265625" style="652"/>
    <col min="11287" max="11289" width="5" style="652" customWidth="1"/>
    <col min="11290" max="11290" width="6.7265625" style="652" customWidth="1"/>
    <col min="11291" max="11291" width="4.1796875" style="652" customWidth="1"/>
    <col min="11292" max="11292" width="2" style="652" customWidth="1"/>
    <col min="11293" max="11521" width="3.7265625" style="652"/>
    <col min="11522" max="11522" width="2.81640625" style="652" customWidth="1"/>
    <col min="11523" max="11526" width="2.7265625" style="652" customWidth="1"/>
    <col min="11527" max="11527" width="4.26953125" style="652" customWidth="1"/>
    <col min="11528" max="11528" width="14.26953125" style="652" customWidth="1"/>
    <col min="11529" max="11529" width="13.453125" style="652" customWidth="1"/>
    <col min="11530" max="11530" width="15" style="652" customWidth="1"/>
    <col min="11531" max="11532" width="3.453125" style="652" customWidth="1"/>
    <col min="11533" max="11535" width="2.7265625" style="652" customWidth="1"/>
    <col min="11536" max="11537" width="3.453125" style="652" customWidth="1"/>
    <col min="11538" max="11538" width="3.7265625" style="652"/>
    <col min="11539" max="11539" width="3.26953125" style="652" customWidth="1"/>
    <col min="11540" max="11540" width="7.453125" style="652" customWidth="1"/>
    <col min="11541" max="11541" width="3.453125" style="652" customWidth="1"/>
    <col min="11542" max="11542" width="3.7265625" style="652"/>
    <col min="11543" max="11545" width="5" style="652" customWidth="1"/>
    <col min="11546" max="11546" width="6.7265625" style="652" customWidth="1"/>
    <col min="11547" max="11547" width="4.1796875" style="652" customWidth="1"/>
    <col min="11548" max="11548" width="2" style="652" customWidth="1"/>
    <col min="11549" max="11777" width="3.7265625" style="652"/>
    <col min="11778" max="11778" width="2.81640625" style="652" customWidth="1"/>
    <col min="11779" max="11782" width="2.7265625" style="652" customWidth="1"/>
    <col min="11783" max="11783" width="4.26953125" style="652" customWidth="1"/>
    <col min="11784" max="11784" width="14.26953125" style="652" customWidth="1"/>
    <col min="11785" max="11785" width="13.453125" style="652" customWidth="1"/>
    <col min="11786" max="11786" width="15" style="652" customWidth="1"/>
    <col min="11787" max="11788" width="3.453125" style="652" customWidth="1"/>
    <col min="11789" max="11791" width="2.7265625" style="652" customWidth="1"/>
    <col min="11792" max="11793" width="3.453125" style="652" customWidth="1"/>
    <col min="11794" max="11794" width="3.7265625" style="652"/>
    <col min="11795" max="11795" width="3.26953125" style="652" customWidth="1"/>
    <col min="11796" max="11796" width="7.453125" style="652" customWidth="1"/>
    <col min="11797" max="11797" width="3.453125" style="652" customWidth="1"/>
    <col min="11798" max="11798" width="3.7265625" style="652"/>
    <col min="11799" max="11801" width="5" style="652" customWidth="1"/>
    <col min="11802" max="11802" width="6.7265625" style="652" customWidth="1"/>
    <col min="11803" max="11803" width="4.1796875" style="652" customWidth="1"/>
    <col min="11804" max="11804" width="2" style="652" customWidth="1"/>
    <col min="11805" max="12033" width="3.7265625" style="652"/>
    <col min="12034" max="12034" width="2.81640625" style="652" customWidth="1"/>
    <col min="12035" max="12038" width="2.7265625" style="652" customWidth="1"/>
    <col min="12039" max="12039" width="4.26953125" style="652" customWidth="1"/>
    <col min="12040" max="12040" width="14.26953125" style="652" customWidth="1"/>
    <col min="12041" max="12041" width="13.453125" style="652" customWidth="1"/>
    <col min="12042" max="12042" width="15" style="652" customWidth="1"/>
    <col min="12043" max="12044" width="3.453125" style="652" customWidth="1"/>
    <col min="12045" max="12047" width="2.7265625" style="652" customWidth="1"/>
    <col min="12048" max="12049" width="3.453125" style="652" customWidth="1"/>
    <col min="12050" max="12050" width="3.7265625" style="652"/>
    <col min="12051" max="12051" width="3.26953125" style="652" customWidth="1"/>
    <col min="12052" max="12052" width="7.453125" style="652" customWidth="1"/>
    <col min="12053" max="12053" width="3.453125" style="652" customWidth="1"/>
    <col min="12054" max="12054" width="3.7265625" style="652"/>
    <col min="12055" max="12057" width="5" style="652" customWidth="1"/>
    <col min="12058" max="12058" width="6.7265625" style="652" customWidth="1"/>
    <col min="12059" max="12059" width="4.1796875" style="652" customWidth="1"/>
    <col min="12060" max="12060" width="2" style="652" customWidth="1"/>
    <col min="12061" max="12289" width="3.7265625" style="652"/>
    <col min="12290" max="12290" width="2.81640625" style="652" customWidth="1"/>
    <col min="12291" max="12294" width="2.7265625" style="652" customWidth="1"/>
    <col min="12295" max="12295" width="4.26953125" style="652" customWidth="1"/>
    <col min="12296" max="12296" width="14.26953125" style="652" customWidth="1"/>
    <col min="12297" max="12297" width="13.453125" style="652" customWidth="1"/>
    <col min="12298" max="12298" width="15" style="652" customWidth="1"/>
    <col min="12299" max="12300" width="3.453125" style="652" customWidth="1"/>
    <col min="12301" max="12303" width="2.7265625" style="652" customWidth="1"/>
    <col min="12304" max="12305" width="3.453125" style="652" customWidth="1"/>
    <col min="12306" max="12306" width="3.7265625" style="652"/>
    <col min="12307" max="12307" width="3.26953125" style="652" customWidth="1"/>
    <col min="12308" max="12308" width="7.453125" style="652" customWidth="1"/>
    <col min="12309" max="12309" width="3.453125" style="652" customWidth="1"/>
    <col min="12310" max="12310" width="3.7265625" style="652"/>
    <col min="12311" max="12313" width="5" style="652" customWidth="1"/>
    <col min="12314" max="12314" width="6.7265625" style="652" customWidth="1"/>
    <col min="12315" max="12315" width="4.1796875" style="652" customWidth="1"/>
    <col min="12316" max="12316" width="2" style="652" customWidth="1"/>
    <col min="12317" max="12545" width="3.7265625" style="652"/>
    <col min="12546" max="12546" width="2.81640625" style="652" customWidth="1"/>
    <col min="12547" max="12550" width="2.7265625" style="652" customWidth="1"/>
    <col min="12551" max="12551" width="4.26953125" style="652" customWidth="1"/>
    <col min="12552" max="12552" width="14.26953125" style="652" customWidth="1"/>
    <col min="12553" max="12553" width="13.453125" style="652" customWidth="1"/>
    <col min="12554" max="12554" width="15" style="652" customWidth="1"/>
    <col min="12555" max="12556" width="3.453125" style="652" customWidth="1"/>
    <col min="12557" max="12559" width="2.7265625" style="652" customWidth="1"/>
    <col min="12560" max="12561" width="3.453125" style="652" customWidth="1"/>
    <col min="12562" max="12562" width="3.7265625" style="652"/>
    <col min="12563" max="12563" width="3.26953125" style="652" customWidth="1"/>
    <col min="12564" max="12564" width="7.453125" style="652" customWidth="1"/>
    <col min="12565" max="12565" width="3.453125" style="652" customWidth="1"/>
    <col min="12566" max="12566" width="3.7265625" style="652"/>
    <col min="12567" max="12569" width="5" style="652" customWidth="1"/>
    <col min="12570" max="12570" width="6.7265625" style="652" customWidth="1"/>
    <col min="12571" max="12571" width="4.1796875" style="652" customWidth="1"/>
    <col min="12572" max="12572" width="2" style="652" customWidth="1"/>
    <col min="12573" max="12801" width="3.7265625" style="652"/>
    <col min="12802" max="12802" width="2.81640625" style="652" customWidth="1"/>
    <col min="12803" max="12806" width="2.7265625" style="652" customWidth="1"/>
    <col min="12807" max="12807" width="4.26953125" style="652" customWidth="1"/>
    <col min="12808" max="12808" width="14.26953125" style="652" customWidth="1"/>
    <col min="12809" max="12809" width="13.453125" style="652" customWidth="1"/>
    <col min="12810" max="12810" width="15" style="652" customWidth="1"/>
    <col min="12811" max="12812" width="3.453125" style="652" customWidth="1"/>
    <col min="12813" max="12815" width="2.7265625" style="652" customWidth="1"/>
    <col min="12816" max="12817" width="3.453125" style="652" customWidth="1"/>
    <col min="12818" max="12818" width="3.7265625" style="652"/>
    <col min="12819" max="12819" width="3.26953125" style="652" customWidth="1"/>
    <col min="12820" max="12820" width="7.453125" style="652" customWidth="1"/>
    <col min="12821" max="12821" width="3.453125" style="652" customWidth="1"/>
    <col min="12822" max="12822" width="3.7265625" style="652"/>
    <col min="12823" max="12825" width="5" style="652" customWidth="1"/>
    <col min="12826" max="12826" width="6.7265625" style="652" customWidth="1"/>
    <col min="12827" max="12827" width="4.1796875" style="652" customWidth="1"/>
    <col min="12828" max="12828" width="2" style="652" customWidth="1"/>
    <col min="12829" max="13057" width="3.7265625" style="652"/>
    <col min="13058" max="13058" width="2.81640625" style="652" customWidth="1"/>
    <col min="13059" max="13062" width="2.7265625" style="652" customWidth="1"/>
    <col min="13063" max="13063" width="4.26953125" style="652" customWidth="1"/>
    <col min="13064" max="13064" width="14.26953125" style="652" customWidth="1"/>
    <col min="13065" max="13065" width="13.453125" style="652" customWidth="1"/>
    <col min="13066" max="13066" width="15" style="652" customWidth="1"/>
    <col min="13067" max="13068" width="3.453125" style="652" customWidth="1"/>
    <col min="13069" max="13071" width="2.7265625" style="652" customWidth="1"/>
    <col min="13072" max="13073" width="3.453125" style="652" customWidth="1"/>
    <col min="13074" max="13074" width="3.7265625" style="652"/>
    <col min="13075" max="13075" width="3.26953125" style="652" customWidth="1"/>
    <col min="13076" max="13076" width="7.453125" style="652" customWidth="1"/>
    <col min="13077" max="13077" width="3.453125" style="652" customWidth="1"/>
    <col min="13078" max="13078" width="3.7265625" style="652"/>
    <col min="13079" max="13081" width="5" style="652" customWidth="1"/>
    <col min="13082" max="13082" width="6.7265625" style="652" customWidth="1"/>
    <col min="13083" max="13083" width="4.1796875" style="652" customWidth="1"/>
    <col min="13084" max="13084" width="2" style="652" customWidth="1"/>
    <col min="13085" max="13313" width="3.7265625" style="652"/>
    <col min="13314" max="13314" width="2.81640625" style="652" customWidth="1"/>
    <col min="13315" max="13318" width="2.7265625" style="652" customWidth="1"/>
    <col min="13319" max="13319" width="4.26953125" style="652" customWidth="1"/>
    <col min="13320" max="13320" width="14.26953125" style="652" customWidth="1"/>
    <col min="13321" max="13321" width="13.453125" style="652" customWidth="1"/>
    <col min="13322" max="13322" width="15" style="652" customWidth="1"/>
    <col min="13323" max="13324" width="3.453125" style="652" customWidth="1"/>
    <col min="13325" max="13327" width="2.7265625" style="652" customWidth="1"/>
    <col min="13328" max="13329" width="3.453125" style="652" customWidth="1"/>
    <col min="13330" max="13330" width="3.7265625" style="652"/>
    <col min="13331" max="13331" width="3.26953125" style="652" customWidth="1"/>
    <col min="13332" max="13332" width="7.453125" style="652" customWidth="1"/>
    <col min="13333" max="13333" width="3.453125" style="652" customWidth="1"/>
    <col min="13334" max="13334" width="3.7265625" style="652"/>
    <col min="13335" max="13337" width="5" style="652" customWidth="1"/>
    <col min="13338" max="13338" width="6.7265625" style="652" customWidth="1"/>
    <col min="13339" max="13339" width="4.1796875" style="652" customWidth="1"/>
    <col min="13340" max="13340" width="2" style="652" customWidth="1"/>
    <col min="13341" max="13569" width="3.7265625" style="652"/>
    <col min="13570" max="13570" width="2.81640625" style="652" customWidth="1"/>
    <col min="13571" max="13574" width="2.7265625" style="652" customWidth="1"/>
    <col min="13575" max="13575" width="4.26953125" style="652" customWidth="1"/>
    <col min="13576" max="13576" width="14.26953125" style="652" customWidth="1"/>
    <col min="13577" max="13577" width="13.453125" style="652" customWidth="1"/>
    <col min="13578" max="13578" width="15" style="652" customWidth="1"/>
    <col min="13579" max="13580" width="3.453125" style="652" customWidth="1"/>
    <col min="13581" max="13583" width="2.7265625" style="652" customWidth="1"/>
    <col min="13584" max="13585" width="3.453125" style="652" customWidth="1"/>
    <col min="13586" max="13586" width="3.7265625" style="652"/>
    <col min="13587" max="13587" width="3.26953125" style="652" customWidth="1"/>
    <col min="13588" max="13588" width="7.453125" style="652" customWidth="1"/>
    <col min="13589" max="13589" width="3.453125" style="652" customWidth="1"/>
    <col min="13590" max="13590" width="3.7265625" style="652"/>
    <col min="13591" max="13593" width="5" style="652" customWidth="1"/>
    <col min="13594" max="13594" width="6.7265625" style="652" customWidth="1"/>
    <col min="13595" max="13595" width="4.1796875" style="652" customWidth="1"/>
    <col min="13596" max="13596" width="2" style="652" customWidth="1"/>
    <col min="13597" max="13825" width="3.7265625" style="652"/>
    <col min="13826" max="13826" width="2.81640625" style="652" customWidth="1"/>
    <col min="13827" max="13830" width="2.7265625" style="652" customWidth="1"/>
    <col min="13831" max="13831" width="4.26953125" style="652" customWidth="1"/>
    <col min="13832" max="13832" width="14.26953125" style="652" customWidth="1"/>
    <col min="13833" max="13833" width="13.453125" style="652" customWidth="1"/>
    <col min="13834" max="13834" width="15" style="652" customWidth="1"/>
    <col min="13835" max="13836" width="3.453125" style="652" customWidth="1"/>
    <col min="13837" max="13839" width="2.7265625" style="652" customWidth="1"/>
    <col min="13840" max="13841" width="3.453125" style="652" customWidth="1"/>
    <col min="13842" max="13842" width="3.7265625" style="652"/>
    <col min="13843" max="13843" width="3.26953125" style="652" customWidth="1"/>
    <col min="13844" max="13844" width="7.453125" style="652" customWidth="1"/>
    <col min="13845" max="13845" width="3.453125" style="652" customWidth="1"/>
    <col min="13846" max="13846" width="3.7265625" style="652"/>
    <col min="13847" max="13849" width="5" style="652" customWidth="1"/>
    <col min="13850" max="13850" width="6.7265625" style="652" customWidth="1"/>
    <col min="13851" max="13851" width="4.1796875" style="652" customWidth="1"/>
    <col min="13852" max="13852" width="2" style="652" customWidth="1"/>
    <col min="13853" max="14081" width="3.7265625" style="652"/>
    <col min="14082" max="14082" width="2.81640625" style="652" customWidth="1"/>
    <col min="14083" max="14086" width="2.7265625" style="652" customWidth="1"/>
    <col min="14087" max="14087" width="4.26953125" style="652" customWidth="1"/>
    <col min="14088" max="14088" width="14.26953125" style="652" customWidth="1"/>
    <col min="14089" max="14089" width="13.453125" style="652" customWidth="1"/>
    <col min="14090" max="14090" width="15" style="652" customWidth="1"/>
    <col min="14091" max="14092" width="3.453125" style="652" customWidth="1"/>
    <col min="14093" max="14095" width="2.7265625" style="652" customWidth="1"/>
    <col min="14096" max="14097" width="3.453125" style="652" customWidth="1"/>
    <col min="14098" max="14098" width="3.7265625" style="652"/>
    <col min="14099" max="14099" width="3.26953125" style="652" customWidth="1"/>
    <col min="14100" max="14100" width="7.453125" style="652" customWidth="1"/>
    <col min="14101" max="14101" width="3.453125" style="652" customWidth="1"/>
    <col min="14102" max="14102" width="3.7265625" style="652"/>
    <col min="14103" max="14105" width="5" style="652" customWidth="1"/>
    <col min="14106" max="14106" width="6.7265625" style="652" customWidth="1"/>
    <col min="14107" max="14107" width="4.1796875" style="652" customWidth="1"/>
    <col min="14108" max="14108" width="2" style="652" customWidth="1"/>
    <col min="14109" max="14337" width="3.7265625" style="652"/>
    <col min="14338" max="14338" width="2.81640625" style="652" customWidth="1"/>
    <col min="14339" max="14342" width="2.7265625" style="652" customWidth="1"/>
    <col min="14343" max="14343" width="4.26953125" style="652" customWidth="1"/>
    <col min="14344" max="14344" width="14.26953125" style="652" customWidth="1"/>
    <col min="14345" max="14345" width="13.453125" style="652" customWidth="1"/>
    <col min="14346" max="14346" width="15" style="652" customWidth="1"/>
    <col min="14347" max="14348" width="3.453125" style="652" customWidth="1"/>
    <col min="14349" max="14351" width="2.7265625" style="652" customWidth="1"/>
    <col min="14352" max="14353" width="3.453125" style="652" customWidth="1"/>
    <col min="14354" max="14354" width="3.7265625" style="652"/>
    <col min="14355" max="14355" width="3.26953125" style="652" customWidth="1"/>
    <col min="14356" max="14356" width="7.453125" style="652" customWidth="1"/>
    <col min="14357" max="14357" width="3.453125" style="652" customWidth="1"/>
    <col min="14358" max="14358" width="3.7265625" style="652"/>
    <col min="14359" max="14361" width="5" style="652" customWidth="1"/>
    <col min="14362" max="14362" width="6.7265625" style="652" customWidth="1"/>
    <col min="14363" max="14363" width="4.1796875" style="652" customWidth="1"/>
    <col min="14364" max="14364" width="2" style="652" customWidth="1"/>
    <col min="14365" max="14593" width="3.7265625" style="652"/>
    <col min="14594" max="14594" width="2.81640625" style="652" customWidth="1"/>
    <col min="14595" max="14598" width="2.7265625" style="652" customWidth="1"/>
    <col min="14599" max="14599" width="4.26953125" style="652" customWidth="1"/>
    <col min="14600" max="14600" width="14.26953125" style="652" customWidth="1"/>
    <col min="14601" max="14601" width="13.453125" style="652" customWidth="1"/>
    <col min="14602" max="14602" width="15" style="652" customWidth="1"/>
    <col min="14603" max="14604" width="3.453125" style="652" customWidth="1"/>
    <col min="14605" max="14607" width="2.7265625" style="652" customWidth="1"/>
    <col min="14608" max="14609" width="3.453125" style="652" customWidth="1"/>
    <col min="14610" max="14610" width="3.7265625" style="652"/>
    <col min="14611" max="14611" width="3.26953125" style="652" customWidth="1"/>
    <col min="14612" max="14612" width="7.453125" style="652" customWidth="1"/>
    <col min="14613" max="14613" width="3.453125" style="652" customWidth="1"/>
    <col min="14614" max="14614" width="3.7265625" style="652"/>
    <col min="14615" max="14617" width="5" style="652" customWidth="1"/>
    <col min="14618" max="14618" width="6.7265625" style="652" customWidth="1"/>
    <col min="14619" max="14619" width="4.1796875" style="652" customWidth="1"/>
    <col min="14620" max="14620" width="2" style="652" customWidth="1"/>
    <col min="14621" max="14849" width="3.7265625" style="652"/>
    <col min="14850" max="14850" width="2.81640625" style="652" customWidth="1"/>
    <col min="14851" max="14854" width="2.7265625" style="652" customWidth="1"/>
    <col min="14855" max="14855" width="4.26953125" style="652" customWidth="1"/>
    <col min="14856" max="14856" width="14.26953125" style="652" customWidth="1"/>
    <col min="14857" max="14857" width="13.453125" style="652" customWidth="1"/>
    <col min="14858" max="14858" width="15" style="652" customWidth="1"/>
    <col min="14859" max="14860" width="3.453125" style="652" customWidth="1"/>
    <col min="14861" max="14863" width="2.7265625" style="652" customWidth="1"/>
    <col min="14864" max="14865" width="3.453125" style="652" customWidth="1"/>
    <col min="14866" max="14866" width="3.7265625" style="652"/>
    <col min="14867" max="14867" width="3.26953125" style="652" customWidth="1"/>
    <col min="14868" max="14868" width="7.453125" style="652" customWidth="1"/>
    <col min="14869" max="14869" width="3.453125" style="652" customWidth="1"/>
    <col min="14870" max="14870" width="3.7265625" style="652"/>
    <col min="14871" max="14873" width="5" style="652" customWidth="1"/>
    <col min="14874" max="14874" width="6.7265625" style="652" customWidth="1"/>
    <col min="14875" max="14875" width="4.1796875" style="652" customWidth="1"/>
    <col min="14876" max="14876" width="2" style="652" customWidth="1"/>
    <col min="14877" max="15105" width="3.7265625" style="652"/>
    <col min="15106" max="15106" width="2.81640625" style="652" customWidth="1"/>
    <col min="15107" max="15110" width="2.7265625" style="652" customWidth="1"/>
    <col min="15111" max="15111" width="4.26953125" style="652" customWidth="1"/>
    <col min="15112" max="15112" width="14.26953125" style="652" customWidth="1"/>
    <col min="15113" max="15113" width="13.453125" style="652" customWidth="1"/>
    <col min="15114" max="15114" width="15" style="652" customWidth="1"/>
    <col min="15115" max="15116" width="3.453125" style="652" customWidth="1"/>
    <col min="15117" max="15119" width="2.7265625" style="652" customWidth="1"/>
    <col min="15120" max="15121" width="3.453125" style="652" customWidth="1"/>
    <col min="15122" max="15122" width="3.7265625" style="652"/>
    <col min="15123" max="15123" width="3.26953125" style="652" customWidth="1"/>
    <col min="15124" max="15124" width="7.453125" style="652" customWidth="1"/>
    <col min="15125" max="15125" width="3.453125" style="652" customWidth="1"/>
    <col min="15126" max="15126" width="3.7265625" style="652"/>
    <col min="15127" max="15129" width="5" style="652" customWidth="1"/>
    <col min="15130" max="15130" width="6.7265625" style="652" customWidth="1"/>
    <col min="15131" max="15131" width="4.1796875" style="652" customWidth="1"/>
    <col min="15132" max="15132" width="2" style="652" customWidth="1"/>
    <col min="15133" max="15361" width="3.7265625" style="652"/>
    <col min="15362" max="15362" width="2.81640625" style="652" customWidth="1"/>
    <col min="15363" max="15366" width="2.7265625" style="652" customWidth="1"/>
    <col min="15367" max="15367" width="4.26953125" style="652" customWidth="1"/>
    <col min="15368" max="15368" width="14.26953125" style="652" customWidth="1"/>
    <col min="15369" max="15369" width="13.453125" style="652" customWidth="1"/>
    <col min="15370" max="15370" width="15" style="652" customWidth="1"/>
    <col min="15371" max="15372" width="3.453125" style="652" customWidth="1"/>
    <col min="15373" max="15375" width="2.7265625" style="652" customWidth="1"/>
    <col min="15376" max="15377" width="3.453125" style="652" customWidth="1"/>
    <col min="15378" max="15378" width="3.7265625" style="652"/>
    <col min="15379" max="15379" width="3.26953125" style="652" customWidth="1"/>
    <col min="15380" max="15380" width="7.453125" style="652" customWidth="1"/>
    <col min="15381" max="15381" width="3.453125" style="652" customWidth="1"/>
    <col min="15382" max="15382" width="3.7265625" style="652"/>
    <col min="15383" max="15385" width="5" style="652" customWidth="1"/>
    <col min="15386" max="15386" width="6.7265625" style="652" customWidth="1"/>
    <col min="15387" max="15387" width="4.1796875" style="652" customWidth="1"/>
    <col min="15388" max="15388" width="2" style="652" customWidth="1"/>
    <col min="15389" max="15617" width="3.7265625" style="652"/>
    <col min="15618" max="15618" width="2.81640625" style="652" customWidth="1"/>
    <col min="15619" max="15622" width="2.7265625" style="652" customWidth="1"/>
    <col min="15623" max="15623" width="4.26953125" style="652" customWidth="1"/>
    <col min="15624" max="15624" width="14.26953125" style="652" customWidth="1"/>
    <col min="15625" max="15625" width="13.453125" style="652" customWidth="1"/>
    <col min="15626" max="15626" width="15" style="652" customWidth="1"/>
    <col min="15627" max="15628" width="3.453125" style="652" customWidth="1"/>
    <col min="15629" max="15631" width="2.7265625" style="652" customWidth="1"/>
    <col min="15632" max="15633" width="3.453125" style="652" customWidth="1"/>
    <col min="15634" max="15634" width="3.7265625" style="652"/>
    <col min="15635" max="15635" width="3.26953125" style="652" customWidth="1"/>
    <col min="15636" max="15636" width="7.453125" style="652" customWidth="1"/>
    <col min="15637" max="15637" width="3.453125" style="652" customWidth="1"/>
    <col min="15638" max="15638" width="3.7265625" style="652"/>
    <col min="15639" max="15641" width="5" style="652" customWidth="1"/>
    <col min="15642" max="15642" width="6.7265625" style="652" customWidth="1"/>
    <col min="15643" max="15643" width="4.1796875" style="652" customWidth="1"/>
    <col min="15644" max="15644" width="2" style="652" customWidth="1"/>
    <col min="15645" max="15873" width="3.7265625" style="652"/>
    <col min="15874" max="15874" width="2.81640625" style="652" customWidth="1"/>
    <col min="15875" max="15878" width="2.7265625" style="652" customWidth="1"/>
    <col min="15879" max="15879" width="4.26953125" style="652" customWidth="1"/>
    <col min="15880" max="15880" width="14.26953125" style="652" customWidth="1"/>
    <col min="15881" max="15881" width="13.453125" style="652" customWidth="1"/>
    <col min="15882" max="15882" width="15" style="652" customWidth="1"/>
    <col min="15883" max="15884" width="3.453125" style="652" customWidth="1"/>
    <col min="15885" max="15887" width="2.7265625" style="652" customWidth="1"/>
    <col min="15888" max="15889" width="3.453125" style="652" customWidth="1"/>
    <col min="15890" max="15890" width="3.7265625" style="652"/>
    <col min="15891" max="15891" width="3.26953125" style="652" customWidth="1"/>
    <col min="15892" max="15892" width="7.453125" style="652" customWidth="1"/>
    <col min="15893" max="15893" width="3.453125" style="652" customWidth="1"/>
    <col min="15894" max="15894" width="3.7265625" style="652"/>
    <col min="15895" max="15897" width="5" style="652" customWidth="1"/>
    <col min="15898" max="15898" width="6.7265625" style="652" customWidth="1"/>
    <col min="15899" max="15899" width="4.1796875" style="652" customWidth="1"/>
    <col min="15900" max="15900" width="2" style="652" customWidth="1"/>
    <col min="15901" max="16129" width="3.7265625" style="652"/>
    <col min="16130" max="16130" width="2.81640625" style="652" customWidth="1"/>
    <col min="16131" max="16134" width="2.7265625" style="652" customWidth="1"/>
    <col min="16135" max="16135" width="4.26953125" style="652" customWidth="1"/>
    <col min="16136" max="16136" width="14.26953125" style="652" customWidth="1"/>
    <col min="16137" max="16137" width="13.453125" style="652" customWidth="1"/>
    <col min="16138" max="16138" width="15" style="652" customWidth="1"/>
    <col min="16139" max="16140" width="3.453125" style="652" customWidth="1"/>
    <col min="16141" max="16143" width="2.7265625" style="652" customWidth="1"/>
    <col min="16144" max="16145" width="3.453125" style="652" customWidth="1"/>
    <col min="16146" max="16146" width="3.7265625" style="652"/>
    <col min="16147" max="16147" width="3.26953125" style="652" customWidth="1"/>
    <col min="16148" max="16148" width="7.453125" style="652" customWidth="1"/>
    <col min="16149" max="16149" width="3.453125" style="652" customWidth="1"/>
    <col min="16150" max="16150" width="3.7265625" style="652"/>
    <col min="16151" max="16153" width="5" style="652" customWidth="1"/>
    <col min="16154" max="16154" width="6.7265625" style="652" customWidth="1"/>
    <col min="16155" max="16155" width="4.1796875" style="652" customWidth="1"/>
    <col min="16156" max="16156" width="2" style="652" customWidth="1"/>
    <col min="16157" max="16384" width="3.7265625" style="652"/>
  </cols>
  <sheetData>
    <row r="1" spans="2:28" ht="15" thickBot="1" x14ac:dyDescent="0.4">
      <c r="B1" s="653"/>
      <c r="C1" s="653"/>
      <c r="D1" s="653"/>
      <c r="E1" s="653"/>
      <c r="F1" s="653"/>
    </row>
    <row r="2" spans="2:28" ht="45.75" customHeight="1" x14ac:dyDescent="0.35">
      <c r="B2" s="3259"/>
      <c r="C2" s="3260"/>
      <c r="D2" s="3260"/>
      <c r="E2" s="3260"/>
      <c r="F2" s="3260"/>
      <c r="G2" s="3260"/>
      <c r="H2" s="3261" t="s">
        <v>0</v>
      </c>
      <c r="I2" s="3261"/>
      <c r="J2" s="3261"/>
      <c r="K2" s="3261"/>
      <c r="L2" s="3261"/>
      <c r="M2" s="3261"/>
      <c r="N2" s="3261"/>
      <c r="O2" s="3261"/>
      <c r="P2" s="3261"/>
      <c r="Q2" s="3261"/>
      <c r="R2" s="3261"/>
      <c r="S2" s="3261"/>
      <c r="T2" s="3261"/>
      <c r="U2" s="3261"/>
      <c r="V2" s="3261"/>
      <c r="W2" s="3261"/>
      <c r="X2" s="3261"/>
      <c r="Y2" s="3261"/>
      <c r="Z2" s="3261"/>
      <c r="AA2" s="3261"/>
      <c r="AB2" s="3262"/>
    </row>
    <row r="3" spans="2:28" x14ac:dyDescent="0.35">
      <c r="B3" s="3124"/>
      <c r="C3" s="3125"/>
      <c r="D3" s="3125"/>
      <c r="E3" s="3125"/>
      <c r="F3" s="3125"/>
      <c r="G3" s="3125"/>
      <c r="H3" s="3263" t="s">
        <v>1</v>
      </c>
      <c r="I3" s="3263"/>
      <c r="J3" s="3263"/>
      <c r="K3" s="3263"/>
      <c r="L3" s="3263"/>
      <c r="M3" s="3263"/>
      <c r="N3" s="3263"/>
      <c r="O3" s="3263"/>
      <c r="P3" s="3263" t="s">
        <v>2</v>
      </c>
      <c r="Q3" s="3263"/>
      <c r="R3" s="3263"/>
      <c r="S3" s="3263"/>
      <c r="T3" s="3263"/>
      <c r="U3" s="3263"/>
      <c r="V3" s="3263"/>
      <c r="W3" s="3263"/>
      <c r="X3" s="3263"/>
      <c r="Y3" s="3263"/>
      <c r="Z3" s="3263"/>
      <c r="AA3" s="3263"/>
      <c r="AB3" s="3264"/>
    </row>
    <row r="4" spans="2:28" ht="15" thickBot="1" x14ac:dyDescent="0.4">
      <c r="B4" s="3118"/>
      <c r="C4" s="3119"/>
      <c r="D4" s="3119"/>
      <c r="E4" s="3119"/>
      <c r="F4" s="3119"/>
      <c r="G4" s="3119"/>
      <c r="H4" s="3265" t="s">
        <v>3</v>
      </c>
      <c r="I4" s="3265"/>
      <c r="J4" s="3265"/>
      <c r="K4" s="3265"/>
      <c r="L4" s="3265"/>
      <c r="M4" s="3265"/>
      <c r="N4" s="3265"/>
      <c r="O4" s="3265"/>
      <c r="P4" s="3265"/>
      <c r="Q4" s="3265"/>
      <c r="R4" s="3265"/>
      <c r="S4" s="3265"/>
      <c r="T4" s="3265"/>
      <c r="U4" s="3265"/>
      <c r="V4" s="3265"/>
      <c r="W4" s="3265"/>
      <c r="X4" s="3265"/>
      <c r="Y4" s="3265"/>
      <c r="Z4" s="3265"/>
      <c r="AA4" s="3265"/>
      <c r="AB4" s="3266"/>
    </row>
    <row r="5" spans="2:28" x14ac:dyDescent="0.35">
      <c r="H5" s="654"/>
      <c r="I5" s="654"/>
      <c r="J5" s="654"/>
      <c r="K5" s="654"/>
      <c r="L5" s="654"/>
      <c r="M5" s="654"/>
      <c r="N5" s="654"/>
      <c r="O5" s="654"/>
      <c r="P5" s="654"/>
      <c r="Q5" s="654"/>
      <c r="R5" s="654"/>
      <c r="S5" s="654"/>
      <c r="T5" s="654"/>
      <c r="U5" s="654"/>
      <c r="V5" s="654"/>
      <c r="W5" s="654"/>
      <c r="X5" s="654"/>
      <c r="Y5" s="654"/>
      <c r="Z5" s="654"/>
      <c r="AA5" s="654"/>
      <c r="AB5" s="654"/>
    </row>
    <row r="6" spans="2:28" ht="15" thickBot="1" x14ac:dyDescent="0.4">
      <c r="B6" s="655"/>
      <c r="C6" s="656"/>
      <c r="D6" s="656"/>
      <c r="E6" s="656"/>
      <c r="F6" s="656"/>
      <c r="G6" s="656"/>
      <c r="H6" s="656"/>
      <c r="I6" s="657"/>
      <c r="J6" s="657"/>
      <c r="K6" s="657"/>
      <c r="L6" s="657"/>
      <c r="M6" s="657"/>
      <c r="N6" s="657"/>
      <c r="O6" s="657"/>
      <c r="P6" s="657"/>
      <c r="Q6" s="657"/>
      <c r="R6" s="592"/>
      <c r="S6" s="592"/>
      <c r="T6" s="592"/>
      <c r="U6" s="592"/>
      <c r="V6" s="592"/>
      <c r="W6" s="656"/>
      <c r="X6" s="656"/>
      <c r="Y6" s="656"/>
      <c r="Z6" s="656"/>
      <c r="AA6" s="656"/>
      <c r="AB6" s="658"/>
    </row>
    <row r="7" spans="2:28" ht="15" customHeight="1" x14ac:dyDescent="0.35">
      <c r="B7" s="659"/>
      <c r="C7" s="3228" t="s">
        <v>4</v>
      </c>
      <c r="D7" s="3229"/>
      <c r="E7" s="3229"/>
      <c r="F7" s="3229"/>
      <c r="G7" s="3229"/>
      <c r="H7" s="3230"/>
      <c r="I7" s="3240" t="s">
        <v>357</v>
      </c>
      <c r="J7" s="3241"/>
      <c r="K7" s="3241"/>
      <c r="L7" s="3241"/>
      <c r="M7" s="3241"/>
      <c r="N7" s="3241"/>
      <c r="O7" s="3241"/>
      <c r="P7" s="3241"/>
      <c r="Q7" s="3241"/>
      <c r="R7" s="3241"/>
      <c r="S7" s="3241"/>
      <c r="T7" s="3241"/>
      <c r="U7" s="3241"/>
      <c r="V7" s="3241"/>
      <c r="W7" s="3241"/>
      <c r="X7" s="3241"/>
      <c r="Y7" s="3241"/>
      <c r="Z7" s="3241"/>
      <c r="AA7" s="3242"/>
      <c r="AB7" s="660"/>
    </row>
    <row r="8" spans="2:28" ht="15" thickBot="1" x14ac:dyDescent="0.4">
      <c r="B8" s="659"/>
      <c r="C8" s="3231"/>
      <c r="D8" s="3232"/>
      <c r="E8" s="3232"/>
      <c r="F8" s="3232"/>
      <c r="G8" s="3232"/>
      <c r="H8" s="3233"/>
      <c r="I8" s="3243"/>
      <c r="J8" s="3244"/>
      <c r="K8" s="3244"/>
      <c r="L8" s="3244"/>
      <c r="M8" s="3244"/>
      <c r="N8" s="3244"/>
      <c r="O8" s="3244"/>
      <c r="P8" s="3244"/>
      <c r="Q8" s="3244"/>
      <c r="R8" s="3244"/>
      <c r="S8" s="3244"/>
      <c r="T8" s="3244"/>
      <c r="U8" s="3244"/>
      <c r="V8" s="3244"/>
      <c r="W8" s="3244"/>
      <c r="X8" s="3244"/>
      <c r="Y8" s="3244"/>
      <c r="Z8" s="3244"/>
      <c r="AA8" s="3245"/>
      <c r="AB8" s="660"/>
    </row>
    <row r="9" spans="2:28" ht="15" thickBot="1" x14ac:dyDescent="0.4">
      <c r="B9" s="659"/>
      <c r="C9" s="661"/>
      <c r="D9" s="661"/>
      <c r="E9" s="661"/>
      <c r="F9" s="661"/>
      <c r="G9" s="661"/>
      <c r="H9" s="661"/>
      <c r="I9" s="662"/>
      <c r="J9" s="662"/>
      <c r="K9" s="662"/>
      <c r="L9" s="662"/>
      <c r="M9" s="662"/>
      <c r="N9" s="662"/>
      <c r="O9" s="662"/>
      <c r="P9" s="662"/>
      <c r="Q9" s="662"/>
      <c r="R9" s="598"/>
      <c r="S9" s="598"/>
      <c r="T9" s="598"/>
      <c r="U9" s="598"/>
      <c r="V9" s="598"/>
      <c r="W9" s="661"/>
      <c r="X9" s="661"/>
      <c r="Y9" s="661"/>
      <c r="Z9" s="661"/>
      <c r="AA9" s="661"/>
      <c r="AB9" s="660"/>
    </row>
    <row r="10" spans="2:28" ht="15" customHeight="1" thickBot="1" x14ac:dyDescent="0.4">
      <c r="B10" s="659"/>
      <c r="C10" s="3228" t="s">
        <v>5</v>
      </c>
      <c r="D10" s="3229"/>
      <c r="E10" s="3229"/>
      <c r="F10" s="3229"/>
      <c r="G10" s="3229"/>
      <c r="H10" s="3230"/>
      <c r="I10" s="3246" t="s">
        <v>358</v>
      </c>
      <c r="J10" s="3247"/>
      <c r="K10" s="3247"/>
      <c r="L10" s="3247"/>
      <c r="M10" s="3247"/>
      <c r="N10" s="3247"/>
      <c r="O10" s="3247"/>
      <c r="P10" s="3247"/>
      <c r="Q10" s="3248"/>
      <c r="R10" s="3252" t="s">
        <v>7</v>
      </c>
      <c r="S10" s="3253"/>
      <c r="T10" s="3253"/>
      <c r="U10" s="3254"/>
      <c r="V10" s="3166" t="s">
        <v>8</v>
      </c>
      <c r="W10" s="3167"/>
      <c r="X10" s="3167"/>
      <c r="Y10" s="3167"/>
      <c r="Z10" s="3167"/>
      <c r="AA10" s="3168"/>
      <c r="AB10" s="660"/>
    </row>
    <row r="11" spans="2:28" ht="28.5" customHeight="1" thickBot="1" x14ac:dyDescent="0.4">
      <c r="B11" s="659"/>
      <c r="C11" s="3231"/>
      <c r="D11" s="3232"/>
      <c r="E11" s="3232"/>
      <c r="F11" s="3232"/>
      <c r="G11" s="3232"/>
      <c r="H11" s="3233"/>
      <c r="I11" s="3249"/>
      <c r="J11" s="3250"/>
      <c r="K11" s="3250"/>
      <c r="L11" s="3250"/>
      <c r="M11" s="3250"/>
      <c r="N11" s="3250"/>
      <c r="O11" s="3250"/>
      <c r="P11" s="3250"/>
      <c r="Q11" s="3251"/>
      <c r="R11" s="3255" t="s">
        <v>359</v>
      </c>
      <c r="S11" s="3256"/>
      <c r="T11" s="3256"/>
      <c r="U11" s="3257"/>
      <c r="V11" s="1878">
        <v>4</v>
      </c>
      <c r="W11" s="1879"/>
      <c r="X11" s="1879"/>
      <c r="Y11" s="1879"/>
      <c r="Z11" s="1879"/>
      <c r="AA11" s="3258"/>
      <c r="AB11" s="660"/>
    </row>
    <row r="12" spans="2:28" ht="15" thickBot="1" x14ac:dyDescent="0.4">
      <c r="B12" s="663"/>
      <c r="C12" s="664"/>
      <c r="D12" s="664"/>
      <c r="E12" s="664"/>
      <c r="F12" s="664"/>
      <c r="G12" s="664"/>
      <c r="H12" s="664"/>
      <c r="I12" s="664"/>
      <c r="J12" s="664"/>
      <c r="K12" s="664"/>
      <c r="L12" s="664"/>
      <c r="M12" s="664"/>
      <c r="N12" s="664"/>
      <c r="O12" s="664"/>
      <c r="P12" s="664"/>
      <c r="Q12" s="664"/>
      <c r="R12" s="664"/>
      <c r="S12" s="664"/>
      <c r="T12" s="664"/>
      <c r="U12" s="664"/>
      <c r="V12" s="664"/>
      <c r="W12" s="664"/>
      <c r="X12" s="664"/>
      <c r="Y12" s="664"/>
      <c r="Z12" s="664"/>
      <c r="AA12" s="664"/>
      <c r="AB12" s="665"/>
    </row>
    <row r="13" spans="2:28" ht="15" customHeight="1" x14ac:dyDescent="0.35">
      <c r="B13" s="663"/>
      <c r="C13" s="3228" t="s">
        <v>9</v>
      </c>
      <c r="D13" s="3229"/>
      <c r="E13" s="3229"/>
      <c r="F13" s="3229"/>
      <c r="G13" s="3229"/>
      <c r="H13" s="3230"/>
      <c r="I13" s="3234" t="s">
        <v>634</v>
      </c>
      <c r="J13" s="3235"/>
      <c r="K13" s="3235"/>
      <c r="L13" s="3235"/>
      <c r="M13" s="3235"/>
      <c r="N13" s="3235"/>
      <c r="O13" s="3235"/>
      <c r="P13" s="3235"/>
      <c r="Q13" s="3235"/>
      <c r="R13" s="3235"/>
      <c r="S13" s="3236"/>
      <c r="T13" s="3228" t="s">
        <v>11</v>
      </c>
      <c r="U13" s="3229"/>
      <c r="V13" s="3229"/>
      <c r="W13" s="3229"/>
      <c r="X13" s="3229"/>
      <c r="Y13" s="3229"/>
      <c r="Z13" s="3229"/>
      <c r="AA13" s="3230"/>
      <c r="AB13" s="665"/>
    </row>
    <row r="14" spans="2:28" ht="69" customHeight="1" thickBot="1" x14ac:dyDescent="0.4">
      <c r="B14" s="663"/>
      <c r="C14" s="3231"/>
      <c r="D14" s="3232"/>
      <c r="E14" s="3232"/>
      <c r="F14" s="3232"/>
      <c r="G14" s="3232"/>
      <c r="H14" s="3233"/>
      <c r="I14" s="3237"/>
      <c r="J14" s="3238"/>
      <c r="K14" s="3238"/>
      <c r="L14" s="3238"/>
      <c r="M14" s="3238"/>
      <c r="N14" s="3238"/>
      <c r="O14" s="3238"/>
      <c r="P14" s="3238"/>
      <c r="Q14" s="3238"/>
      <c r="R14" s="3238"/>
      <c r="S14" s="3239"/>
      <c r="T14" s="1186" t="s">
        <v>12</v>
      </c>
      <c r="U14" s="1187"/>
      <c r="V14" s="1187"/>
      <c r="W14" s="1187"/>
      <c r="X14" s="1187"/>
      <c r="Y14" s="1187"/>
      <c r="Z14" s="1187"/>
      <c r="AA14" s="1188"/>
      <c r="AB14" s="665"/>
    </row>
    <row r="15" spans="2:28" ht="15" thickBot="1" x14ac:dyDescent="0.4">
      <c r="B15" s="663"/>
      <c r="C15" s="664"/>
      <c r="D15" s="664"/>
      <c r="E15" s="664"/>
      <c r="F15" s="664"/>
      <c r="G15" s="664"/>
      <c r="H15" s="664"/>
      <c r="I15" s="664"/>
      <c r="J15" s="664"/>
      <c r="K15" s="664"/>
      <c r="L15" s="664"/>
      <c r="M15" s="664"/>
      <c r="N15" s="664"/>
      <c r="O15" s="664"/>
      <c r="P15" s="664"/>
      <c r="Q15" s="664"/>
      <c r="R15" s="664"/>
      <c r="S15" s="664"/>
      <c r="T15" s="664"/>
      <c r="U15" s="664"/>
      <c r="V15" s="664"/>
      <c r="W15" s="664"/>
      <c r="X15" s="664"/>
      <c r="Y15" s="664"/>
      <c r="Z15" s="664"/>
      <c r="AA15" s="664"/>
      <c r="AB15" s="665"/>
    </row>
    <row r="16" spans="2:28" ht="57.75" customHeight="1" thickBot="1" x14ac:dyDescent="0.4">
      <c r="B16" s="663"/>
      <c r="C16" s="3175" t="s">
        <v>13</v>
      </c>
      <c r="D16" s="3176"/>
      <c r="E16" s="3176"/>
      <c r="F16" s="3176"/>
      <c r="G16" s="3176"/>
      <c r="H16" s="3177"/>
      <c r="I16" s="3178" t="s">
        <v>360</v>
      </c>
      <c r="J16" s="3179"/>
      <c r="K16" s="3179"/>
      <c r="L16" s="3179"/>
      <c r="M16" s="3179"/>
      <c r="N16" s="3179"/>
      <c r="O16" s="3179"/>
      <c r="P16" s="3179"/>
      <c r="Q16" s="3179"/>
      <c r="R16" s="3179"/>
      <c r="S16" s="3179"/>
      <c r="T16" s="3179"/>
      <c r="U16" s="3179"/>
      <c r="V16" s="3179"/>
      <c r="W16" s="3179"/>
      <c r="X16" s="3179"/>
      <c r="Y16" s="3179"/>
      <c r="Z16" s="3179"/>
      <c r="AA16" s="3180"/>
      <c r="AB16" s="665"/>
    </row>
    <row r="17" spans="2:28" ht="16.5" customHeight="1" thickBot="1" x14ac:dyDescent="0.4">
      <c r="B17" s="663"/>
      <c r="C17" s="598"/>
      <c r="D17" s="598"/>
      <c r="E17" s="598"/>
      <c r="F17" s="598"/>
      <c r="G17" s="598"/>
      <c r="H17" s="598"/>
      <c r="I17" s="666"/>
      <c r="J17" s="666"/>
      <c r="K17" s="666"/>
      <c r="L17" s="666"/>
      <c r="M17" s="666"/>
      <c r="N17" s="666"/>
      <c r="O17" s="666"/>
      <c r="P17" s="666"/>
      <c r="Q17" s="666"/>
      <c r="R17" s="666"/>
      <c r="S17" s="666"/>
      <c r="T17" s="666"/>
      <c r="U17" s="666"/>
      <c r="V17" s="666"/>
      <c r="W17" s="666"/>
      <c r="X17" s="666"/>
      <c r="Y17" s="666"/>
      <c r="Z17" s="666"/>
      <c r="AA17" s="666"/>
      <c r="AB17" s="665"/>
    </row>
    <row r="18" spans="2:28" ht="52.5" customHeight="1" thickBot="1" x14ac:dyDescent="0.4">
      <c r="B18" s="663"/>
      <c r="C18" s="3175" t="s">
        <v>15</v>
      </c>
      <c r="D18" s="3176"/>
      <c r="E18" s="3176"/>
      <c r="F18" s="3176"/>
      <c r="G18" s="3176"/>
      <c r="H18" s="3177"/>
      <c r="I18" s="3178" t="s">
        <v>361</v>
      </c>
      <c r="J18" s="3179"/>
      <c r="K18" s="3179"/>
      <c r="L18" s="3179"/>
      <c r="M18" s="3179"/>
      <c r="N18" s="3179"/>
      <c r="O18" s="3179"/>
      <c r="P18" s="3179"/>
      <c r="Q18" s="3179"/>
      <c r="R18" s="3179"/>
      <c r="S18" s="3179"/>
      <c r="T18" s="3179"/>
      <c r="U18" s="3179"/>
      <c r="V18" s="3179"/>
      <c r="W18" s="3179"/>
      <c r="X18" s="3179"/>
      <c r="Y18" s="3179"/>
      <c r="Z18" s="3179"/>
      <c r="AA18" s="3180"/>
      <c r="AB18" s="665"/>
    </row>
    <row r="19" spans="2:28" ht="16.5" customHeight="1" thickBot="1" x14ac:dyDescent="0.4">
      <c r="B19" s="663"/>
      <c r="C19" s="598"/>
      <c r="D19" s="598"/>
      <c r="E19" s="598"/>
      <c r="F19" s="598"/>
      <c r="G19" s="598"/>
      <c r="H19" s="598"/>
      <c r="I19" s="666"/>
      <c r="J19" s="666"/>
      <c r="K19" s="666"/>
      <c r="L19" s="666"/>
      <c r="M19" s="666"/>
      <c r="N19" s="666"/>
      <c r="O19" s="666"/>
      <c r="P19" s="666"/>
      <c r="Q19" s="666"/>
      <c r="R19" s="666"/>
      <c r="S19" s="666"/>
      <c r="T19" s="666"/>
      <c r="U19" s="666"/>
      <c r="V19" s="666"/>
      <c r="W19" s="666"/>
      <c r="X19" s="666"/>
      <c r="Y19" s="666"/>
      <c r="Z19" s="666"/>
      <c r="AA19" s="666"/>
      <c r="AB19" s="665"/>
    </row>
    <row r="20" spans="2:28" ht="22.5" customHeight="1" x14ac:dyDescent="0.35">
      <c r="B20" s="663"/>
      <c r="C20" s="3212" t="s">
        <v>54</v>
      </c>
      <c r="D20" s="3213"/>
      <c r="E20" s="3213"/>
      <c r="F20" s="3213"/>
      <c r="G20" s="3213"/>
      <c r="H20" s="3214"/>
      <c r="I20" s="3218" t="s">
        <v>859</v>
      </c>
      <c r="J20" s="3219"/>
      <c r="K20" s="3219"/>
      <c r="L20" s="3220"/>
      <c r="M20" s="3166" t="s">
        <v>18</v>
      </c>
      <c r="N20" s="3167"/>
      <c r="O20" s="3167"/>
      <c r="P20" s="3167"/>
      <c r="Q20" s="3167"/>
      <c r="R20" s="3167"/>
      <c r="S20" s="3168"/>
      <c r="T20" s="3166" t="s">
        <v>19</v>
      </c>
      <c r="U20" s="3167"/>
      <c r="V20" s="3167"/>
      <c r="W20" s="3167"/>
      <c r="X20" s="3167"/>
      <c r="Y20" s="3167"/>
      <c r="Z20" s="3167"/>
      <c r="AA20" s="3168"/>
      <c r="AB20" s="665"/>
    </row>
    <row r="21" spans="2:28" ht="30.75" customHeight="1" thickBot="1" x14ac:dyDescent="0.4">
      <c r="B21" s="663"/>
      <c r="C21" s="3215"/>
      <c r="D21" s="3216"/>
      <c r="E21" s="3216"/>
      <c r="F21" s="3216"/>
      <c r="G21" s="3216"/>
      <c r="H21" s="3217"/>
      <c r="I21" s="3221"/>
      <c r="J21" s="3222"/>
      <c r="K21" s="3222"/>
      <c r="L21" s="3223"/>
      <c r="M21" s="3224" t="s">
        <v>132</v>
      </c>
      <c r="N21" s="3225"/>
      <c r="O21" s="3225"/>
      <c r="P21" s="3225"/>
      <c r="Q21" s="3225"/>
      <c r="R21" s="3225"/>
      <c r="S21" s="3226"/>
      <c r="T21" s="3227" t="s">
        <v>362</v>
      </c>
      <c r="U21" s="3225"/>
      <c r="V21" s="3225"/>
      <c r="W21" s="3225"/>
      <c r="X21" s="3225"/>
      <c r="Y21" s="3225"/>
      <c r="Z21" s="3225"/>
      <c r="AA21" s="3226"/>
      <c r="AB21" s="665"/>
    </row>
    <row r="22" spans="2:28" ht="15" thickBot="1" x14ac:dyDescent="0.4">
      <c r="B22" s="663"/>
      <c r="C22" s="664"/>
      <c r="D22" s="664"/>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5"/>
    </row>
    <row r="23" spans="2:28" ht="31.5" customHeight="1" x14ac:dyDescent="0.35">
      <c r="B23" s="663"/>
      <c r="C23" s="3166" t="s">
        <v>22</v>
      </c>
      <c r="D23" s="3167"/>
      <c r="E23" s="3167"/>
      <c r="F23" s="3167"/>
      <c r="G23" s="3167"/>
      <c r="H23" s="3167"/>
      <c r="I23" s="3168"/>
      <c r="J23" s="3166" t="s">
        <v>23</v>
      </c>
      <c r="K23" s="3167"/>
      <c r="L23" s="3167"/>
      <c r="M23" s="3167"/>
      <c r="N23" s="3167"/>
      <c r="O23" s="3167"/>
      <c r="P23" s="3168"/>
      <c r="Q23" s="3166" t="s">
        <v>24</v>
      </c>
      <c r="R23" s="3167"/>
      <c r="S23" s="3167"/>
      <c r="T23" s="3167"/>
      <c r="U23" s="3167"/>
      <c r="V23" s="3167"/>
      <c r="W23" s="3167"/>
      <c r="X23" s="3167"/>
      <c r="Y23" s="3167"/>
      <c r="Z23" s="3167"/>
      <c r="AA23" s="3168"/>
      <c r="AB23" s="665"/>
    </row>
    <row r="24" spans="2:28" ht="58.5" customHeight="1" thickBot="1" x14ac:dyDescent="0.4">
      <c r="B24" s="663"/>
      <c r="C24" s="3191" t="s">
        <v>860</v>
      </c>
      <c r="D24" s="3192"/>
      <c r="E24" s="3192"/>
      <c r="F24" s="3192"/>
      <c r="G24" s="3192"/>
      <c r="H24" s="3192"/>
      <c r="I24" s="3193"/>
      <c r="J24" s="3169" t="s">
        <v>363</v>
      </c>
      <c r="K24" s="3170"/>
      <c r="L24" s="3170"/>
      <c r="M24" s="3170"/>
      <c r="N24" s="3170"/>
      <c r="O24" s="3170"/>
      <c r="P24" s="3171"/>
      <c r="Q24" s="3172" t="s">
        <v>364</v>
      </c>
      <c r="R24" s="3173"/>
      <c r="S24" s="3173"/>
      <c r="T24" s="3173"/>
      <c r="U24" s="3173"/>
      <c r="V24" s="3173"/>
      <c r="W24" s="3173"/>
      <c r="X24" s="3173"/>
      <c r="Y24" s="3173"/>
      <c r="Z24" s="3173"/>
      <c r="AA24" s="3174"/>
      <c r="AB24" s="665"/>
    </row>
    <row r="25" spans="2:28" ht="15" thickBot="1" x14ac:dyDescent="0.4">
      <c r="B25" s="663"/>
      <c r="C25" s="664"/>
      <c r="D25" s="664"/>
      <c r="E25" s="664"/>
      <c r="F25" s="664"/>
      <c r="G25" s="664"/>
      <c r="H25" s="664"/>
      <c r="I25" s="664"/>
      <c r="J25" s="664"/>
      <c r="K25" s="664"/>
      <c r="L25" s="664"/>
      <c r="M25" s="664"/>
      <c r="N25" s="664"/>
      <c r="O25" s="664"/>
      <c r="P25" s="664"/>
      <c r="Q25" s="664"/>
      <c r="R25" s="664"/>
      <c r="S25" s="664"/>
      <c r="T25" s="664"/>
      <c r="U25" s="664"/>
      <c r="V25" s="664"/>
      <c r="W25" s="664"/>
      <c r="X25" s="664"/>
      <c r="Y25" s="664"/>
      <c r="Z25" s="664"/>
      <c r="AA25" s="664"/>
      <c r="AB25" s="665"/>
    </row>
    <row r="26" spans="2:28" ht="33" customHeight="1" thickBot="1" x14ac:dyDescent="0.4">
      <c r="B26" s="663"/>
      <c r="C26" s="3175" t="s">
        <v>27</v>
      </c>
      <c r="D26" s="3176"/>
      <c r="E26" s="3176"/>
      <c r="F26" s="3176"/>
      <c r="G26" s="3176"/>
      <c r="H26" s="3177"/>
      <c r="I26" s="3178" t="s">
        <v>861</v>
      </c>
      <c r="J26" s="3179"/>
      <c r="K26" s="3179"/>
      <c r="L26" s="3179"/>
      <c r="M26" s="3179"/>
      <c r="N26" s="3179"/>
      <c r="O26" s="3179"/>
      <c r="P26" s="3179"/>
      <c r="Q26" s="3179"/>
      <c r="R26" s="3179"/>
      <c r="S26" s="3179"/>
      <c r="T26" s="3179"/>
      <c r="U26" s="3179"/>
      <c r="V26" s="3179"/>
      <c r="W26" s="3179"/>
      <c r="X26" s="3179"/>
      <c r="Y26" s="3179"/>
      <c r="Z26" s="3179"/>
      <c r="AA26" s="3180"/>
      <c r="AB26" s="665"/>
    </row>
    <row r="27" spans="2:28" ht="15" thickBot="1" x14ac:dyDescent="0.4">
      <c r="B27" s="663"/>
      <c r="C27" s="598"/>
      <c r="D27" s="598"/>
      <c r="E27" s="598"/>
      <c r="F27" s="598"/>
      <c r="G27" s="598"/>
      <c r="H27" s="598"/>
      <c r="I27" s="666"/>
      <c r="J27" s="666"/>
      <c r="K27" s="666"/>
      <c r="L27" s="666"/>
      <c r="M27" s="666"/>
      <c r="N27" s="666"/>
      <c r="O27" s="666"/>
      <c r="P27" s="666"/>
      <c r="Q27" s="666"/>
      <c r="R27" s="666"/>
      <c r="S27" s="666"/>
      <c r="T27" s="666"/>
      <c r="U27" s="666"/>
      <c r="V27" s="666"/>
      <c r="W27" s="666"/>
      <c r="X27" s="666"/>
      <c r="Y27" s="666"/>
      <c r="Z27" s="666"/>
      <c r="AA27" s="666"/>
      <c r="AB27" s="665"/>
    </row>
    <row r="28" spans="2:28" ht="53.25" customHeight="1" thickBot="1" x14ac:dyDescent="0.4">
      <c r="B28" s="663"/>
      <c r="C28" s="3175" t="s">
        <v>28</v>
      </c>
      <c r="D28" s="3176"/>
      <c r="E28" s="3176"/>
      <c r="F28" s="3176"/>
      <c r="G28" s="3176"/>
      <c r="H28" s="3177"/>
      <c r="I28" s="3181">
        <v>3</v>
      </c>
      <c r="J28" s="3178"/>
      <c r="K28" s="3182" t="s">
        <v>29</v>
      </c>
      <c r="L28" s="3183"/>
      <c r="M28" s="3183"/>
      <c r="N28" s="3184"/>
      <c r="O28" s="3185" t="s">
        <v>30</v>
      </c>
      <c r="P28" s="3186"/>
      <c r="Q28" s="3186"/>
      <c r="R28" s="3187"/>
      <c r="S28" s="667"/>
      <c r="T28" s="3186" t="s">
        <v>31</v>
      </c>
      <c r="U28" s="3186"/>
      <c r="V28" s="3187"/>
      <c r="W28" s="668"/>
      <c r="X28" s="3188" t="s">
        <v>56</v>
      </c>
      <c r="Y28" s="3189"/>
      <c r="Z28" s="3190"/>
      <c r="AA28" s="669" t="s">
        <v>32</v>
      </c>
      <c r="AB28" s="665"/>
    </row>
    <row r="29" spans="2:28" ht="15" thickBot="1" x14ac:dyDescent="0.4">
      <c r="B29" s="663"/>
      <c r="C29" s="664"/>
      <c r="D29" s="664"/>
      <c r="E29" s="664"/>
      <c r="F29" s="664"/>
      <c r="G29" s="664"/>
      <c r="H29" s="664"/>
      <c r="I29" s="664"/>
      <c r="J29" s="664"/>
      <c r="K29" s="664"/>
      <c r="L29" s="664"/>
      <c r="M29" s="664"/>
      <c r="N29" s="664"/>
      <c r="O29" s="664"/>
      <c r="P29" s="664"/>
      <c r="Q29" s="664"/>
      <c r="R29" s="664"/>
      <c r="S29" s="664"/>
      <c r="T29" s="664"/>
      <c r="U29" s="664"/>
      <c r="V29" s="664"/>
      <c r="W29" s="664"/>
      <c r="X29" s="664"/>
      <c r="Y29" s="664"/>
      <c r="Z29" s="664"/>
      <c r="AA29" s="664"/>
      <c r="AB29" s="665"/>
    </row>
    <row r="30" spans="2:28" ht="15" customHeight="1" x14ac:dyDescent="0.35">
      <c r="B30" s="663"/>
      <c r="C30" s="3194" t="s">
        <v>34</v>
      </c>
      <c r="D30" s="3195"/>
      <c r="E30" s="3195"/>
      <c r="F30" s="3195"/>
      <c r="G30" s="3195"/>
      <c r="H30" s="3195"/>
      <c r="I30" s="3195"/>
      <c r="J30" s="3196"/>
      <c r="K30" s="3203" t="s">
        <v>35</v>
      </c>
      <c r="L30" s="3204"/>
      <c r="M30" s="3204"/>
      <c r="N30" s="3204"/>
      <c r="O30" s="3204"/>
      <c r="P30" s="3204"/>
      <c r="Q30" s="3204"/>
      <c r="R30" s="3204"/>
      <c r="S30" s="3205" t="s">
        <v>36</v>
      </c>
      <c r="T30" s="3205"/>
      <c r="U30" s="3205"/>
      <c r="V30" s="3205"/>
      <c r="W30" s="3205"/>
      <c r="X30" s="3206" t="s">
        <v>37</v>
      </c>
      <c r="Y30" s="3206"/>
      <c r="Z30" s="3206"/>
      <c r="AA30" s="3207"/>
      <c r="AB30" s="665"/>
    </row>
    <row r="31" spans="2:28" ht="14.25" customHeight="1" x14ac:dyDescent="0.35">
      <c r="B31" s="663"/>
      <c r="C31" s="3197"/>
      <c r="D31" s="3198"/>
      <c r="E31" s="3198"/>
      <c r="F31" s="3198"/>
      <c r="G31" s="3198"/>
      <c r="H31" s="3198"/>
      <c r="I31" s="3198"/>
      <c r="J31" s="3199"/>
      <c r="K31" s="3208" t="s">
        <v>38</v>
      </c>
      <c r="L31" s="3209"/>
      <c r="M31" s="3209"/>
      <c r="N31" s="3209"/>
      <c r="O31" s="3209" t="s">
        <v>39</v>
      </c>
      <c r="P31" s="3209"/>
      <c r="Q31" s="3209"/>
      <c r="R31" s="3209"/>
      <c r="S31" s="3209" t="s">
        <v>38</v>
      </c>
      <c r="T31" s="3209"/>
      <c r="U31" s="3209" t="s">
        <v>39</v>
      </c>
      <c r="V31" s="3209"/>
      <c r="W31" s="3209"/>
      <c r="X31" s="3209" t="s">
        <v>38</v>
      </c>
      <c r="Y31" s="3209"/>
      <c r="Z31" s="3209" t="s">
        <v>39</v>
      </c>
      <c r="AA31" s="3210"/>
      <c r="AB31" s="665"/>
    </row>
    <row r="32" spans="2:28" ht="15" customHeight="1" thickBot="1" x14ac:dyDescent="0.4">
      <c r="B32" s="663"/>
      <c r="C32" s="3200"/>
      <c r="D32" s="3201"/>
      <c r="E32" s="3201"/>
      <c r="F32" s="3201"/>
      <c r="G32" s="3201"/>
      <c r="H32" s="3201"/>
      <c r="I32" s="3201"/>
      <c r="J32" s="3202"/>
      <c r="K32" s="3211">
        <v>5.01</v>
      </c>
      <c r="L32" s="3161"/>
      <c r="M32" s="3161"/>
      <c r="N32" s="3161"/>
      <c r="O32" s="3161">
        <v>7</v>
      </c>
      <c r="P32" s="3161"/>
      <c r="Q32" s="3161"/>
      <c r="R32" s="3161"/>
      <c r="S32" s="3161">
        <v>3.01</v>
      </c>
      <c r="T32" s="3161"/>
      <c r="U32" s="3161">
        <v>5</v>
      </c>
      <c r="V32" s="3161"/>
      <c r="W32" s="3161"/>
      <c r="X32" s="3161">
        <v>0.01</v>
      </c>
      <c r="Y32" s="3161"/>
      <c r="Z32" s="3161">
        <v>3</v>
      </c>
      <c r="AA32" s="3162"/>
      <c r="AB32" s="665"/>
    </row>
    <row r="33" spans="2:31" ht="15" thickBot="1" x14ac:dyDescent="0.4">
      <c r="B33" s="663"/>
      <c r="C33" s="664"/>
      <c r="D33" s="664"/>
      <c r="E33" s="664"/>
      <c r="F33" s="664"/>
      <c r="G33" s="664"/>
      <c r="H33" s="664"/>
      <c r="I33" s="664"/>
      <c r="J33" s="664"/>
      <c r="K33" s="664"/>
      <c r="L33" s="664"/>
      <c r="M33" s="664"/>
      <c r="N33" s="664"/>
      <c r="O33" s="664"/>
      <c r="P33" s="664"/>
      <c r="Q33" s="664"/>
      <c r="R33" s="664"/>
      <c r="S33" s="664"/>
      <c r="T33" s="664"/>
      <c r="U33" s="664"/>
      <c r="V33" s="664"/>
      <c r="W33" s="664"/>
      <c r="X33" s="664"/>
      <c r="Y33" s="664"/>
      <c r="Z33" s="664"/>
      <c r="AA33" s="664"/>
      <c r="AB33" s="665"/>
    </row>
    <row r="34" spans="2:31" s="626" customFormat="1" ht="15" thickBot="1" x14ac:dyDescent="0.4">
      <c r="B34" s="625"/>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8"/>
      <c r="AB34" s="665"/>
    </row>
    <row r="35" spans="2:31" s="626" customFormat="1" ht="32.25" customHeight="1" thickBot="1" x14ac:dyDescent="0.4">
      <c r="B35" s="625"/>
      <c r="C35" s="1546" t="s">
        <v>41</v>
      </c>
      <c r="D35" s="1547"/>
      <c r="E35" s="1547"/>
      <c r="F35" s="1547"/>
      <c r="G35" s="1548"/>
      <c r="H35" s="624" t="s">
        <v>862</v>
      </c>
      <c r="I35" s="624" t="s">
        <v>863</v>
      </c>
      <c r="J35" s="624" t="s">
        <v>864</v>
      </c>
      <c r="K35" s="1693" t="s">
        <v>45</v>
      </c>
      <c r="L35" s="1694"/>
      <c r="M35" s="1694"/>
      <c r="N35" s="1694"/>
      <c r="O35" s="1694"/>
      <c r="P35" s="1694"/>
      <c r="Q35" s="1694"/>
      <c r="R35" s="1694"/>
      <c r="S35" s="1694"/>
      <c r="T35" s="1694"/>
      <c r="U35" s="1694"/>
      <c r="V35" s="1694"/>
      <c r="W35" s="1694"/>
      <c r="X35" s="1694"/>
      <c r="Y35" s="1694"/>
      <c r="Z35" s="1694"/>
      <c r="AA35" s="1695"/>
      <c r="AB35" s="665"/>
    </row>
    <row r="36" spans="2:31" s="626" customFormat="1" ht="85" customHeight="1" x14ac:dyDescent="0.35">
      <c r="B36" s="625"/>
      <c r="C36" s="1558" t="s">
        <v>865</v>
      </c>
      <c r="D36" s="1748"/>
      <c r="E36" s="1748"/>
      <c r="F36" s="1748"/>
      <c r="G36" s="1749"/>
      <c r="H36" s="548">
        <v>61</v>
      </c>
      <c r="I36" s="548">
        <v>993</v>
      </c>
      <c r="J36" s="573">
        <f>+H36/I36</f>
        <v>6.1430010070493452E-2</v>
      </c>
      <c r="K36" s="3163" t="s">
        <v>866</v>
      </c>
      <c r="L36" s="3164"/>
      <c r="M36" s="3164"/>
      <c r="N36" s="3164"/>
      <c r="O36" s="3164"/>
      <c r="P36" s="3164"/>
      <c r="Q36" s="3164"/>
      <c r="R36" s="3164"/>
      <c r="S36" s="3164"/>
      <c r="T36" s="3164"/>
      <c r="U36" s="3164"/>
      <c r="V36" s="3164"/>
      <c r="W36" s="3164"/>
      <c r="X36" s="3164"/>
      <c r="Y36" s="3164"/>
      <c r="Z36" s="3164"/>
      <c r="AA36" s="3165"/>
      <c r="AB36" s="665"/>
    </row>
    <row r="37" spans="2:31" s="626" customFormat="1" ht="46.5" customHeight="1" x14ac:dyDescent="0.35">
      <c r="B37" s="625"/>
      <c r="C37" s="1558"/>
      <c r="D37" s="1748"/>
      <c r="E37" s="1748"/>
      <c r="F37" s="1748"/>
      <c r="G37" s="1749"/>
      <c r="H37" s="605"/>
      <c r="I37" s="605"/>
      <c r="J37" s="670"/>
      <c r="K37" s="2742"/>
      <c r="L37" s="2743"/>
      <c r="M37" s="2743"/>
      <c r="N37" s="2743"/>
      <c r="O37" s="2743"/>
      <c r="P37" s="2743"/>
      <c r="Q37" s="2743"/>
      <c r="R37" s="2743"/>
      <c r="S37" s="2743"/>
      <c r="T37" s="2743"/>
      <c r="U37" s="2743"/>
      <c r="V37" s="2743"/>
      <c r="W37" s="2743"/>
      <c r="X37" s="2743"/>
      <c r="Y37" s="2743"/>
      <c r="Z37" s="2743"/>
      <c r="AA37" s="2744"/>
      <c r="AB37" s="665"/>
    </row>
    <row r="38" spans="2:31" s="626" customFormat="1" ht="46.5" customHeight="1" x14ac:dyDescent="0.35">
      <c r="B38" s="625"/>
      <c r="C38" s="1558"/>
      <c r="D38" s="1748"/>
      <c r="E38" s="1748"/>
      <c r="F38" s="1748"/>
      <c r="G38" s="1749"/>
      <c r="H38" s="605"/>
      <c r="I38" s="605"/>
      <c r="J38" s="670"/>
      <c r="K38" s="2742"/>
      <c r="L38" s="2743"/>
      <c r="M38" s="2743"/>
      <c r="N38" s="2743"/>
      <c r="O38" s="2743"/>
      <c r="P38" s="2743"/>
      <c r="Q38" s="2743"/>
      <c r="R38" s="2743"/>
      <c r="S38" s="2743"/>
      <c r="T38" s="2743"/>
      <c r="U38" s="2743"/>
      <c r="V38" s="2743"/>
      <c r="W38" s="2743"/>
      <c r="X38" s="2743"/>
      <c r="Y38" s="2743"/>
      <c r="Z38" s="2743"/>
      <c r="AA38" s="2744"/>
      <c r="AB38" s="665"/>
    </row>
    <row r="39" spans="2:31" s="626" customFormat="1" ht="35.15" customHeight="1" thickBot="1" x14ac:dyDescent="0.4">
      <c r="B39" s="625"/>
      <c r="C39" s="1558"/>
      <c r="D39" s="1748"/>
      <c r="E39" s="1748"/>
      <c r="F39" s="1748"/>
      <c r="G39" s="1749"/>
      <c r="H39" s="605"/>
      <c r="I39" s="605"/>
      <c r="J39" s="577"/>
      <c r="K39" s="1687"/>
      <c r="L39" s="1688"/>
      <c r="M39" s="1688"/>
      <c r="N39" s="1688"/>
      <c r="O39" s="1688"/>
      <c r="P39" s="1688"/>
      <c r="Q39" s="1688"/>
      <c r="R39" s="1688"/>
      <c r="S39" s="1688"/>
      <c r="T39" s="1688"/>
      <c r="U39" s="1688"/>
      <c r="V39" s="1688"/>
      <c r="W39" s="1688"/>
      <c r="X39" s="1688"/>
      <c r="Y39" s="1688"/>
      <c r="Z39" s="1688"/>
      <c r="AA39" s="1689"/>
      <c r="AB39" s="665"/>
      <c r="AE39" s="671"/>
    </row>
    <row r="40" spans="2:31" s="626" customFormat="1" ht="35.15" hidden="1" customHeight="1" x14ac:dyDescent="0.35">
      <c r="B40" s="625"/>
      <c r="C40" s="1558"/>
      <c r="D40" s="1748"/>
      <c r="E40" s="1748"/>
      <c r="F40" s="1748"/>
      <c r="G40" s="1749"/>
      <c r="H40" s="605"/>
      <c r="I40" s="605"/>
      <c r="J40" s="577" t="e">
        <f t="shared" ref="J40:J47" si="0">+H40/I40</f>
        <v>#DIV/0!</v>
      </c>
      <c r="K40" s="1687"/>
      <c r="L40" s="1688"/>
      <c r="M40" s="1688"/>
      <c r="N40" s="1688"/>
      <c r="O40" s="1688"/>
      <c r="P40" s="1688"/>
      <c r="Q40" s="1688"/>
      <c r="R40" s="1688"/>
      <c r="S40" s="1688"/>
      <c r="T40" s="1688"/>
      <c r="U40" s="1688"/>
      <c r="V40" s="1688"/>
      <c r="W40" s="1688"/>
      <c r="X40" s="1688"/>
      <c r="Y40" s="1688"/>
      <c r="Z40" s="1688"/>
      <c r="AA40" s="1689"/>
      <c r="AB40" s="665"/>
    </row>
    <row r="41" spans="2:31" s="626" customFormat="1" ht="35.15" hidden="1" customHeight="1" x14ac:dyDescent="0.35">
      <c r="B41" s="625"/>
      <c r="C41" s="1558"/>
      <c r="D41" s="1748"/>
      <c r="E41" s="1748"/>
      <c r="F41" s="1748"/>
      <c r="G41" s="1749"/>
      <c r="H41" s="605"/>
      <c r="I41" s="605"/>
      <c r="J41" s="672" t="e">
        <f t="shared" si="0"/>
        <v>#DIV/0!</v>
      </c>
      <c r="K41" s="1687"/>
      <c r="L41" s="1688"/>
      <c r="M41" s="1688"/>
      <c r="N41" s="1688"/>
      <c r="O41" s="1688"/>
      <c r="P41" s="1688"/>
      <c r="Q41" s="1688"/>
      <c r="R41" s="1688"/>
      <c r="S41" s="1688"/>
      <c r="T41" s="1688"/>
      <c r="U41" s="1688"/>
      <c r="V41" s="1688"/>
      <c r="W41" s="1688"/>
      <c r="X41" s="1688"/>
      <c r="Y41" s="1688"/>
      <c r="Z41" s="1688"/>
      <c r="AA41" s="1689"/>
      <c r="AB41" s="665"/>
    </row>
    <row r="42" spans="2:31" s="626" customFormat="1" ht="35.15" hidden="1" customHeight="1" x14ac:dyDescent="0.35">
      <c r="B42" s="625"/>
      <c r="C42" s="1558"/>
      <c r="D42" s="1748"/>
      <c r="E42" s="1748"/>
      <c r="F42" s="1748"/>
      <c r="G42" s="1749"/>
      <c r="H42" s="605"/>
      <c r="I42" s="605"/>
      <c r="J42" s="672" t="e">
        <f t="shared" si="0"/>
        <v>#DIV/0!</v>
      </c>
      <c r="K42" s="1687"/>
      <c r="L42" s="1688"/>
      <c r="M42" s="1688"/>
      <c r="N42" s="1688"/>
      <c r="O42" s="1688"/>
      <c r="P42" s="1688"/>
      <c r="Q42" s="1688"/>
      <c r="R42" s="1688"/>
      <c r="S42" s="1688"/>
      <c r="T42" s="1688"/>
      <c r="U42" s="1688"/>
      <c r="V42" s="1688"/>
      <c r="W42" s="1688"/>
      <c r="X42" s="1688"/>
      <c r="Y42" s="1688"/>
      <c r="Z42" s="1688"/>
      <c r="AA42" s="1689"/>
      <c r="AB42" s="665"/>
    </row>
    <row r="43" spans="2:31" s="626" customFormat="1" ht="35.15" hidden="1" customHeight="1" x14ac:dyDescent="0.35">
      <c r="B43" s="625"/>
      <c r="C43" s="1558"/>
      <c r="D43" s="1748"/>
      <c r="E43" s="1748"/>
      <c r="F43" s="1748"/>
      <c r="G43" s="1749"/>
      <c r="H43" s="605"/>
      <c r="I43" s="605"/>
      <c r="J43" s="672" t="e">
        <f t="shared" si="0"/>
        <v>#DIV/0!</v>
      </c>
      <c r="K43" s="1687"/>
      <c r="L43" s="1688"/>
      <c r="M43" s="1688"/>
      <c r="N43" s="1688"/>
      <c r="O43" s="1688"/>
      <c r="P43" s="1688"/>
      <c r="Q43" s="1688"/>
      <c r="R43" s="1688"/>
      <c r="S43" s="1688"/>
      <c r="T43" s="1688"/>
      <c r="U43" s="1688"/>
      <c r="V43" s="1688"/>
      <c r="W43" s="1688"/>
      <c r="X43" s="1688"/>
      <c r="Y43" s="1688"/>
      <c r="Z43" s="1688"/>
      <c r="AA43" s="1689"/>
      <c r="AB43" s="665"/>
    </row>
    <row r="44" spans="2:31" s="626" customFormat="1" ht="35.15" hidden="1" customHeight="1" x14ac:dyDescent="0.35">
      <c r="B44" s="625"/>
      <c r="C44" s="1558"/>
      <c r="D44" s="1748"/>
      <c r="E44" s="1748"/>
      <c r="F44" s="1748"/>
      <c r="G44" s="1749"/>
      <c r="H44" s="605"/>
      <c r="I44" s="605"/>
      <c r="J44" s="604" t="e">
        <f t="shared" si="0"/>
        <v>#DIV/0!</v>
      </c>
      <c r="K44" s="1687"/>
      <c r="L44" s="1688"/>
      <c r="M44" s="1688"/>
      <c r="N44" s="1688"/>
      <c r="O44" s="1688"/>
      <c r="P44" s="1688"/>
      <c r="Q44" s="1688"/>
      <c r="R44" s="1688"/>
      <c r="S44" s="1688"/>
      <c r="T44" s="1688"/>
      <c r="U44" s="1688"/>
      <c r="V44" s="1688"/>
      <c r="W44" s="1688"/>
      <c r="X44" s="1688"/>
      <c r="Y44" s="1688"/>
      <c r="Z44" s="1688"/>
      <c r="AA44" s="1689"/>
      <c r="AB44" s="665"/>
    </row>
    <row r="45" spans="2:31" s="626" customFormat="1" ht="35.15" hidden="1" customHeight="1" x14ac:dyDescent="0.35">
      <c r="B45" s="625"/>
      <c r="C45" s="1558"/>
      <c r="D45" s="1748"/>
      <c r="E45" s="1748"/>
      <c r="F45" s="1748"/>
      <c r="G45" s="1749"/>
      <c r="H45" s="605"/>
      <c r="I45" s="605"/>
      <c r="J45" s="604" t="e">
        <f t="shared" si="0"/>
        <v>#DIV/0!</v>
      </c>
      <c r="K45" s="1687"/>
      <c r="L45" s="1688"/>
      <c r="M45" s="1688"/>
      <c r="N45" s="1688"/>
      <c r="O45" s="1688"/>
      <c r="P45" s="1688"/>
      <c r="Q45" s="1688"/>
      <c r="R45" s="1688"/>
      <c r="S45" s="1688"/>
      <c r="T45" s="1688"/>
      <c r="U45" s="1688"/>
      <c r="V45" s="1688"/>
      <c r="W45" s="1688"/>
      <c r="X45" s="1688"/>
      <c r="Y45" s="1688"/>
      <c r="Z45" s="1688"/>
      <c r="AA45" s="1689"/>
      <c r="AB45" s="665"/>
    </row>
    <row r="46" spans="2:31" s="626" customFormat="1" ht="35.15" hidden="1" customHeight="1" x14ac:dyDescent="0.35">
      <c r="B46" s="625"/>
      <c r="C46" s="1558"/>
      <c r="D46" s="1748"/>
      <c r="E46" s="1748"/>
      <c r="F46" s="1748"/>
      <c r="G46" s="1749"/>
      <c r="H46" s="605"/>
      <c r="I46" s="605"/>
      <c r="J46" s="604" t="e">
        <f t="shared" si="0"/>
        <v>#DIV/0!</v>
      </c>
      <c r="K46" s="1687"/>
      <c r="L46" s="1688"/>
      <c r="M46" s="1688"/>
      <c r="N46" s="1688"/>
      <c r="O46" s="1688"/>
      <c r="P46" s="1688"/>
      <c r="Q46" s="1688"/>
      <c r="R46" s="1688"/>
      <c r="S46" s="1688"/>
      <c r="T46" s="1688"/>
      <c r="U46" s="1688"/>
      <c r="V46" s="1688"/>
      <c r="W46" s="1688"/>
      <c r="X46" s="1688"/>
      <c r="Y46" s="1688"/>
      <c r="Z46" s="1688"/>
      <c r="AA46" s="1689"/>
      <c r="AB46" s="665"/>
    </row>
    <row r="47" spans="2:31" s="626" customFormat="1" ht="35.15" hidden="1" customHeight="1" x14ac:dyDescent="0.35">
      <c r="B47" s="625"/>
      <c r="C47" s="1558"/>
      <c r="D47" s="1748"/>
      <c r="E47" s="1748"/>
      <c r="F47" s="1748"/>
      <c r="G47" s="1749"/>
      <c r="H47" s="463"/>
      <c r="I47" s="463"/>
      <c r="J47" s="604" t="e">
        <f t="shared" si="0"/>
        <v>#DIV/0!</v>
      </c>
      <c r="K47" s="1696"/>
      <c r="L47" s="1697"/>
      <c r="M47" s="1697"/>
      <c r="N47" s="1697"/>
      <c r="O47" s="1697"/>
      <c r="P47" s="1697"/>
      <c r="Q47" s="1697"/>
      <c r="R47" s="1697"/>
      <c r="S47" s="1697"/>
      <c r="T47" s="1697"/>
      <c r="U47" s="1697"/>
      <c r="V47" s="1697"/>
      <c r="W47" s="1697"/>
      <c r="X47" s="1697"/>
      <c r="Y47" s="1697"/>
      <c r="Z47" s="1697"/>
      <c r="AA47" s="1698"/>
      <c r="AB47" s="665"/>
    </row>
    <row r="48" spans="2:31" s="626" customFormat="1" ht="15.75" customHeight="1" thickBot="1" x14ac:dyDescent="0.4">
      <c r="B48" s="625"/>
      <c r="C48" s="3130" t="s">
        <v>46</v>
      </c>
      <c r="D48" s="3131"/>
      <c r="E48" s="3131"/>
      <c r="F48" s="3131"/>
      <c r="G48" s="3132"/>
      <c r="H48" s="673">
        <f ca="1">+H48+H48+H48</f>
        <v>0</v>
      </c>
      <c r="I48" s="673">
        <f>+I36+I37+I38</f>
        <v>993</v>
      </c>
      <c r="J48" s="673">
        <f ca="1">+H48/I48</f>
        <v>6.1430010070493452E-2</v>
      </c>
      <c r="K48" s="3133"/>
      <c r="L48" s="3134"/>
      <c r="M48" s="3134"/>
      <c r="N48" s="3134"/>
      <c r="O48" s="3134"/>
      <c r="P48" s="3134"/>
      <c r="Q48" s="3134"/>
      <c r="R48" s="3134"/>
      <c r="S48" s="3134"/>
      <c r="T48" s="3134"/>
      <c r="U48" s="3134"/>
      <c r="V48" s="3134"/>
      <c r="W48" s="3134"/>
      <c r="X48" s="3134"/>
      <c r="Y48" s="3134"/>
      <c r="Z48" s="3134"/>
      <c r="AA48" s="3135"/>
      <c r="AB48" s="665"/>
    </row>
    <row r="49" spans="2:28" s="626" customFormat="1" ht="5.25" customHeight="1" x14ac:dyDescent="0.35">
      <c r="B49" s="625"/>
      <c r="C49" s="664"/>
      <c r="D49" s="664"/>
      <c r="E49" s="664"/>
      <c r="F49" s="664"/>
      <c r="G49" s="664"/>
      <c r="H49" s="674"/>
      <c r="I49" s="674"/>
      <c r="J49" s="186"/>
      <c r="K49" s="664"/>
      <c r="L49" s="664"/>
      <c r="M49" s="664"/>
      <c r="N49" s="664"/>
      <c r="O49" s="664"/>
      <c r="P49" s="664"/>
      <c r="Q49" s="664"/>
      <c r="R49" s="664"/>
      <c r="S49" s="664"/>
      <c r="T49" s="664"/>
      <c r="U49" s="664"/>
      <c r="V49" s="664"/>
      <c r="W49" s="664"/>
      <c r="X49" s="664"/>
      <c r="Y49" s="664"/>
      <c r="Z49" s="664"/>
      <c r="AA49" s="664"/>
      <c r="AB49" s="665"/>
    </row>
    <row r="50" spans="2:28" s="626" customFormat="1" ht="15" thickBot="1" x14ac:dyDescent="0.4">
      <c r="B50" s="625"/>
      <c r="C50" s="664"/>
      <c r="D50" s="664"/>
      <c r="E50" s="664"/>
      <c r="F50" s="664"/>
      <c r="G50" s="664"/>
      <c r="H50" s="674"/>
      <c r="I50" s="674"/>
      <c r="J50" s="186"/>
      <c r="K50" s="664"/>
      <c r="L50" s="664"/>
      <c r="M50" s="664"/>
      <c r="N50" s="664"/>
      <c r="O50" s="664"/>
      <c r="P50" s="664"/>
      <c r="Q50" s="664"/>
      <c r="R50" s="664"/>
      <c r="S50" s="664"/>
      <c r="T50" s="664"/>
      <c r="U50" s="664"/>
      <c r="V50" s="664"/>
      <c r="W50" s="664"/>
      <c r="X50" s="664"/>
      <c r="Y50" s="664"/>
      <c r="Z50" s="664"/>
      <c r="AA50" s="664"/>
      <c r="AB50" s="665"/>
    </row>
    <row r="51" spans="2:28" s="626" customFormat="1" x14ac:dyDescent="0.35">
      <c r="B51" s="625"/>
      <c r="C51" s="3136" t="s">
        <v>47</v>
      </c>
      <c r="D51" s="3137"/>
      <c r="E51" s="3137"/>
      <c r="F51" s="3137"/>
      <c r="G51" s="3137"/>
      <c r="H51" s="3137"/>
      <c r="I51" s="3137"/>
      <c r="J51" s="3137"/>
      <c r="K51" s="3137"/>
      <c r="L51" s="3137"/>
      <c r="M51" s="3137"/>
      <c r="N51" s="3137"/>
      <c r="O51" s="3137"/>
      <c r="P51" s="3137"/>
      <c r="Q51" s="3137"/>
      <c r="R51" s="3137"/>
      <c r="S51" s="3137"/>
      <c r="T51" s="3137"/>
      <c r="U51" s="3137"/>
      <c r="V51" s="3137"/>
      <c r="W51" s="3137"/>
      <c r="X51" s="3137"/>
      <c r="Y51" s="3137"/>
      <c r="Z51" s="3137"/>
      <c r="AA51" s="3138"/>
      <c r="AB51" s="665"/>
    </row>
    <row r="52" spans="2:28" ht="15" thickBot="1" x14ac:dyDescent="0.4">
      <c r="B52" s="663"/>
      <c r="C52" s="3139"/>
      <c r="D52" s="3140"/>
      <c r="E52" s="3140"/>
      <c r="F52" s="3140"/>
      <c r="G52" s="3140"/>
      <c r="H52" s="3140"/>
      <c r="I52" s="3140"/>
      <c r="J52" s="3140"/>
      <c r="K52" s="3140"/>
      <c r="L52" s="3140"/>
      <c r="M52" s="3140"/>
      <c r="N52" s="3140"/>
      <c r="O52" s="3140"/>
      <c r="P52" s="3140"/>
      <c r="Q52" s="3140"/>
      <c r="R52" s="3140"/>
      <c r="S52" s="3140"/>
      <c r="T52" s="3140"/>
      <c r="U52" s="3140"/>
      <c r="V52" s="3140"/>
      <c r="W52" s="3140"/>
      <c r="X52" s="3140"/>
      <c r="Y52" s="3140"/>
      <c r="Z52" s="3140"/>
      <c r="AA52" s="3141"/>
      <c r="AB52" s="665"/>
    </row>
    <row r="53" spans="2:28" x14ac:dyDescent="0.35">
      <c r="B53" s="663"/>
      <c r="C53" s="3142"/>
      <c r="D53" s="3143"/>
      <c r="E53" s="3143"/>
      <c r="F53" s="3143"/>
      <c r="G53" s="3143"/>
      <c r="H53" s="3143"/>
      <c r="I53" s="3143"/>
      <c r="J53" s="3143"/>
      <c r="K53" s="3143"/>
      <c r="L53" s="3143"/>
      <c r="M53" s="3143"/>
      <c r="N53" s="3143"/>
      <c r="O53" s="3143"/>
      <c r="P53" s="3143"/>
      <c r="Q53" s="3143"/>
      <c r="R53" s="3143"/>
      <c r="S53" s="3143"/>
      <c r="T53" s="3143"/>
      <c r="U53" s="3143"/>
      <c r="V53" s="3143"/>
      <c r="W53" s="3143"/>
      <c r="X53" s="3143"/>
      <c r="Y53" s="3143"/>
      <c r="Z53" s="3143"/>
      <c r="AA53" s="3144"/>
      <c r="AB53" s="665"/>
    </row>
    <row r="54" spans="2:28" x14ac:dyDescent="0.35">
      <c r="B54" s="663"/>
      <c r="C54" s="3145"/>
      <c r="D54" s="3146"/>
      <c r="E54" s="3146"/>
      <c r="F54" s="3146"/>
      <c r="G54" s="3146"/>
      <c r="H54" s="3146"/>
      <c r="I54" s="3146"/>
      <c r="J54" s="3146"/>
      <c r="K54" s="3146"/>
      <c r="L54" s="3146"/>
      <c r="M54" s="3146"/>
      <c r="N54" s="3146"/>
      <c r="O54" s="3146"/>
      <c r="P54" s="3146"/>
      <c r="Q54" s="3146"/>
      <c r="R54" s="3146"/>
      <c r="S54" s="3146"/>
      <c r="T54" s="3146"/>
      <c r="U54" s="3146"/>
      <c r="V54" s="3146"/>
      <c r="W54" s="3146"/>
      <c r="X54" s="3146"/>
      <c r="Y54" s="3146"/>
      <c r="Z54" s="3146"/>
      <c r="AA54" s="3147"/>
      <c r="AB54" s="665"/>
    </row>
    <row r="55" spans="2:28" x14ac:dyDescent="0.35">
      <c r="B55" s="663"/>
      <c r="C55" s="3145"/>
      <c r="D55" s="3146"/>
      <c r="E55" s="3146"/>
      <c r="F55" s="3146"/>
      <c r="G55" s="3146"/>
      <c r="H55" s="3146"/>
      <c r="I55" s="3146"/>
      <c r="J55" s="3146"/>
      <c r="K55" s="3146"/>
      <c r="L55" s="3146"/>
      <c r="M55" s="3146"/>
      <c r="N55" s="3146"/>
      <c r="O55" s="3146"/>
      <c r="P55" s="3146"/>
      <c r="Q55" s="3146"/>
      <c r="R55" s="3146"/>
      <c r="S55" s="3146"/>
      <c r="T55" s="3146"/>
      <c r="U55" s="3146"/>
      <c r="V55" s="3146"/>
      <c r="W55" s="3146"/>
      <c r="X55" s="3146"/>
      <c r="Y55" s="3146"/>
      <c r="Z55" s="3146"/>
      <c r="AA55" s="3147"/>
      <c r="AB55" s="665"/>
    </row>
    <row r="56" spans="2:28" x14ac:dyDescent="0.35">
      <c r="B56" s="663"/>
      <c r="C56" s="3145"/>
      <c r="D56" s="3146"/>
      <c r="E56" s="3146"/>
      <c r="F56" s="3146"/>
      <c r="G56" s="3146"/>
      <c r="H56" s="3146"/>
      <c r="I56" s="3146"/>
      <c r="J56" s="3146"/>
      <c r="K56" s="3146"/>
      <c r="L56" s="3146"/>
      <c r="M56" s="3146"/>
      <c r="N56" s="3146"/>
      <c r="O56" s="3146"/>
      <c r="P56" s="3146"/>
      <c r="Q56" s="3146"/>
      <c r="R56" s="3146"/>
      <c r="S56" s="3146"/>
      <c r="T56" s="3146"/>
      <c r="U56" s="3146"/>
      <c r="V56" s="3146"/>
      <c r="W56" s="3146"/>
      <c r="X56" s="3146"/>
      <c r="Y56" s="3146"/>
      <c r="Z56" s="3146"/>
      <c r="AA56" s="3147"/>
      <c r="AB56" s="665"/>
    </row>
    <row r="57" spans="2:28" x14ac:dyDescent="0.35">
      <c r="B57" s="663"/>
      <c r="C57" s="3145"/>
      <c r="D57" s="3146"/>
      <c r="E57" s="3146"/>
      <c r="F57" s="3146"/>
      <c r="G57" s="3146"/>
      <c r="H57" s="3146"/>
      <c r="I57" s="3146"/>
      <c r="J57" s="3146"/>
      <c r="K57" s="3146"/>
      <c r="L57" s="3146"/>
      <c r="M57" s="3146"/>
      <c r="N57" s="3146"/>
      <c r="O57" s="3146"/>
      <c r="P57" s="3146"/>
      <c r="Q57" s="3146"/>
      <c r="R57" s="3146"/>
      <c r="S57" s="3146"/>
      <c r="T57" s="3146"/>
      <c r="U57" s="3146"/>
      <c r="V57" s="3146"/>
      <c r="W57" s="3146"/>
      <c r="X57" s="3146"/>
      <c r="Y57" s="3146"/>
      <c r="Z57" s="3146"/>
      <c r="AA57" s="3147"/>
      <c r="AB57" s="665"/>
    </row>
    <row r="58" spans="2:28" x14ac:dyDescent="0.35">
      <c r="B58" s="663"/>
      <c r="C58" s="3145"/>
      <c r="D58" s="3146"/>
      <c r="E58" s="3146"/>
      <c r="F58" s="3146"/>
      <c r="G58" s="3146"/>
      <c r="H58" s="3146"/>
      <c r="I58" s="3146"/>
      <c r="J58" s="3146"/>
      <c r="K58" s="3146"/>
      <c r="L58" s="3146"/>
      <c r="M58" s="3146"/>
      <c r="N58" s="3146"/>
      <c r="O58" s="3146"/>
      <c r="P58" s="3146"/>
      <c r="Q58" s="3146"/>
      <c r="R58" s="3146"/>
      <c r="S58" s="3146"/>
      <c r="T58" s="3146"/>
      <c r="U58" s="3146"/>
      <c r="V58" s="3146"/>
      <c r="W58" s="3146"/>
      <c r="X58" s="3146"/>
      <c r="Y58" s="3146"/>
      <c r="Z58" s="3146"/>
      <c r="AA58" s="3147"/>
      <c r="AB58" s="665"/>
    </row>
    <row r="59" spans="2:28" x14ac:dyDescent="0.35">
      <c r="B59" s="663"/>
      <c r="C59" s="3145"/>
      <c r="D59" s="3146"/>
      <c r="E59" s="3146"/>
      <c r="F59" s="3146"/>
      <c r="G59" s="3146"/>
      <c r="H59" s="3146"/>
      <c r="I59" s="3146"/>
      <c r="J59" s="3146"/>
      <c r="K59" s="3146"/>
      <c r="L59" s="3146"/>
      <c r="M59" s="3146"/>
      <c r="N59" s="3146"/>
      <c r="O59" s="3146"/>
      <c r="P59" s="3146"/>
      <c r="Q59" s="3146"/>
      <c r="R59" s="3146"/>
      <c r="S59" s="3146"/>
      <c r="T59" s="3146"/>
      <c r="U59" s="3146"/>
      <c r="V59" s="3146"/>
      <c r="W59" s="3146"/>
      <c r="X59" s="3146"/>
      <c r="Y59" s="3146"/>
      <c r="Z59" s="3146"/>
      <c r="AA59" s="3147"/>
      <c r="AB59" s="665"/>
    </row>
    <row r="60" spans="2:28" x14ac:dyDescent="0.35">
      <c r="B60" s="663"/>
      <c r="C60" s="3145"/>
      <c r="D60" s="3146"/>
      <c r="E60" s="3146"/>
      <c r="F60" s="3146"/>
      <c r="G60" s="3146"/>
      <c r="H60" s="3146"/>
      <c r="I60" s="3146"/>
      <c r="J60" s="3146"/>
      <c r="K60" s="3146"/>
      <c r="L60" s="3146"/>
      <c r="M60" s="3146"/>
      <c r="N60" s="3146"/>
      <c r="O60" s="3146"/>
      <c r="P60" s="3146"/>
      <c r="Q60" s="3146"/>
      <c r="R60" s="3146"/>
      <c r="S60" s="3146"/>
      <c r="T60" s="3146"/>
      <c r="U60" s="3146"/>
      <c r="V60" s="3146"/>
      <c r="W60" s="3146"/>
      <c r="X60" s="3146"/>
      <c r="Y60" s="3146"/>
      <c r="Z60" s="3146"/>
      <c r="AA60" s="3147"/>
      <c r="AB60" s="665"/>
    </row>
    <row r="61" spans="2:28" x14ac:dyDescent="0.35">
      <c r="B61" s="663"/>
      <c r="C61" s="3145"/>
      <c r="D61" s="3146"/>
      <c r="E61" s="3146"/>
      <c r="F61" s="3146"/>
      <c r="G61" s="3146"/>
      <c r="H61" s="3146"/>
      <c r="I61" s="3146"/>
      <c r="J61" s="3146"/>
      <c r="K61" s="3146"/>
      <c r="L61" s="3146"/>
      <c r="M61" s="3146"/>
      <c r="N61" s="3146"/>
      <c r="O61" s="3146"/>
      <c r="P61" s="3146"/>
      <c r="Q61" s="3146"/>
      <c r="R61" s="3146"/>
      <c r="S61" s="3146"/>
      <c r="T61" s="3146"/>
      <c r="U61" s="3146"/>
      <c r="V61" s="3146"/>
      <c r="W61" s="3146"/>
      <c r="X61" s="3146"/>
      <c r="Y61" s="3146"/>
      <c r="Z61" s="3146"/>
      <c r="AA61" s="3147"/>
      <c r="AB61" s="665"/>
    </row>
    <row r="62" spans="2:28" x14ac:dyDescent="0.35">
      <c r="B62" s="663"/>
      <c r="C62" s="3145"/>
      <c r="D62" s="3146"/>
      <c r="E62" s="3146"/>
      <c r="F62" s="3146"/>
      <c r="G62" s="3146"/>
      <c r="H62" s="3146"/>
      <c r="I62" s="3146"/>
      <c r="J62" s="3146"/>
      <c r="K62" s="3146"/>
      <c r="L62" s="3146"/>
      <c r="M62" s="3146"/>
      <c r="N62" s="3146"/>
      <c r="O62" s="3146"/>
      <c r="P62" s="3146"/>
      <c r="Q62" s="3146"/>
      <c r="R62" s="3146"/>
      <c r="S62" s="3146"/>
      <c r="T62" s="3146"/>
      <c r="U62" s="3146"/>
      <c r="V62" s="3146"/>
      <c r="W62" s="3146"/>
      <c r="X62" s="3146"/>
      <c r="Y62" s="3146"/>
      <c r="Z62" s="3146"/>
      <c r="AA62" s="3147"/>
      <c r="AB62" s="665"/>
    </row>
    <row r="63" spans="2:28" x14ac:dyDescent="0.35">
      <c r="B63" s="663"/>
      <c r="C63" s="3145"/>
      <c r="D63" s="3146"/>
      <c r="E63" s="3146"/>
      <c r="F63" s="3146"/>
      <c r="G63" s="3146"/>
      <c r="H63" s="3146"/>
      <c r="I63" s="3146"/>
      <c r="J63" s="3146"/>
      <c r="K63" s="3146"/>
      <c r="L63" s="3146"/>
      <c r="M63" s="3146"/>
      <c r="N63" s="3146"/>
      <c r="O63" s="3146"/>
      <c r="P63" s="3146"/>
      <c r="Q63" s="3146"/>
      <c r="R63" s="3146"/>
      <c r="S63" s="3146"/>
      <c r="T63" s="3146"/>
      <c r="U63" s="3146"/>
      <c r="V63" s="3146"/>
      <c r="W63" s="3146"/>
      <c r="X63" s="3146"/>
      <c r="Y63" s="3146"/>
      <c r="Z63" s="3146"/>
      <c r="AA63" s="3147"/>
      <c r="AB63" s="665"/>
    </row>
    <row r="64" spans="2:28" x14ac:dyDescent="0.35">
      <c r="B64" s="663"/>
      <c r="C64" s="3145"/>
      <c r="D64" s="3146"/>
      <c r="E64" s="3146"/>
      <c r="F64" s="3146"/>
      <c r="G64" s="3146"/>
      <c r="H64" s="3146"/>
      <c r="I64" s="3146"/>
      <c r="J64" s="3146"/>
      <c r="K64" s="3146"/>
      <c r="L64" s="3146"/>
      <c r="M64" s="3146"/>
      <c r="N64" s="3146"/>
      <c r="O64" s="3146"/>
      <c r="P64" s="3146"/>
      <c r="Q64" s="3146"/>
      <c r="R64" s="3146"/>
      <c r="S64" s="3146"/>
      <c r="T64" s="3146"/>
      <c r="U64" s="3146"/>
      <c r="V64" s="3146"/>
      <c r="W64" s="3146"/>
      <c r="X64" s="3146"/>
      <c r="Y64" s="3146"/>
      <c r="Z64" s="3146"/>
      <c r="AA64" s="3147"/>
      <c r="AB64" s="665"/>
    </row>
    <row r="65" spans="2:28" ht="15" thickBot="1" x14ac:dyDescent="0.4">
      <c r="B65" s="663"/>
      <c r="C65" s="3148"/>
      <c r="D65" s="3149"/>
      <c r="E65" s="3149"/>
      <c r="F65" s="3149"/>
      <c r="G65" s="3149"/>
      <c r="H65" s="3149"/>
      <c r="I65" s="3149"/>
      <c r="J65" s="3149"/>
      <c r="K65" s="3149"/>
      <c r="L65" s="3149"/>
      <c r="M65" s="3149"/>
      <c r="N65" s="3149"/>
      <c r="O65" s="3149"/>
      <c r="P65" s="3149"/>
      <c r="Q65" s="3149"/>
      <c r="R65" s="3149"/>
      <c r="S65" s="3149"/>
      <c r="T65" s="3149"/>
      <c r="U65" s="3149"/>
      <c r="V65" s="3149"/>
      <c r="W65" s="3149"/>
      <c r="X65" s="3149"/>
      <c r="Y65" s="3149"/>
      <c r="Z65" s="3149"/>
      <c r="AA65" s="3150"/>
      <c r="AB65" s="665"/>
    </row>
    <row r="66" spans="2:28" x14ac:dyDescent="0.35">
      <c r="B66" s="679"/>
      <c r="C66" s="680"/>
      <c r="D66" s="680"/>
      <c r="E66" s="680"/>
      <c r="F66" s="680"/>
      <c r="G66" s="680"/>
      <c r="H66" s="680"/>
      <c r="I66" s="680"/>
      <c r="J66" s="680"/>
      <c r="K66" s="680"/>
      <c r="L66" s="680"/>
      <c r="M66" s="680"/>
      <c r="N66" s="680"/>
      <c r="O66" s="680"/>
      <c r="P66" s="680"/>
      <c r="Q66" s="680"/>
      <c r="R66" s="680"/>
      <c r="S66" s="680"/>
      <c r="T66" s="680"/>
      <c r="U66" s="680"/>
      <c r="V66" s="680"/>
      <c r="W66" s="680"/>
      <c r="X66" s="680"/>
      <c r="Y66" s="680"/>
      <c r="Z66" s="680"/>
      <c r="AA66" s="680"/>
      <c r="AB66" s="681"/>
    </row>
    <row r="67" spans="2:28" ht="15" thickBot="1" x14ac:dyDescent="0.4">
      <c r="B67" s="682"/>
      <c r="C67" s="683"/>
      <c r="D67" s="683"/>
      <c r="E67" s="683"/>
      <c r="F67" s="683"/>
      <c r="G67" s="683"/>
      <c r="H67" s="683"/>
      <c r="I67" s="683"/>
      <c r="J67" s="683"/>
      <c r="K67" s="683"/>
      <c r="L67" s="683"/>
      <c r="M67" s="683"/>
      <c r="N67" s="683"/>
      <c r="O67" s="683"/>
      <c r="P67" s="683"/>
      <c r="Q67" s="683"/>
      <c r="R67" s="683"/>
      <c r="S67" s="683"/>
      <c r="T67" s="683"/>
      <c r="U67" s="683"/>
      <c r="V67" s="683"/>
      <c r="W67" s="683"/>
      <c r="X67" s="683"/>
      <c r="Y67" s="683"/>
      <c r="Z67" s="683"/>
      <c r="AA67" s="683"/>
      <c r="AB67" s="684"/>
    </row>
    <row r="68" spans="2:28" ht="15.5" x14ac:dyDescent="0.35">
      <c r="B68" s="685"/>
      <c r="C68" s="1531" t="s">
        <v>41</v>
      </c>
      <c r="D68" s="1532"/>
      <c r="E68" s="1532"/>
      <c r="F68" s="1532"/>
      <c r="G68" s="1533"/>
      <c r="H68" s="1531" t="s">
        <v>57</v>
      </c>
      <c r="I68" s="1533"/>
      <c r="J68" s="1531" t="s">
        <v>58</v>
      </c>
      <c r="K68" s="1532"/>
      <c r="L68" s="1532"/>
      <c r="M68" s="1533"/>
      <c r="N68" s="1531" t="s">
        <v>49</v>
      </c>
      <c r="O68" s="1532"/>
      <c r="P68" s="1532"/>
      <c r="Q68" s="1532"/>
      <c r="R68" s="1532"/>
      <c r="S68" s="1532"/>
      <c r="T68" s="1532"/>
      <c r="U68" s="1533"/>
      <c r="V68" s="1706" t="s">
        <v>50</v>
      </c>
      <c r="W68" s="1706"/>
      <c r="X68" s="1706"/>
      <c r="Y68" s="1706"/>
      <c r="Z68" s="1706"/>
      <c r="AA68" s="1707"/>
      <c r="AB68" s="614"/>
    </row>
    <row r="69" spans="2:28" ht="15.5" x14ac:dyDescent="0.35">
      <c r="B69" s="615"/>
      <c r="C69" s="1534"/>
      <c r="D69" s="1535"/>
      <c r="E69" s="1535"/>
      <c r="F69" s="1535"/>
      <c r="G69" s="1536"/>
      <c r="H69" s="1534"/>
      <c r="I69" s="1536"/>
      <c r="J69" s="1534"/>
      <c r="K69" s="1535"/>
      <c r="L69" s="1535"/>
      <c r="M69" s="1536"/>
      <c r="N69" s="1534"/>
      <c r="O69" s="1535"/>
      <c r="P69" s="1535"/>
      <c r="Q69" s="1535"/>
      <c r="R69" s="1535"/>
      <c r="S69" s="1535"/>
      <c r="T69" s="1535"/>
      <c r="U69" s="1536"/>
      <c r="V69" s="1747"/>
      <c r="W69" s="1747"/>
      <c r="X69" s="1747"/>
      <c r="Y69" s="1747"/>
      <c r="Z69" s="1747"/>
      <c r="AA69" s="1709"/>
      <c r="AB69" s="614"/>
    </row>
    <row r="70" spans="2:28" ht="16" thickBot="1" x14ac:dyDescent="0.4">
      <c r="B70" s="615"/>
      <c r="C70" s="1534"/>
      <c r="D70" s="1535"/>
      <c r="E70" s="1535"/>
      <c r="F70" s="1535"/>
      <c r="G70" s="1536"/>
      <c r="H70" s="1534"/>
      <c r="I70" s="1536"/>
      <c r="J70" s="1534"/>
      <c r="K70" s="1535"/>
      <c r="L70" s="1535"/>
      <c r="M70" s="1536"/>
      <c r="N70" s="1537"/>
      <c r="O70" s="1538"/>
      <c r="P70" s="1538"/>
      <c r="Q70" s="1538"/>
      <c r="R70" s="1538"/>
      <c r="S70" s="1538"/>
      <c r="T70" s="1538"/>
      <c r="U70" s="1539"/>
      <c r="V70" s="1710"/>
      <c r="W70" s="1710"/>
      <c r="X70" s="1710"/>
      <c r="Y70" s="1710"/>
      <c r="Z70" s="1710"/>
      <c r="AA70" s="1711"/>
      <c r="AB70" s="614"/>
    </row>
    <row r="71" spans="2:28" ht="112.5" customHeight="1" x14ac:dyDescent="0.35">
      <c r="B71" s="685"/>
      <c r="C71" s="3151" t="s">
        <v>365</v>
      </c>
      <c r="D71" s="3152"/>
      <c r="E71" s="3152"/>
      <c r="F71" s="3152"/>
      <c r="G71" s="3152"/>
      <c r="H71" s="3153">
        <v>0.1</v>
      </c>
      <c r="I71" s="3154"/>
      <c r="J71" s="3153">
        <v>6.0999999999999999E-2</v>
      </c>
      <c r="K71" s="3155"/>
      <c r="L71" s="3155"/>
      <c r="M71" s="3154"/>
      <c r="N71" s="3156" t="s">
        <v>867</v>
      </c>
      <c r="O71" s="3157"/>
      <c r="P71" s="3157"/>
      <c r="Q71" s="3157"/>
      <c r="R71" s="3157"/>
      <c r="S71" s="3157"/>
      <c r="T71" s="3157"/>
      <c r="U71" s="3158"/>
      <c r="V71" s="3159" t="s">
        <v>868</v>
      </c>
      <c r="W71" s="3159"/>
      <c r="X71" s="3159"/>
      <c r="Y71" s="3159"/>
      <c r="Z71" s="3159"/>
      <c r="AA71" s="3160"/>
      <c r="AB71" s="686"/>
    </row>
    <row r="72" spans="2:28" x14ac:dyDescent="0.35">
      <c r="B72" s="685"/>
      <c r="C72" s="3124"/>
      <c r="D72" s="3125"/>
      <c r="E72" s="3125"/>
      <c r="F72" s="3125"/>
      <c r="G72" s="3125"/>
      <c r="H72" s="3125"/>
      <c r="I72" s="3125"/>
      <c r="J72" s="3125"/>
      <c r="K72" s="3125"/>
      <c r="L72" s="3125"/>
      <c r="M72" s="3125"/>
      <c r="N72" s="3126"/>
      <c r="O72" s="3127"/>
      <c r="P72" s="3127"/>
      <c r="Q72" s="3127"/>
      <c r="R72" s="3127"/>
      <c r="S72" s="3127"/>
      <c r="T72" s="3127"/>
      <c r="U72" s="3128"/>
      <c r="V72" s="3126"/>
      <c r="W72" s="3127"/>
      <c r="X72" s="3127"/>
      <c r="Y72" s="3127"/>
      <c r="Z72" s="3127"/>
      <c r="AA72" s="3129"/>
      <c r="AB72" s="686"/>
    </row>
    <row r="73" spans="2:28" x14ac:dyDescent="0.35">
      <c r="B73" s="685"/>
      <c r="C73" s="3124"/>
      <c r="D73" s="3125"/>
      <c r="E73" s="3125"/>
      <c r="F73" s="3125"/>
      <c r="G73" s="3125"/>
      <c r="H73" s="3125"/>
      <c r="I73" s="3125"/>
      <c r="J73" s="3125"/>
      <c r="K73" s="3125"/>
      <c r="L73" s="3125"/>
      <c r="M73" s="3125"/>
      <c r="N73" s="3126"/>
      <c r="O73" s="3127"/>
      <c r="P73" s="3127"/>
      <c r="Q73" s="3127"/>
      <c r="R73" s="3127"/>
      <c r="S73" s="3127"/>
      <c r="T73" s="3127"/>
      <c r="U73" s="3128"/>
      <c r="V73" s="3126"/>
      <c r="W73" s="3127"/>
      <c r="X73" s="3127"/>
      <c r="Y73" s="3127"/>
      <c r="Z73" s="3127"/>
      <c r="AA73" s="3129"/>
      <c r="AB73" s="686"/>
    </row>
    <row r="74" spans="2:28" x14ac:dyDescent="0.35">
      <c r="B74" s="685"/>
      <c r="C74" s="3124"/>
      <c r="D74" s="3125"/>
      <c r="E74" s="3125"/>
      <c r="F74" s="3125"/>
      <c r="G74" s="3125"/>
      <c r="H74" s="3125"/>
      <c r="I74" s="3125"/>
      <c r="J74" s="3125"/>
      <c r="K74" s="3125"/>
      <c r="L74" s="3125"/>
      <c r="M74" s="3125"/>
      <c r="N74" s="3126"/>
      <c r="O74" s="3127"/>
      <c r="P74" s="3127"/>
      <c r="Q74" s="3127"/>
      <c r="R74" s="3127"/>
      <c r="S74" s="3127"/>
      <c r="T74" s="3127"/>
      <c r="U74" s="3128"/>
      <c r="V74" s="3126"/>
      <c r="W74" s="3127"/>
      <c r="X74" s="3127"/>
      <c r="Y74" s="3127"/>
      <c r="Z74" s="3127"/>
      <c r="AA74" s="3129"/>
      <c r="AB74" s="686"/>
    </row>
    <row r="75" spans="2:28" x14ac:dyDescent="0.35">
      <c r="B75" s="685"/>
      <c r="C75" s="3124"/>
      <c r="D75" s="3125"/>
      <c r="E75" s="3125"/>
      <c r="F75" s="3125"/>
      <c r="G75" s="3125"/>
      <c r="H75" s="3125"/>
      <c r="I75" s="3125"/>
      <c r="J75" s="3125"/>
      <c r="K75" s="3125"/>
      <c r="L75" s="3125"/>
      <c r="M75" s="3125"/>
      <c r="N75" s="3126"/>
      <c r="O75" s="3127"/>
      <c r="P75" s="3127"/>
      <c r="Q75" s="3127"/>
      <c r="R75" s="3127"/>
      <c r="S75" s="3127"/>
      <c r="T75" s="3127"/>
      <c r="U75" s="3128"/>
      <c r="V75" s="3126"/>
      <c r="W75" s="3127"/>
      <c r="X75" s="3127"/>
      <c r="Y75" s="3127"/>
      <c r="Z75" s="3127"/>
      <c r="AA75" s="3129"/>
      <c r="AB75" s="686"/>
    </row>
    <row r="76" spans="2:28" x14ac:dyDescent="0.35">
      <c r="B76" s="685"/>
      <c r="C76" s="3124"/>
      <c r="D76" s="3125"/>
      <c r="E76" s="3125"/>
      <c r="F76" s="3125"/>
      <c r="G76" s="3125"/>
      <c r="H76" s="3125"/>
      <c r="I76" s="3125"/>
      <c r="J76" s="3125"/>
      <c r="K76" s="3125"/>
      <c r="L76" s="3125"/>
      <c r="M76" s="3125"/>
      <c r="N76" s="3126"/>
      <c r="O76" s="3127"/>
      <c r="P76" s="3127"/>
      <c r="Q76" s="3127"/>
      <c r="R76" s="3127"/>
      <c r="S76" s="3127"/>
      <c r="T76" s="3127"/>
      <c r="U76" s="3128"/>
      <c r="V76" s="3126"/>
      <c r="W76" s="3127"/>
      <c r="X76" s="3127"/>
      <c r="Y76" s="3127"/>
      <c r="Z76" s="3127"/>
      <c r="AA76" s="3129"/>
      <c r="AB76" s="686"/>
    </row>
    <row r="77" spans="2:28" x14ac:dyDescent="0.35">
      <c r="B77" s="685"/>
      <c r="C77" s="3124"/>
      <c r="D77" s="3125"/>
      <c r="E77" s="3125"/>
      <c r="F77" s="3125"/>
      <c r="G77" s="3125"/>
      <c r="H77" s="3125"/>
      <c r="I77" s="3125"/>
      <c r="J77" s="3125"/>
      <c r="K77" s="3125"/>
      <c r="L77" s="3125"/>
      <c r="M77" s="3125"/>
      <c r="N77" s="3126"/>
      <c r="O77" s="3127"/>
      <c r="P77" s="3127"/>
      <c r="Q77" s="3127"/>
      <c r="R77" s="3127"/>
      <c r="S77" s="3127"/>
      <c r="T77" s="3127"/>
      <c r="U77" s="3128"/>
      <c r="V77" s="3126"/>
      <c r="W77" s="3127"/>
      <c r="X77" s="3127"/>
      <c r="Y77" s="3127"/>
      <c r="Z77" s="3127"/>
      <c r="AA77" s="3129"/>
      <c r="AB77" s="686"/>
    </row>
    <row r="78" spans="2:28" x14ac:dyDescent="0.35">
      <c r="B78" s="685"/>
      <c r="C78" s="3124"/>
      <c r="D78" s="3125"/>
      <c r="E78" s="3125"/>
      <c r="F78" s="3125"/>
      <c r="G78" s="3125"/>
      <c r="H78" s="3125"/>
      <c r="I78" s="3125"/>
      <c r="J78" s="3125"/>
      <c r="K78" s="3125"/>
      <c r="L78" s="3125"/>
      <c r="M78" s="3125"/>
      <c r="N78" s="3126"/>
      <c r="O78" s="3127"/>
      <c r="P78" s="3127"/>
      <c r="Q78" s="3127"/>
      <c r="R78" s="3127"/>
      <c r="S78" s="3127"/>
      <c r="T78" s="3127"/>
      <c r="U78" s="3128"/>
      <c r="V78" s="3126"/>
      <c r="W78" s="3127"/>
      <c r="X78" s="3127"/>
      <c r="Y78" s="3127"/>
      <c r="Z78" s="3127"/>
      <c r="AA78" s="3129"/>
      <c r="AB78" s="686"/>
    </row>
    <row r="79" spans="2:28" x14ac:dyDescent="0.35">
      <c r="B79" s="685"/>
      <c r="C79" s="3124"/>
      <c r="D79" s="3125"/>
      <c r="E79" s="3125"/>
      <c r="F79" s="3125"/>
      <c r="G79" s="3125"/>
      <c r="H79" s="3125"/>
      <c r="I79" s="3125"/>
      <c r="J79" s="3125"/>
      <c r="K79" s="3125"/>
      <c r="L79" s="3125"/>
      <c r="M79" s="3125"/>
      <c r="N79" s="3126"/>
      <c r="O79" s="3127"/>
      <c r="P79" s="3127"/>
      <c r="Q79" s="3127"/>
      <c r="R79" s="3127"/>
      <c r="S79" s="3127"/>
      <c r="T79" s="3127"/>
      <c r="U79" s="3128"/>
      <c r="V79" s="3126"/>
      <c r="W79" s="3127"/>
      <c r="X79" s="3127"/>
      <c r="Y79" s="3127"/>
      <c r="Z79" s="3127"/>
      <c r="AA79" s="3129"/>
      <c r="AB79" s="686"/>
    </row>
    <row r="80" spans="2:28" x14ac:dyDescent="0.35">
      <c r="B80" s="685"/>
      <c r="C80" s="3124"/>
      <c r="D80" s="3125"/>
      <c r="E80" s="3125"/>
      <c r="F80" s="3125"/>
      <c r="G80" s="3125"/>
      <c r="H80" s="3125"/>
      <c r="I80" s="3125"/>
      <c r="J80" s="3125"/>
      <c r="K80" s="3125"/>
      <c r="L80" s="3125"/>
      <c r="M80" s="3125"/>
      <c r="N80" s="3126"/>
      <c r="O80" s="3127"/>
      <c r="P80" s="3127"/>
      <c r="Q80" s="3127"/>
      <c r="R80" s="3127"/>
      <c r="S80" s="3127"/>
      <c r="T80" s="3127"/>
      <c r="U80" s="3128"/>
      <c r="V80" s="3126"/>
      <c r="W80" s="3127"/>
      <c r="X80" s="3127"/>
      <c r="Y80" s="3127"/>
      <c r="Z80" s="3127"/>
      <c r="AA80" s="3129"/>
      <c r="AB80" s="686"/>
    </row>
    <row r="81" spans="2:28" x14ac:dyDescent="0.35">
      <c r="B81" s="685"/>
      <c r="C81" s="3124"/>
      <c r="D81" s="3125"/>
      <c r="E81" s="3125"/>
      <c r="F81" s="3125"/>
      <c r="G81" s="3125"/>
      <c r="H81" s="3125"/>
      <c r="I81" s="3125"/>
      <c r="J81" s="3125"/>
      <c r="K81" s="3125"/>
      <c r="L81" s="3125"/>
      <c r="M81" s="3125"/>
      <c r="N81" s="3126"/>
      <c r="O81" s="3127"/>
      <c r="P81" s="3127"/>
      <c r="Q81" s="3127"/>
      <c r="R81" s="3127"/>
      <c r="S81" s="3127"/>
      <c r="T81" s="3127"/>
      <c r="U81" s="3128"/>
      <c r="V81" s="3126"/>
      <c r="W81" s="3127"/>
      <c r="X81" s="3127"/>
      <c r="Y81" s="3127"/>
      <c r="Z81" s="3127"/>
      <c r="AA81" s="3129"/>
      <c r="AB81" s="686"/>
    </row>
    <row r="82" spans="2:28" ht="15.75" customHeight="1" thickBot="1" x14ac:dyDescent="0.4">
      <c r="B82" s="685"/>
      <c r="C82" s="3118"/>
      <c r="D82" s="3119"/>
      <c r="E82" s="3119"/>
      <c r="F82" s="3119"/>
      <c r="G82" s="3119"/>
      <c r="H82" s="3119"/>
      <c r="I82" s="3119"/>
      <c r="J82" s="3119"/>
      <c r="K82" s="3119"/>
      <c r="L82" s="3119"/>
      <c r="M82" s="3119"/>
      <c r="N82" s="3120"/>
      <c r="O82" s="3121"/>
      <c r="P82" s="3121"/>
      <c r="Q82" s="3121"/>
      <c r="R82" s="3121"/>
      <c r="S82" s="3121"/>
      <c r="T82" s="3121"/>
      <c r="U82" s="3122"/>
      <c r="V82" s="3120"/>
      <c r="W82" s="3121"/>
      <c r="X82" s="3121"/>
      <c r="Y82" s="3121"/>
      <c r="Z82" s="3121"/>
      <c r="AA82" s="3123"/>
      <c r="AB82" s="686"/>
    </row>
    <row r="83" spans="2:28" x14ac:dyDescent="0.35">
      <c r="B83" s="687"/>
      <c r="C83" s="680"/>
      <c r="D83" s="680"/>
      <c r="E83" s="680"/>
      <c r="F83" s="680"/>
      <c r="G83" s="680"/>
      <c r="H83" s="680"/>
      <c r="I83" s="680"/>
      <c r="J83" s="680"/>
      <c r="K83" s="680"/>
      <c r="L83" s="680"/>
      <c r="M83" s="680"/>
      <c r="N83" s="680"/>
      <c r="O83" s="680"/>
      <c r="P83" s="680"/>
      <c r="Q83" s="680"/>
      <c r="R83" s="680"/>
      <c r="S83" s="680"/>
      <c r="T83" s="680"/>
      <c r="U83" s="680"/>
      <c r="V83" s="680"/>
      <c r="W83" s="680"/>
      <c r="X83" s="680"/>
      <c r="Y83" s="680"/>
      <c r="Z83" s="680"/>
      <c r="AA83" s="680"/>
      <c r="AB83" s="688"/>
    </row>
    <row r="122" ht="6" customHeight="1" x14ac:dyDescent="0.35"/>
  </sheetData>
  <mergeCells count="153">
    <mergeCell ref="C75:G75"/>
    <mergeCell ref="H75:I75"/>
    <mergeCell ref="J75:M75"/>
    <mergeCell ref="N75:U75"/>
    <mergeCell ref="V75:AA75"/>
    <mergeCell ref="C78:G78"/>
    <mergeCell ref="H78:I78"/>
    <mergeCell ref="J78:M78"/>
    <mergeCell ref="N78:U78"/>
    <mergeCell ref="V78:AA78"/>
    <mergeCell ref="C76:G76"/>
    <mergeCell ref="H76:I76"/>
    <mergeCell ref="J76:M76"/>
    <mergeCell ref="N76:U76"/>
    <mergeCell ref="V76:AA76"/>
    <mergeCell ref="C77:G77"/>
    <mergeCell ref="H77:I77"/>
    <mergeCell ref="J77:M77"/>
    <mergeCell ref="N77:U77"/>
    <mergeCell ref="V77:AA77"/>
    <mergeCell ref="N72:U72"/>
    <mergeCell ref="V72:AA72"/>
    <mergeCell ref="C73:G73"/>
    <mergeCell ref="H73:I73"/>
    <mergeCell ref="J73:M73"/>
    <mergeCell ref="N73:U73"/>
    <mergeCell ref="V73:AA73"/>
    <mergeCell ref="C74:G74"/>
    <mergeCell ref="H74:I74"/>
    <mergeCell ref="J74:M74"/>
    <mergeCell ref="N74:U74"/>
    <mergeCell ref="V74:AA74"/>
    <mergeCell ref="C7:H8"/>
    <mergeCell ref="I7:AA8"/>
    <mergeCell ref="C10:H11"/>
    <mergeCell ref="I10:Q11"/>
    <mergeCell ref="R10:U10"/>
    <mergeCell ref="V10:AA10"/>
    <mergeCell ref="R11:U11"/>
    <mergeCell ref="V11:AA1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40:G40"/>
    <mergeCell ref="C41:G41"/>
    <mergeCell ref="C38:G38"/>
    <mergeCell ref="C35:G35"/>
    <mergeCell ref="C36:G36"/>
    <mergeCell ref="C28:H28"/>
    <mergeCell ref="C37:G37"/>
    <mergeCell ref="K37:AA37"/>
    <mergeCell ref="C39:G39"/>
    <mergeCell ref="K39:AA39"/>
    <mergeCell ref="C34:AA34"/>
    <mergeCell ref="K35:AA35"/>
    <mergeCell ref="C30:J32"/>
    <mergeCell ref="K30:R30"/>
    <mergeCell ref="S30:W30"/>
    <mergeCell ref="X30:AA30"/>
    <mergeCell ref="K31:N31"/>
    <mergeCell ref="O31:R31"/>
    <mergeCell ref="S31:T31"/>
    <mergeCell ref="U31:W31"/>
    <mergeCell ref="X31:Y31"/>
    <mergeCell ref="Z31:AA31"/>
    <mergeCell ref="K32:N32"/>
    <mergeCell ref="O32:R32"/>
    <mergeCell ref="C23:I23"/>
    <mergeCell ref="J23:P23"/>
    <mergeCell ref="Q23:AA23"/>
    <mergeCell ref="J24:P24"/>
    <mergeCell ref="Q24:AA24"/>
    <mergeCell ref="C26:H26"/>
    <mergeCell ref="I26:AA26"/>
    <mergeCell ref="I28:J28"/>
    <mergeCell ref="K28:N28"/>
    <mergeCell ref="O28:R28"/>
    <mergeCell ref="T28:V28"/>
    <mergeCell ref="X28:Z28"/>
    <mergeCell ref="C24:I24"/>
    <mergeCell ref="S32:T32"/>
    <mergeCell ref="U32:W32"/>
    <mergeCell ref="X32:Y32"/>
    <mergeCell ref="Z32:AA32"/>
    <mergeCell ref="K36:AA36"/>
    <mergeCell ref="K38:AA38"/>
    <mergeCell ref="K40:AA40"/>
    <mergeCell ref="K41:AA41"/>
    <mergeCell ref="K42:AA42"/>
    <mergeCell ref="C43:G43"/>
    <mergeCell ref="K43:AA43"/>
    <mergeCell ref="C44:G44"/>
    <mergeCell ref="K44:AA44"/>
    <mergeCell ref="C45:G45"/>
    <mergeCell ref="K45:AA45"/>
    <mergeCell ref="C46:G46"/>
    <mergeCell ref="K46:AA46"/>
    <mergeCell ref="C42:G42"/>
    <mergeCell ref="C47:G47"/>
    <mergeCell ref="K47:AA47"/>
    <mergeCell ref="C48:G48"/>
    <mergeCell ref="K48:AA48"/>
    <mergeCell ref="C51:AA52"/>
    <mergeCell ref="C79:G79"/>
    <mergeCell ref="H79:I79"/>
    <mergeCell ref="J79:M79"/>
    <mergeCell ref="N79:U79"/>
    <mergeCell ref="V79:AA79"/>
    <mergeCell ref="C53:AA65"/>
    <mergeCell ref="C68:G70"/>
    <mergeCell ref="H68:I70"/>
    <mergeCell ref="J68:M70"/>
    <mergeCell ref="N68:U70"/>
    <mergeCell ref="V68:AA70"/>
    <mergeCell ref="C71:G71"/>
    <mergeCell ref="H71:I71"/>
    <mergeCell ref="J71:M71"/>
    <mergeCell ref="N71:U71"/>
    <mergeCell ref="V71:AA71"/>
    <mergeCell ref="C72:G72"/>
    <mergeCell ref="H72:I72"/>
    <mergeCell ref="J72:M72"/>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s>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W105"/>
  <sheetViews>
    <sheetView topLeftCell="G19" workbookViewId="0">
      <selection activeCell="F40" sqref="F40"/>
    </sheetView>
  </sheetViews>
  <sheetFormatPr baseColWidth="10" defaultColWidth="3.6328125" defaultRowHeight="14.5" x14ac:dyDescent="0.35"/>
  <cols>
    <col min="1" max="1" width="3.6328125" style="885"/>
    <col min="2" max="2" width="2.90625" style="885" customWidth="1"/>
    <col min="3" max="3" width="10.6328125" style="922" customWidth="1"/>
    <col min="4" max="4" width="12.08984375" style="922" customWidth="1"/>
    <col min="5" max="5" width="21.36328125" style="922" customWidth="1"/>
    <col min="6" max="6" width="27.453125" style="922" customWidth="1"/>
    <col min="7" max="7" width="17" style="922" customWidth="1"/>
    <col min="8" max="8" width="3.453125" style="922" customWidth="1"/>
    <col min="9" max="9" width="5" style="922" customWidth="1"/>
    <col min="10" max="10" width="2.6328125" style="922" customWidth="1"/>
    <col min="11" max="11" width="6.08984375" style="922" customWidth="1"/>
    <col min="12" max="12" width="4" style="922" customWidth="1"/>
    <col min="13" max="13" width="6.36328125" style="922" customWidth="1"/>
    <col min="14" max="14" width="3.453125" style="922" customWidth="1"/>
    <col min="15" max="15" width="3.6328125" style="922"/>
    <col min="16" max="16" width="4.6328125" style="922" customWidth="1"/>
    <col min="17" max="17" width="16.08984375" style="922" customWidth="1"/>
    <col min="18" max="18" width="3.6328125" style="922" customWidth="1"/>
    <col min="19" max="19" width="3.6328125" style="922"/>
    <col min="20" max="20" width="5" style="922" customWidth="1"/>
    <col min="21" max="21" width="5.36328125" style="922" bestFit="1" customWidth="1"/>
    <col min="22" max="22" width="21.54296875" style="922" customWidth="1"/>
    <col min="23" max="23" width="2" style="885" customWidth="1"/>
    <col min="24" max="29" width="3.6328125" style="885"/>
    <col min="30" max="30" width="10.6328125" style="885" bestFit="1" customWidth="1"/>
    <col min="31" max="31" width="11.453125" style="885" customWidth="1"/>
    <col min="32" max="33" width="3.6328125" style="885"/>
    <col min="34" max="34" width="7" style="885" bestFit="1" customWidth="1"/>
    <col min="35" max="16384" width="3.6328125" style="885"/>
  </cols>
  <sheetData>
    <row r="1" spans="2:23" ht="15" thickBot="1" x14ac:dyDescent="0.4">
      <c r="B1" s="886"/>
      <c r="C1" s="580"/>
      <c r="D1" s="580"/>
    </row>
    <row r="2" spans="2:23" ht="44.25" customHeight="1" x14ac:dyDescent="0.35">
      <c r="B2" s="1126"/>
      <c r="C2" s="1127"/>
      <c r="D2" s="1127"/>
      <c r="E2" s="3373" t="s">
        <v>0</v>
      </c>
      <c r="F2" s="3373"/>
      <c r="G2" s="3373"/>
      <c r="H2" s="3373"/>
      <c r="I2" s="3373"/>
      <c r="J2" s="3373"/>
      <c r="K2" s="3373"/>
      <c r="L2" s="3373"/>
      <c r="M2" s="3373"/>
      <c r="N2" s="3373"/>
      <c r="O2" s="3373"/>
      <c r="P2" s="3373"/>
      <c r="Q2" s="3373"/>
      <c r="R2" s="3373"/>
      <c r="S2" s="3373"/>
      <c r="T2" s="3373"/>
      <c r="U2" s="3373"/>
      <c r="V2" s="3373"/>
      <c r="W2" s="3374"/>
    </row>
    <row r="3" spans="2:23" x14ac:dyDescent="0.35">
      <c r="B3" s="1128"/>
      <c r="C3" s="1129"/>
      <c r="D3" s="1129"/>
      <c r="E3" s="3375" t="s">
        <v>1</v>
      </c>
      <c r="F3" s="3375"/>
      <c r="G3" s="3375"/>
      <c r="H3" s="3375"/>
      <c r="I3" s="3375"/>
      <c r="J3" s="3375"/>
      <c r="K3" s="3375"/>
      <c r="L3" s="3375"/>
      <c r="M3" s="3375" t="s">
        <v>2</v>
      </c>
      <c r="N3" s="3375"/>
      <c r="O3" s="3375"/>
      <c r="P3" s="3375"/>
      <c r="Q3" s="3375"/>
      <c r="R3" s="3375"/>
      <c r="S3" s="3375"/>
      <c r="T3" s="3375"/>
      <c r="U3" s="3375"/>
      <c r="V3" s="3375"/>
      <c r="W3" s="3376"/>
    </row>
    <row r="4" spans="2:23" ht="15" thickBot="1" x14ac:dyDescent="0.4">
      <c r="B4" s="1130"/>
      <c r="C4" s="1131"/>
      <c r="D4" s="1131"/>
      <c r="E4" s="3377" t="s">
        <v>3</v>
      </c>
      <c r="F4" s="3377"/>
      <c r="G4" s="3377"/>
      <c r="H4" s="3377"/>
      <c r="I4" s="3377"/>
      <c r="J4" s="3377"/>
      <c r="K4" s="3377"/>
      <c r="L4" s="3377"/>
      <c r="M4" s="3377"/>
      <c r="N4" s="3377"/>
      <c r="O4" s="3377"/>
      <c r="P4" s="3377"/>
      <c r="Q4" s="3377"/>
      <c r="R4" s="3377"/>
      <c r="S4" s="3377"/>
      <c r="T4" s="3377"/>
      <c r="U4" s="3377"/>
      <c r="V4" s="3377"/>
      <c r="W4" s="3378"/>
    </row>
    <row r="5" spans="2:23" x14ac:dyDescent="0.35">
      <c r="E5" s="887"/>
      <c r="F5" s="887"/>
      <c r="G5" s="887"/>
      <c r="H5" s="887"/>
      <c r="I5" s="887"/>
      <c r="J5" s="887"/>
      <c r="K5" s="887"/>
      <c r="L5" s="887"/>
      <c r="M5" s="887"/>
      <c r="N5" s="887"/>
      <c r="O5" s="887"/>
      <c r="P5" s="887"/>
      <c r="Q5" s="887"/>
      <c r="R5" s="887"/>
      <c r="S5" s="887"/>
      <c r="T5" s="887"/>
      <c r="U5" s="887"/>
      <c r="V5" s="887"/>
      <c r="W5" s="887"/>
    </row>
    <row r="6" spans="2:23" ht="15" thickBot="1" x14ac:dyDescent="0.4">
      <c r="B6" s="888"/>
      <c r="C6" s="891"/>
      <c r="D6" s="891"/>
      <c r="E6" s="891"/>
      <c r="F6" s="890"/>
      <c r="G6" s="890"/>
      <c r="H6" s="890"/>
      <c r="I6" s="890"/>
      <c r="J6" s="890"/>
      <c r="K6" s="890"/>
      <c r="L6" s="890"/>
      <c r="M6" s="890"/>
      <c r="N6" s="890"/>
      <c r="O6" s="891"/>
      <c r="P6" s="891"/>
      <c r="Q6" s="891"/>
      <c r="R6" s="891"/>
      <c r="S6" s="891"/>
      <c r="T6" s="891"/>
      <c r="U6" s="891"/>
      <c r="V6" s="891"/>
      <c r="W6" s="892"/>
    </row>
    <row r="7" spans="2:23" ht="15" customHeight="1" x14ac:dyDescent="0.35">
      <c r="B7" s="893"/>
      <c r="C7" s="3339" t="s">
        <v>560</v>
      </c>
      <c r="D7" s="3340"/>
      <c r="E7" s="3341"/>
      <c r="F7" s="1365" t="s">
        <v>561</v>
      </c>
      <c r="G7" s="1366"/>
      <c r="H7" s="1366"/>
      <c r="I7" s="1366"/>
      <c r="J7" s="1366"/>
      <c r="K7" s="1366"/>
      <c r="L7" s="1366"/>
      <c r="M7" s="1366"/>
      <c r="N7" s="1366"/>
      <c r="O7" s="1366"/>
      <c r="P7" s="1366"/>
      <c r="Q7" s="1366"/>
      <c r="R7" s="1366"/>
      <c r="S7" s="1366"/>
      <c r="T7" s="1366"/>
      <c r="U7" s="1366"/>
      <c r="V7" s="1367"/>
      <c r="W7" s="894"/>
    </row>
    <row r="8" spans="2:23" ht="15" thickBot="1" x14ac:dyDescent="0.4">
      <c r="B8" s="893"/>
      <c r="C8" s="3342"/>
      <c r="D8" s="3343"/>
      <c r="E8" s="3344"/>
      <c r="F8" s="1368"/>
      <c r="G8" s="1369"/>
      <c r="H8" s="1369"/>
      <c r="I8" s="1369"/>
      <c r="J8" s="1369"/>
      <c r="K8" s="1369"/>
      <c r="L8" s="1369"/>
      <c r="M8" s="1369"/>
      <c r="N8" s="1369"/>
      <c r="O8" s="1369"/>
      <c r="P8" s="1369"/>
      <c r="Q8" s="1369"/>
      <c r="R8" s="1369"/>
      <c r="S8" s="1369"/>
      <c r="T8" s="1369"/>
      <c r="U8" s="1369"/>
      <c r="V8" s="1370"/>
      <c r="W8" s="894"/>
    </row>
    <row r="9" spans="2:23" ht="15" thickBot="1" x14ac:dyDescent="0.4">
      <c r="B9" s="893"/>
      <c r="C9" s="897"/>
      <c r="D9" s="897"/>
      <c r="E9" s="897"/>
      <c r="F9" s="896"/>
      <c r="G9" s="896"/>
      <c r="H9" s="896"/>
      <c r="I9" s="896"/>
      <c r="J9" s="896"/>
      <c r="K9" s="896"/>
      <c r="L9" s="896"/>
      <c r="M9" s="896"/>
      <c r="N9" s="896"/>
      <c r="O9" s="897"/>
      <c r="P9" s="897"/>
      <c r="Q9" s="897"/>
      <c r="R9" s="897"/>
      <c r="S9" s="897"/>
      <c r="T9" s="897"/>
      <c r="U9" s="897"/>
      <c r="V9" s="897"/>
      <c r="W9" s="894"/>
    </row>
    <row r="10" spans="2:23" ht="15" customHeight="1" thickBot="1" x14ac:dyDescent="0.4">
      <c r="B10" s="893"/>
      <c r="C10" s="3339" t="s">
        <v>562</v>
      </c>
      <c r="D10" s="3340"/>
      <c r="E10" s="3341"/>
      <c r="F10" s="3379" t="s">
        <v>963</v>
      </c>
      <c r="G10" s="3380"/>
      <c r="H10" s="3380"/>
      <c r="I10" s="3380"/>
      <c r="J10" s="3380"/>
      <c r="K10" s="3380"/>
      <c r="L10" s="3380"/>
      <c r="M10" s="3380"/>
      <c r="N10" s="3381"/>
      <c r="O10" s="3385" t="s">
        <v>7</v>
      </c>
      <c r="P10" s="3386"/>
      <c r="Q10" s="3386"/>
      <c r="R10" s="3387"/>
      <c r="S10" s="3362" t="s">
        <v>563</v>
      </c>
      <c r="T10" s="3363"/>
      <c r="U10" s="3363"/>
      <c r="V10" s="3364"/>
      <c r="W10" s="894"/>
    </row>
    <row r="11" spans="2:23" ht="15" thickBot="1" x14ac:dyDescent="0.4">
      <c r="B11" s="893"/>
      <c r="C11" s="3342"/>
      <c r="D11" s="3343"/>
      <c r="E11" s="3344"/>
      <c r="F11" s="3382"/>
      <c r="G11" s="3383"/>
      <c r="H11" s="3383"/>
      <c r="I11" s="3383"/>
      <c r="J11" s="3383"/>
      <c r="K11" s="3383"/>
      <c r="L11" s="3383"/>
      <c r="M11" s="3383"/>
      <c r="N11" s="3384"/>
      <c r="O11" s="1150" t="s">
        <v>367</v>
      </c>
      <c r="P11" s="1151"/>
      <c r="Q11" s="1151"/>
      <c r="R11" s="1152"/>
      <c r="S11" s="3388">
        <v>6</v>
      </c>
      <c r="T11" s="3389"/>
      <c r="U11" s="3389"/>
      <c r="V11" s="3390"/>
      <c r="W11" s="894"/>
    </row>
    <row r="12" spans="2:23" ht="15" thickBot="1" x14ac:dyDescent="0.4">
      <c r="B12" s="898"/>
      <c r="C12" s="581"/>
      <c r="D12" s="581"/>
      <c r="E12" s="581"/>
      <c r="F12" s="581"/>
      <c r="G12" s="581"/>
      <c r="H12" s="581"/>
      <c r="I12" s="581"/>
      <c r="J12" s="581"/>
      <c r="K12" s="581"/>
      <c r="L12" s="581"/>
      <c r="M12" s="581"/>
      <c r="N12" s="581"/>
      <c r="O12" s="581"/>
      <c r="P12" s="581"/>
      <c r="Q12" s="581"/>
      <c r="R12" s="581"/>
      <c r="S12" s="581"/>
      <c r="T12" s="581"/>
      <c r="U12" s="581"/>
      <c r="V12" s="581"/>
      <c r="W12" s="900"/>
    </row>
    <row r="13" spans="2:23" ht="15" customHeight="1" x14ac:dyDescent="0.35">
      <c r="B13" s="898"/>
      <c r="C13" s="3339" t="s">
        <v>163</v>
      </c>
      <c r="D13" s="3340"/>
      <c r="E13" s="3341"/>
      <c r="F13" s="3345" t="s">
        <v>964</v>
      </c>
      <c r="G13" s="3346"/>
      <c r="H13" s="3346"/>
      <c r="I13" s="3346"/>
      <c r="J13" s="3346"/>
      <c r="K13" s="3346"/>
      <c r="L13" s="3346"/>
      <c r="M13" s="3346"/>
      <c r="N13" s="3346"/>
      <c r="O13" s="3346"/>
      <c r="P13" s="3347"/>
      <c r="Q13" s="3339" t="s">
        <v>564</v>
      </c>
      <c r="R13" s="3340"/>
      <c r="S13" s="3340"/>
      <c r="T13" s="3340"/>
      <c r="U13" s="3340"/>
      <c r="V13" s="3341"/>
      <c r="W13" s="900"/>
    </row>
    <row r="14" spans="2:23" ht="15" thickBot="1" x14ac:dyDescent="0.4">
      <c r="B14" s="898"/>
      <c r="C14" s="3342"/>
      <c r="D14" s="3343"/>
      <c r="E14" s="3344"/>
      <c r="F14" s="3348"/>
      <c r="G14" s="3349"/>
      <c r="H14" s="3349"/>
      <c r="I14" s="3349"/>
      <c r="J14" s="3349"/>
      <c r="K14" s="3349"/>
      <c r="L14" s="3349"/>
      <c r="M14" s="3349"/>
      <c r="N14" s="3349"/>
      <c r="O14" s="3349"/>
      <c r="P14" s="3350"/>
      <c r="Q14" s="1162" t="s">
        <v>221</v>
      </c>
      <c r="R14" s="1163"/>
      <c r="S14" s="1163"/>
      <c r="T14" s="1163"/>
      <c r="U14" s="1163"/>
      <c r="V14" s="1164"/>
      <c r="W14" s="900"/>
    </row>
    <row r="15" spans="2:23" ht="15" thickBot="1" x14ac:dyDescent="0.4">
      <c r="B15" s="898"/>
      <c r="C15" s="581"/>
      <c r="D15" s="581"/>
      <c r="E15" s="581"/>
      <c r="F15" s="581"/>
      <c r="G15" s="581"/>
      <c r="H15" s="581"/>
      <c r="I15" s="581"/>
      <c r="J15" s="581"/>
      <c r="K15" s="581"/>
      <c r="L15" s="581"/>
      <c r="M15" s="581"/>
      <c r="N15" s="581"/>
      <c r="O15" s="581"/>
      <c r="P15" s="581"/>
      <c r="Q15" s="581"/>
      <c r="R15" s="581"/>
      <c r="S15" s="581"/>
      <c r="T15" s="581"/>
      <c r="U15" s="581"/>
      <c r="V15" s="581"/>
      <c r="W15" s="900"/>
    </row>
    <row r="16" spans="2:23" ht="31.5" customHeight="1" thickBot="1" x14ac:dyDescent="0.4">
      <c r="B16" s="898"/>
      <c r="C16" s="3267" t="s">
        <v>565</v>
      </c>
      <c r="D16" s="3268"/>
      <c r="E16" s="3269"/>
      <c r="F16" s="3391" t="s">
        <v>965</v>
      </c>
      <c r="G16" s="3392"/>
      <c r="H16" s="3392"/>
      <c r="I16" s="3392"/>
      <c r="J16" s="3392"/>
      <c r="K16" s="3392"/>
      <c r="L16" s="3392"/>
      <c r="M16" s="3392"/>
      <c r="N16" s="3392"/>
      <c r="O16" s="3392"/>
      <c r="P16" s="3392"/>
      <c r="Q16" s="3392"/>
      <c r="R16" s="3392"/>
      <c r="S16" s="3392"/>
      <c r="T16" s="3392"/>
      <c r="U16" s="3392"/>
      <c r="V16" s="3393"/>
      <c r="W16" s="900"/>
    </row>
    <row r="17" spans="2:23" ht="16.5" customHeight="1" thickBot="1" x14ac:dyDescent="0.4">
      <c r="B17" s="898"/>
      <c r="C17" s="897"/>
      <c r="D17" s="897"/>
      <c r="E17" s="897"/>
      <c r="F17" s="901"/>
      <c r="G17" s="901"/>
      <c r="H17" s="901"/>
      <c r="I17" s="901"/>
      <c r="J17" s="901"/>
      <c r="K17" s="901"/>
      <c r="L17" s="901"/>
      <c r="M17" s="901"/>
      <c r="N17" s="901"/>
      <c r="O17" s="901"/>
      <c r="P17" s="901"/>
      <c r="Q17" s="901"/>
      <c r="R17" s="901"/>
      <c r="S17" s="901"/>
      <c r="T17" s="901"/>
      <c r="U17" s="901"/>
      <c r="V17" s="901"/>
      <c r="W17" s="900"/>
    </row>
    <row r="18" spans="2:23" ht="65.25" customHeight="1" thickBot="1" x14ac:dyDescent="0.4">
      <c r="B18" s="898"/>
      <c r="C18" s="3267" t="s">
        <v>79</v>
      </c>
      <c r="D18" s="3268"/>
      <c r="E18" s="3269"/>
      <c r="F18" s="1840" t="s">
        <v>566</v>
      </c>
      <c r="G18" s="1841"/>
      <c r="H18" s="1841"/>
      <c r="I18" s="1841"/>
      <c r="J18" s="1841"/>
      <c r="K18" s="1841"/>
      <c r="L18" s="1841"/>
      <c r="M18" s="1841"/>
      <c r="N18" s="1841"/>
      <c r="O18" s="1841"/>
      <c r="P18" s="1841"/>
      <c r="Q18" s="1841"/>
      <c r="R18" s="1841"/>
      <c r="S18" s="1841"/>
      <c r="T18" s="1841"/>
      <c r="U18" s="1841"/>
      <c r="V18" s="1842"/>
      <c r="W18" s="900"/>
    </row>
    <row r="19" spans="2:23" ht="16.5" customHeight="1" thickBot="1" x14ac:dyDescent="0.4">
      <c r="B19" s="898"/>
      <c r="C19" s="897"/>
      <c r="D19" s="897"/>
      <c r="E19" s="897"/>
      <c r="F19" s="901"/>
      <c r="G19" s="901"/>
      <c r="H19" s="901"/>
      <c r="I19" s="901"/>
      <c r="J19" s="901"/>
      <c r="K19" s="901"/>
      <c r="L19" s="901"/>
      <c r="M19" s="901"/>
      <c r="N19" s="901"/>
      <c r="O19" s="901"/>
      <c r="P19" s="901"/>
      <c r="Q19" s="901"/>
      <c r="R19" s="901"/>
      <c r="S19" s="901"/>
      <c r="T19" s="901"/>
      <c r="U19" s="901"/>
      <c r="V19" s="901"/>
      <c r="W19" s="900"/>
    </row>
    <row r="20" spans="2:23" x14ac:dyDescent="0.35">
      <c r="B20" s="898"/>
      <c r="C20" s="3298" t="s">
        <v>567</v>
      </c>
      <c r="D20" s="3351"/>
      <c r="E20" s="3352"/>
      <c r="F20" s="3356" t="s">
        <v>966</v>
      </c>
      <c r="G20" s="3357"/>
      <c r="H20" s="3357"/>
      <c r="I20" s="3358"/>
      <c r="J20" s="3362" t="s">
        <v>568</v>
      </c>
      <c r="K20" s="3363"/>
      <c r="L20" s="3363"/>
      <c r="M20" s="3363"/>
      <c r="N20" s="3363"/>
      <c r="O20" s="3363"/>
      <c r="P20" s="3364"/>
      <c r="Q20" s="3362" t="s">
        <v>569</v>
      </c>
      <c r="R20" s="3363"/>
      <c r="S20" s="3363"/>
      <c r="T20" s="3363"/>
      <c r="U20" s="3363"/>
      <c r="V20" s="3364"/>
      <c r="W20" s="900"/>
    </row>
    <row r="21" spans="2:23" ht="15" thickBot="1" x14ac:dyDescent="0.4">
      <c r="B21" s="898"/>
      <c r="C21" s="3353"/>
      <c r="D21" s="3354"/>
      <c r="E21" s="3355"/>
      <c r="F21" s="3359"/>
      <c r="G21" s="3360"/>
      <c r="H21" s="3360"/>
      <c r="I21" s="3361"/>
      <c r="J21" s="1153" t="s">
        <v>20</v>
      </c>
      <c r="K21" s="1154"/>
      <c r="L21" s="1154"/>
      <c r="M21" s="1154"/>
      <c r="N21" s="1154"/>
      <c r="O21" s="1154"/>
      <c r="P21" s="1155"/>
      <c r="Q21" s="1153" t="s">
        <v>109</v>
      </c>
      <c r="R21" s="1154"/>
      <c r="S21" s="1154"/>
      <c r="T21" s="1154"/>
      <c r="U21" s="1154"/>
      <c r="V21" s="1155"/>
      <c r="W21" s="900"/>
    </row>
    <row r="22" spans="2:23" ht="15" thickBot="1" x14ac:dyDescent="0.4">
      <c r="B22" s="898"/>
      <c r="C22" s="581"/>
      <c r="D22" s="581"/>
      <c r="E22" s="581"/>
      <c r="F22" s="581"/>
      <c r="G22" s="581"/>
      <c r="H22" s="581"/>
      <c r="I22" s="581"/>
      <c r="J22" s="581"/>
      <c r="K22" s="581"/>
      <c r="L22" s="581"/>
      <c r="M22" s="581"/>
      <c r="N22" s="581"/>
      <c r="O22" s="581"/>
      <c r="P22" s="581"/>
      <c r="Q22" s="581"/>
      <c r="R22" s="581"/>
      <c r="S22" s="581"/>
      <c r="T22" s="581"/>
      <c r="U22" s="581"/>
      <c r="V22" s="581"/>
      <c r="W22" s="900"/>
    </row>
    <row r="23" spans="2:23" ht="31.5" customHeight="1" x14ac:dyDescent="0.35">
      <c r="B23" s="898"/>
      <c r="C23" s="3362" t="s">
        <v>570</v>
      </c>
      <c r="D23" s="3363"/>
      <c r="E23" s="3363"/>
      <c r="F23" s="3364"/>
      <c r="G23" s="3362" t="s">
        <v>571</v>
      </c>
      <c r="H23" s="3363"/>
      <c r="I23" s="3363"/>
      <c r="J23" s="3363"/>
      <c r="K23" s="3363"/>
      <c r="L23" s="3363"/>
      <c r="M23" s="3364"/>
      <c r="N23" s="3362" t="s">
        <v>572</v>
      </c>
      <c r="O23" s="3363"/>
      <c r="P23" s="3363"/>
      <c r="Q23" s="3363"/>
      <c r="R23" s="3363"/>
      <c r="S23" s="3363"/>
      <c r="T23" s="3363"/>
      <c r="U23" s="3363"/>
      <c r="V23" s="3364"/>
      <c r="W23" s="900"/>
    </row>
    <row r="24" spans="2:23" ht="64.5" customHeight="1" thickBot="1" x14ac:dyDescent="0.4">
      <c r="B24" s="898"/>
      <c r="C24" s="3365" t="s">
        <v>809</v>
      </c>
      <c r="D24" s="3366"/>
      <c r="E24" s="3366"/>
      <c r="F24" s="3367"/>
      <c r="G24" s="2877" t="s">
        <v>573</v>
      </c>
      <c r="H24" s="2878"/>
      <c r="I24" s="2878"/>
      <c r="J24" s="2878"/>
      <c r="K24" s="2878"/>
      <c r="L24" s="2878"/>
      <c r="M24" s="2879"/>
      <c r="N24" s="3368" t="s">
        <v>97</v>
      </c>
      <c r="O24" s="3369"/>
      <c r="P24" s="3369"/>
      <c r="Q24" s="3369"/>
      <c r="R24" s="3369"/>
      <c r="S24" s="3369"/>
      <c r="T24" s="3369"/>
      <c r="U24" s="3369"/>
      <c r="V24" s="3370"/>
      <c r="W24" s="900"/>
    </row>
    <row r="25" spans="2:23" ht="15" thickBot="1" x14ac:dyDescent="0.4">
      <c r="B25" s="898"/>
      <c r="C25" s="581"/>
      <c r="D25" s="581"/>
      <c r="E25" s="581"/>
      <c r="F25" s="581"/>
      <c r="G25" s="581"/>
      <c r="H25" s="581"/>
      <c r="I25" s="581"/>
      <c r="J25" s="581"/>
      <c r="K25" s="581"/>
      <c r="L25" s="581"/>
      <c r="M25" s="581"/>
      <c r="N25" s="581"/>
      <c r="O25" s="581"/>
      <c r="P25" s="581"/>
      <c r="Q25" s="581"/>
      <c r="R25" s="581"/>
      <c r="S25" s="581"/>
      <c r="T25" s="581"/>
      <c r="U25" s="581"/>
      <c r="V25" s="581"/>
      <c r="W25" s="900"/>
    </row>
    <row r="26" spans="2:23" ht="33" customHeight="1" thickBot="1" x14ac:dyDescent="0.4">
      <c r="B26" s="898"/>
      <c r="C26" s="3267" t="s">
        <v>574</v>
      </c>
      <c r="D26" s="3268"/>
      <c r="E26" s="3269"/>
      <c r="F26" s="1168" t="s">
        <v>575</v>
      </c>
      <c r="G26" s="1169"/>
      <c r="H26" s="1169"/>
      <c r="I26" s="1169"/>
      <c r="J26" s="1169"/>
      <c r="K26" s="1169"/>
      <c r="L26" s="1169"/>
      <c r="M26" s="1169"/>
      <c r="N26" s="1169"/>
      <c r="O26" s="1169"/>
      <c r="P26" s="1169"/>
      <c r="Q26" s="1169"/>
      <c r="R26" s="1169"/>
      <c r="S26" s="1169"/>
      <c r="T26" s="1169"/>
      <c r="U26" s="1169"/>
      <c r="V26" s="1169"/>
      <c r="W26" s="900"/>
    </row>
    <row r="27" spans="2:23" ht="15" thickBot="1" x14ac:dyDescent="0.4">
      <c r="B27" s="898"/>
      <c r="C27" s="897"/>
      <c r="D27" s="897"/>
      <c r="E27" s="897"/>
      <c r="F27" s="901"/>
      <c r="G27" s="901"/>
      <c r="H27" s="901"/>
      <c r="I27" s="901"/>
      <c r="J27" s="901"/>
      <c r="K27" s="901"/>
      <c r="L27" s="901"/>
      <c r="M27" s="901"/>
      <c r="N27" s="901"/>
      <c r="O27" s="901"/>
      <c r="P27" s="901"/>
      <c r="Q27" s="901"/>
      <c r="R27" s="901"/>
      <c r="S27" s="901"/>
      <c r="T27" s="901"/>
      <c r="U27" s="901"/>
      <c r="V27" s="901"/>
      <c r="W27" s="900"/>
    </row>
    <row r="28" spans="2:23" ht="35.25" customHeight="1" thickBot="1" x14ac:dyDescent="0.4">
      <c r="B28" s="898"/>
      <c r="C28" s="3267" t="s">
        <v>28</v>
      </c>
      <c r="D28" s="3268"/>
      <c r="E28" s="3269"/>
      <c r="F28" s="3301" t="s">
        <v>370</v>
      </c>
      <c r="G28" s="3302"/>
      <c r="H28" s="3303" t="s">
        <v>29</v>
      </c>
      <c r="I28" s="3304"/>
      <c r="J28" s="3305"/>
      <c r="K28" s="3304"/>
      <c r="L28" s="1527" t="s">
        <v>30</v>
      </c>
      <c r="M28" s="1900"/>
      <c r="N28" s="1900"/>
      <c r="O28" s="920"/>
      <c r="P28" s="1527" t="s">
        <v>31</v>
      </c>
      <c r="Q28" s="1900"/>
      <c r="R28" s="920" t="s">
        <v>32</v>
      </c>
      <c r="S28" s="2876" t="s">
        <v>56</v>
      </c>
      <c r="T28" s="3371"/>
      <c r="U28" s="3371"/>
      <c r="V28" s="3372"/>
      <c r="W28" s="900"/>
    </row>
    <row r="29" spans="2:23" ht="15" thickBot="1" x14ac:dyDescent="0.4">
      <c r="B29" s="898"/>
      <c r="C29" s="581"/>
      <c r="D29" s="581"/>
      <c r="E29" s="581"/>
      <c r="F29" s="581"/>
      <c r="G29" s="581"/>
      <c r="H29" s="581"/>
      <c r="I29" s="581"/>
      <c r="J29" s="581"/>
      <c r="K29" s="581"/>
      <c r="L29" s="581"/>
      <c r="M29" s="581"/>
      <c r="N29" s="581"/>
      <c r="O29" s="581"/>
      <c r="P29" s="581"/>
      <c r="Q29" s="581"/>
      <c r="R29" s="581"/>
      <c r="S29" s="581"/>
      <c r="T29" s="581"/>
      <c r="U29" s="581"/>
      <c r="V29" s="581"/>
      <c r="W29" s="900"/>
    </row>
    <row r="30" spans="2:23" x14ac:dyDescent="0.35">
      <c r="B30" s="898"/>
      <c r="C30" s="3298" t="s">
        <v>576</v>
      </c>
      <c r="D30" s="3299"/>
      <c r="E30" s="3299"/>
      <c r="F30" s="3299"/>
      <c r="G30" s="3300"/>
      <c r="H30" s="3320" t="s">
        <v>35</v>
      </c>
      <c r="I30" s="3321"/>
      <c r="J30" s="3321"/>
      <c r="K30" s="3321"/>
      <c r="L30" s="3321"/>
      <c r="M30" s="3321"/>
      <c r="N30" s="3321"/>
      <c r="O30" s="3322"/>
      <c r="P30" s="3323" t="s">
        <v>36</v>
      </c>
      <c r="Q30" s="3324"/>
      <c r="R30" s="3324"/>
      <c r="S30" s="3324"/>
      <c r="T30" s="3325"/>
      <c r="U30" s="3326" t="s">
        <v>37</v>
      </c>
      <c r="V30" s="3327"/>
      <c r="W30" s="900"/>
    </row>
    <row r="31" spans="2:23" ht="14.25" customHeight="1" x14ac:dyDescent="0.35">
      <c r="B31" s="898"/>
      <c r="C31" s="3314"/>
      <c r="D31" s="3315"/>
      <c r="E31" s="3315"/>
      <c r="F31" s="3315"/>
      <c r="G31" s="3316"/>
      <c r="H31" s="3328" t="s">
        <v>38</v>
      </c>
      <c r="I31" s="3329"/>
      <c r="J31" s="3330"/>
      <c r="K31" s="3329"/>
      <c r="L31" s="3331" t="s">
        <v>39</v>
      </c>
      <c r="M31" s="3329"/>
      <c r="N31" s="3330"/>
      <c r="O31" s="3329"/>
      <c r="P31" s="3332" t="s">
        <v>38</v>
      </c>
      <c r="Q31" s="3333"/>
      <c r="R31" s="3332" t="s">
        <v>39</v>
      </c>
      <c r="S31" s="3334"/>
      <c r="T31" s="3333"/>
      <c r="U31" s="488" t="s">
        <v>38</v>
      </c>
      <c r="V31" s="489" t="s">
        <v>39</v>
      </c>
      <c r="W31" s="900"/>
    </row>
    <row r="32" spans="2:23" ht="15" customHeight="1" thickBot="1" x14ac:dyDescent="0.4">
      <c r="B32" s="898"/>
      <c r="C32" s="3317"/>
      <c r="D32" s="3318"/>
      <c r="E32" s="3318"/>
      <c r="F32" s="3318"/>
      <c r="G32" s="3319"/>
      <c r="H32" s="3335">
        <v>0</v>
      </c>
      <c r="I32" s="3336"/>
      <c r="J32" s="3337"/>
      <c r="K32" s="3336"/>
      <c r="L32" s="3338">
        <v>0.3</v>
      </c>
      <c r="M32" s="3336"/>
      <c r="N32" s="3337"/>
      <c r="O32" s="3336"/>
      <c r="P32" s="3338">
        <v>0.31</v>
      </c>
      <c r="Q32" s="3336"/>
      <c r="R32" s="3338">
        <v>0.59</v>
      </c>
      <c r="S32" s="3337"/>
      <c r="T32" s="3336"/>
      <c r="U32" s="707">
        <v>0.6</v>
      </c>
      <c r="V32" s="490">
        <v>1</v>
      </c>
      <c r="W32" s="900"/>
    </row>
    <row r="33" spans="2:23" ht="15" thickBot="1" x14ac:dyDescent="0.4">
      <c r="B33" s="898"/>
      <c r="C33" s="581"/>
      <c r="D33" s="581"/>
      <c r="E33" s="581"/>
      <c r="F33" s="581"/>
      <c r="G33" s="581"/>
      <c r="H33" s="581"/>
      <c r="I33" s="581"/>
      <c r="J33" s="581"/>
      <c r="K33" s="581"/>
      <c r="L33" s="581"/>
      <c r="M33" s="581"/>
      <c r="N33" s="581"/>
      <c r="O33" s="581"/>
      <c r="P33" s="581"/>
      <c r="Q33" s="581"/>
      <c r="R33" s="581"/>
      <c r="S33" s="581"/>
      <c r="T33" s="581"/>
      <c r="U33" s="581"/>
      <c r="V33" s="581"/>
      <c r="W33" s="900"/>
    </row>
    <row r="34" spans="2:23" s="902" customFormat="1" ht="15" thickBot="1" x14ac:dyDescent="0.4">
      <c r="B34" s="903"/>
      <c r="C34" s="3281" t="s">
        <v>40</v>
      </c>
      <c r="D34" s="3282"/>
      <c r="E34" s="3282"/>
      <c r="F34" s="3282"/>
      <c r="G34" s="3282"/>
      <c r="H34" s="3282"/>
      <c r="I34" s="3282"/>
      <c r="J34" s="3282"/>
      <c r="K34" s="3282"/>
      <c r="L34" s="3282"/>
      <c r="M34" s="3282"/>
      <c r="N34" s="3282"/>
      <c r="O34" s="3282"/>
      <c r="P34" s="3282"/>
      <c r="Q34" s="3282"/>
      <c r="R34" s="3282"/>
      <c r="S34" s="3282"/>
      <c r="T34" s="3282"/>
      <c r="U34" s="3282"/>
      <c r="V34" s="3285"/>
      <c r="W34" s="900"/>
    </row>
    <row r="35" spans="2:23" s="902" customFormat="1" ht="15" customHeight="1" x14ac:dyDescent="0.35">
      <c r="B35" s="903"/>
      <c r="C35" s="3306" t="s">
        <v>41</v>
      </c>
      <c r="D35" s="3307"/>
      <c r="E35" s="3310" t="s">
        <v>577</v>
      </c>
      <c r="F35" s="3310" t="s">
        <v>578</v>
      </c>
      <c r="G35" s="3310" t="s">
        <v>44</v>
      </c>
      <c r="H35" s="3306" t="s">
        <v>45</v>
      </c>
      <c r="I35" s="3307"/>
      <c r="J35" s="3307"/>
      <c r="K35" s="3307"/>
      <c r="L35" s="3307"/>
      <c r="M35" s="3307"/>
      <c r="N35" s="3307"/>
      <c r="O35" s="3307"/>
      <c r="P35" s="3307"/>
      <c r="Q35" s="3307"/>
      <c r="R35" s="3307"/>
      <c r="S35" s="3307"/>
      <c r="T35" s="3307"/>
      <c r="U35" s="3307"/>
      <c r="V35" s="3312"/>
      <c r="W35" s="900"/>
    </row>
    <row r="36" spans="2:23" s="902" customFormat="1" ht="27" customHeight="1" thickBot="1" x14ac:dyDescent="0.4">
      <c r="B36" s="903"/>
      <c r="C36" s="3308"/>
      <c r="D36" s="3309"/>
      <c r="E36" s="3311"/>
      <c r="F36" s="3311"/>
      <c r="G36" s="3311"/>
      <c r="H36" s="3308"/>
      <c r="I36" s="3309"/>
      <c r="J36" s="3309"/>
      <c r="K36" s="3309"/>
      <c r="L36" s="3309"/>
      <c r="M36" s="3309"/>
      <c r="N36" s="3309"/>
      <c r="O36" s="3309"/>
      <c r="P36" s="3309"/>
      <c r="Q36" s="3309"/>
      <c r="R36" s="3309"/>
      <c r="S36" s="3309"/>
      <c r="T36" s="3309"/>
      <c r="U36" s="3309"/>
      <c r="V36" s="3313"/>
      <c r="W36" s="900"/>
    </row>
    <row r="37" spans="2:23" s="902" customFormat="1" ht="26.4" customHeight="1" x14ac:dyDescent="0.35">
      <c r="B37" s="903"/>
      <c r="C37" s="3291" t="s">
        <v>579</v>
      </c>
      <c r="D37" s="3292"/>
      <c r="E37" s="493">
        <v>3950.2</v>
      </c>
      <c r="F37" s="493">
        <v>6544</v>
      </c>
      <c r="G37" s="980">
        <f>(E37/F37)*100</f>
        <v>60.363691931540345</v>
      </c>
      <c r="H37" s="1881" t="s">
        <v>967</v>
      </c>
      <c r="I37" s="1882"/>
      <c r="J37" s="1882"/>
      <c r="K37" s="1882"/>
      <c r="L37" s="1882"/>
      <c r="M37" s="1882"/>
      <c r="N37" s="1882"/>
      <c r="O37" s="1882"/>
      <c r="P37" s="1882"/>
      <c r="Q37" s="1882"/>
      <c r="R37" s="1882"/>
      <c r="S37" s="1882"/>
      <c r="T37" s="1882"/>
      <c r="U37" s="1882"/>
      <c r="V37" s="1883"/>
      <c r="W37" s="900"/>
    </row>
    <row r="38" spans="2:23" s="902" customFormat="1" x14ac:dyDescent="0.35">
      <c r="B38" s="903"/>
      <c r="C38" s="3277" t="s">
        <v>580</v>
      </c>
      <c r="D38" s="3278"/>
      <c r="E38" s="586"/>
      <c r="F38" s="586"/>
      <c r="G38" s="577"/>
      <c r="H38" s="1881"/>
      <c r="I38" s="1882"/>
      <c r="J38" s="1882"/>
      <c r="K38" s="1882"/>
      <c r="L38" s="1882"/>
      <c r="M38" s="1882"/>
      <c r="N38" s="1882"/>
      <c r="O38" s="1882"/>
      <c r="P38" s="1882"/>
      <c r="Q38" s="1882"/>
      <c r="R38" s="1882"/>
      <c r="S38" s="1882"/>
      <c r="T38" s="1882"/>
      <c r="U38" s="1882"/>
      <c r="V38" s="1883"/>
      <c r="W38" s="900"/>
    </row>
    <row r="39" spans="2:23" s="902" customFormat="1" x14ac:dyDescent="0.35">
      <c r="B39" s="903"/>
      <c r="C39" s="3277" t="s">
        <v>581</v>
      </c>
      <c r="D39" s="3278"/>
      <c r="E39" s="586"/>
      <c r="F39" s="586"/>
      <c r="G39" s="577"/>
      <c r="H39" s="1881"/>
      <c r="I39" s="1882"/>
      <c r="J39" s="1882"/>
      <c r="K39" s="1882"/>
      <c r="L39" s="1882"/>
      <c r="M39" s="1882"/>
      <c r="N39" s="1882"/>
      <c r="O39" s="1882"/>
      <c r="P39" s="1882"/>
      <c r="Q39" s="1882"/>
      <c r="R39" s="1882"/>
      <c r="S39" s="1882"/>
      <c r="T39" s="1882"/>
      <c r="U39" s="1882"/>
      <c r="V39" s="1883"/>
      <c r="W39" s="900"/>
    </row>
    <row r="40" spans="2:23" s="902" customFormat="1" ht="15" thickBot="1" x14ac:dyDescent="0.4">
      <c r="B40" s="903"/>
      <c r="C40" s="3277" t="s">
        <v>582</v>
      </c>
      <c r="D40" s="3278"/>
      <c r="E40" s="586"/>
      <c r="F40" s="586"/>
      <c r="G40" s="577"/>
      <c r="H40" s="1881"/>
      <c r="I40" s="1882"/>
      <c r="J40" s="1882"/>
      <c r="K40" s="1882"/>
      <c r="L40" s="1882"/>
      <c r="M40" s="1882"/>
      <c r="N40" s="1882"/>
      <c r="O40" s="1882"/>
      <c r="P40" s="1882"/>
      <c r="Q40" s="1882"/>
      <c r="R40" s="1882"/>
      <c r="S40" s="1882"/>
      <c r="T40" s="1882"/>
      <c r="U40" s="1882"/>
      <c r="V40" s="1883"/>
      <c r="W40" s="900"/>
    </row>
    <row r="41" spans="2:23" s="902" customFormat="1" ht="15" thickBot="1" x14ac:dyDescent="0.4">
      <c r="B41" s="903"/>
      <c r="C41" s="3293" t="s">
        <v>46</v>
      </c>
      <c r="D41" s="3294"/>
      <c r="E41" s="491">
        <f>SUM(E37:E40)</f>
        <v>3950.2</v>
      </c>
      <c r="F41" s="491">
        <f>SUM(F37:F40)</f>
        <v>6544</v>
      </c>
      <c r="G41" s="492">
        <f>(E41/F41)*100</f>
        <v>60.363691931540345</v>
      </c>
      <c r="H41" s="3295"/>
      <c r="I41" s="3296"/>
      <c r="J41" s="3296"/>
      <c r="K41" s="3296"/>
      <c r="L41" s="3296"/>
      <c r="M41" s="3296"/>
      <c r="N41" s="3296"/>
      <c r="O41" s="3296"/>
      <c r="P41" s="3296"/>
      <c r="Q41" s="3296"/>
      <c r="R41" s="3296"/>
      <c r="S41" s="3296"/>
      <c r="T41" s="3296"/>
      <c r="U41" s="3296"/>
      <c r="V41" s="3297"/>
      <c r="W41" s="900"/>
    </row>
    <row r="42" spans="2:23" s="902" customFormat="1" x14ac:dyDescent="0.35">
      <c r="B42" s="903"/>
      <c r="C42" s="581"/>
      <c r="D42" s="581"/>
      <c r="E42" s="582"/>
      <c r="F42" s="582"/>
      <c r="G42" s="981"/>
      <c r="H42" s="581"/>
      <c r="I42" s="581"/>
      <c r="J42" s="581"/>
      <c r="K42" s="581"/>
      <c r="L42" s="581"/>
      <c r="M42" s="581"/>
      <c r="N42" s="581"/>
      <c r="O42" s="581"/>
      <c r="P42" s="581"/>
      <c r="Q42" s="581"/>
      <c r="R42" s="581"/>
      <c r="S42" s="581"/>
      <c r="T42" s="581"/>
      <c r="U42" s="581"/>
      <c r="V42" s="581"/>
      <c r="W42" s="900"/>
    </row>
    <row r="43" spans="2:23" s="902" customFormat="1" ht="15" thickBot="1" x14ac:dyDescent="0.4">
      <c r="B43" s="903"/>
      <c r="C43" s="581"/>
      <c r="D43" s="581"/>
      <c r="E43" s="582"/>
      <c r="F43" s="582"/>
      <c r="G43" s="981"/>
      <c r="H43" s="581"/>
      <c r="I43" s="581"/>
      <c r="J43" s="581"/>
      <c r="K43" s="581"/>
      <c r="L43" s="581"/>
      <c r="M43" s="581"/>
      <c r="N43" s="581"/>
      <c r="O43" s="581"/>
      <c r="P43" s="581"/>
      <c r="Q43" s="581"/>
      <c r="R43" s="581"/>
      <c r="S43" s="581"/>
      <c r="T43" s="581"/>
      <c r="U43" s="581"/>
      <c r="V43" s="581"/>
      <c r="W43" s="900"/>
    </row>
    <row r="44" spans="2:23" s="902" customFormat="1" ht="15" thickBot="1" x14ac:dyDescent="0.4">
      <c r="B44" s="903"/>
      <c r="C44" s="3298" t="s">
        <v>47</v>
      </c>
      <c r="D44" s="3299"/>
      <c r="E44" s="3299"/>
      <c r="F44" s="3299"/>
      <c r="G44" s="3299"/>
      <c r="H44" s="3299"/>
      <c r="I44" s="3299"/>
      <c r="J44" s="3299"/>
      <c r="K44" s="3299"/>
      <c r="L44" s="3299"/>
      <c r="M44" s="3299"/>
      <c r="N44" s="3299"/>
      <c r="O44" s="3299"/>
      <c r="P44" s="3299"/>
      <c r="Q44" s="3299"/>
      <c r="R44" s="3299"/>
      <c r="S44" s="3299"/>
      <c r="T44" s="3299"/>
      <c r="U44" s="3299"/>
      <c r="V44" s="3300"/>
      <c r="W44" s="900"/>
    </row>
    <row r="45" spans="2:23" x14ac:dyDescent="0.35">
      <c r="B45" s="898"/>
      <c r="C45" s="1371" t="s">
        <v>118</v>
      </c>
      <c r="D45" s="1570"/>
      <c r="E45" s="1570"/>
      <c r="F45" s="1570"/>
      <c r="G45" s="1570"/>
      <c r="H45" s="1570"/>
      <c r="I45" s="1570"/>
      <c r="J45" s="1570"/>
      <c r="K45" s="1570"/>
      <c r="L45" s="1570"/>
      <c r="M45" s="1570"/>
      <c r="N45" s="1570"/>
      <c r="O45" s="1570"/>
      <c r="P45" s="1570"/>
      <c r="Q45" s="1570"/>
      <c r="R45" s="1570"/>
      <c r="S45" s="1570"/>
      <c r="T45" s="1570"/>
      <c r="U45" s="1570"/>
      <c r="V45" s="1571"/>
      <c r="W45" s="900"/>
    </row>
    <row r="46" spans="2:23" x14ac:dyDescent="0.35">
      <c r="B46" s="898"/>
      <c r="C46" s="1572"/>
      <c r="D46" s="1573"/>
      <c r="E46" s="1573"/>
      <c r="F46" s="1573"/>
      <c r="G46" s="1573"/>
      <c r="H46" s="1573"/>
      <c r="I46" s="1573"/>
      <c r="J46" s="1573"/>
      <c r="K46" s="1573"/>
      <c r="L46" s="1573"/>
      <c r="M46" s="1573"/>
      <c r="N46" s="1573"/>
      <c r="O46" s="1573"/>
      <c r="P46" s="1573"/>
      <c r="Q46" s="1573"/>
      <c r="R46" s="1573"/>
      <c r="S46" s="1573"/>
      <c r="T46" s="1573"/>
      <c r="U46" s="1573"/>
      <c r="V46" s="1574"/>
      <c r="W46" s="900"/>
    </row>
    <row r="47" spans="2:23" x14ac:dyDescent="0.35">
      <c r="B47" s="898"/>
      <c r="C47" s="1572"/>
      <c r="D47" s="1573"/>
      <c r="E47" s="1573"/>
      <c r="F47" s="1573"/>
      <c r="G47" s="1573"/>
      <c r="H47" s="1573"/>
      <c r="I47" s="1573"/>
      <c r="J47" s="1573"/>
      <c r="K47" s="1573"/>
      <c r="L47" s="1573"/>
      <c r="M47" s="1573"/>
      <c r="N47" s="1573"/>
      <c r="O47" s="1573"/>
      <c r="P47" s="1573"/>
      <c r="Q47" s="1573"/>
      <c r="R47" s="1573"/>
      <c r="S47" s="1573"/>
      <c r="T47" s="1573"/>
      <c r="U47" s="1573"/>
      <c r="V47" s="1574"/>
      <c r="W47" s="900"/>
    </row>
    <row r="48" spans="2:23" x14ac:dyDescent="0.35">
      <c r="B48" s="898"/>
      <c r="C48" s="1572"/>
      <c r="D48" s="1573"/>
      <c r="E48" s="1573"/>
      <c r="F48" s="1573"/>
      <c r="G48" s="1573"/>
      <c r="H48" s="1573"/>
      <c r="I48" s="1573"/>
      <c r="J48" s="1573"/>
      <c r="K48" s="1573"/>
      <c r="L48" s="1573"/>
      <c r="M48" s="1573"/>
      <c r="N48" s="1573"/>
      <c r="O48" s="1573"/>
      <c r="P48" s="1573"/>
      <c r="Q48" s="1573"/>
      <c r="R48" s="1573"/>
      <c r="S48" s="1573"/>
      <c r="T48" s="1573"/>
      <c r="U48" s="1573"/>
      <c r="V48" s="1574"/>
      <c r="W48" s="900"/>
    </row>
    <row r="49" spans="2:23" x14ac:dyDescent="0.35">
      <c r="B49" s="898"/>
      <c r="C49" s="1572"/>
      <c r="D49" s="1573"/>
      <c r="E49" s="1573"/>
      <c r="F49" s="1573"/>
      <c r="G49" s="1573"/>
      <c r="H49" s="1573"/>
      <c r="I49" s="1573"/>
      <c r="J49" s="1573"/>
      <c r="K49" s="1573"/>
      <c r="L49" s="1573"/>
      <c r="M49" s="1573"/>
      <c r="N49" s="1573"/>
      <c r="O49" s="1573"/>
      <c r="P49" s="1573"/>
      <c r="Q49" s="1573"/>
      <c r="R49" s="1573"/>
      <c r="S49" s="1573"/>
      <c r="T49" s="1573"/>
      <c r="U49" s="1573"/>
      <c r="V49" s="1574"/>
      <c r="W49" s="900"/>
    </row>
    <row r="50" spans="2:23" x14ac:dyDescent="0.35">
      <c r="B50" s="898"/>
      <c r="C50" s="1572"/>
      <c r="D50" s="1573"/>
      <c r="E50" s="1573"/>
      <c r="F50" s="1573"/>
      <c r="G50" s="1573"/>
      <c r="H50" s="1573"/>
      <c r="I50" s="1573"/>
      <c r="J50" s="1573"/>
      <c r="K50" s="1573"/>
      <c r="L50" s="1573"/>
      <c r="M50" s="1573"/>
      <c r="N50" s="1573"/>
      <c r="O50" s="1573"/>
      <c r="P50" s="1573"/>
      <c r="Q50" s="1573"/>
      <c r="R50" s="1573"/>
      <c r="S50" s="1573"/>
      <c r="T50" s="1573"/>
      <c r="U50" s="1573"/>
      <c r="V50" s="1574"/>
      <c r="W50" s="900"/>
    </row>
    <row r="51" spans="2:23" x14ac:dyDescent="0.35">
      <c r="B51" s="898"/>
      <c r="C51" s="1572"/>
      <c r="D51" s="1573"/>
      <c r="E51" s="1573"/>
      <c r="F51" s="1573"/>
      <c r="G51" s="1573"/>
      <c r="H51" s="1573"/>
      <c r="I51" s="1573"/>
      <c r="J51" s="1573"/>
      <c r="K51" s="1573"/>
      <c r="L51" s="1573"/>
      <c r="M51" s="1573"/>
      <c r="N51" s="1573"/>
      <c r="O51" s="1573"/>
      <c r="P51" s="1573"/>
      <c r="Q51" s="1573"/>
      <c r="R51" s="1573"/>
      <c r="S51" s="1573"/>
      <c r="T51" s="1573"/>
      <c r="U51" s="1573"/>
      <c r="V51" s="1574"/>
      <c r="W51" s="900"/>
    </row>
    <row r="52" spans="2:23" x14ac:dyDescent="0.35">
      <c r="B52" s="898"/>
      <c r="C52" s="1572"/>
      <c r="D52" s="1573"/>
      <c r="E52" s="1573"/>
      <c r="F52" s="1573"/>
      <c r="G52" s="1573"/>
      <c r="H52" s="1573"/>
      <c r="I52" s="1573"/>
      <c r="J52" s="1573"/>
      <c r="K52" s="1573"/>
      <c r="L52" s="1573"/>
      <c r="M52" s="1573"/>
      <c r="N52" s="1573"/>
      <c r="O52" s="1573"/>
      <c r="P52" s="1573"/>
      <c r="Q52" s="1573"/>
      <c r="R52" s="1573"/>
      <c r="S52" s="1573"/>
      <c r="T52" s="1573"/>
      <c r="U52" s="1573"/>
      <c r="V52" s="1574"/>
      <c r="W52" s="900"/>
    </row>
    <row r="53" spans="2:23" x14ac:dyDescent="0.35">
      <c r="B53" s="898"/>
      <c r="C53" s="1572"/>
      <c r="D53" s="1573"/>
      <c r="E53" s="1573"/>
      <c r="F53" s="1573"/>
      <c r="G53" s="1573"/>
      <c r="H53" s="1573"/>
      <c r="I53" s="1573"/>
      <c r="J53" s="1573"/>
      <c r="K53" s="1573"/>
      <c r="L53" s="1573"/>
      <c r="M53" s="1573"/>
      <c r="N53" s="1573"/>
      <c r="O53" s="1573"/>
      <c r="P53" s="1573"/>
      <c r="Q53" s="1573"/>
      <c r="R53" s="1573"/>
      <c r="S53" s="1573"/>
      <c r="T53" s="1573"/>
      <c r="U53" s="1573"/>
      <c r="V53" s="1574"/>
      <c r="W53" s="900"/>
    </row>
    <row r="54" spans="2:23" x14ac:dyDescent="0.35">
      <c r="B54" s="898"/>
      <c r="C54" s="1572"/>
      <c r="D54" s="1573"/>
      <c r="E54" s="1573"/>
      <c r="F54" s="1573"/>
      <c r="G54" s="1573"/>
      <c r="H54" s="1573"/>
      <c r="I54" s="1573"/>
      <c r="J54" s="1573"/>
      <c r="K54" s="1573"/>
      <c r="L54" s="1573"/>
      <c r="M54" s="1573"/>
      <c r="N54" s="1573"/>
      <c r="O54" s="1573"/>
      <c r="P54" s="1573"/>
      <c r="Q54" s="1573"/>
      <c r="R54" s="1573"/>
      <c r="S54" s="1573"/>
      <c r="T54" s="1573"/>
      <c r="U54" s="1573"/>
      <c r="V54" s="1574"/>
      <c r="W54" s="900"/>
    </row>
    <row r="55" spans="2:23" x14ac:dyDescent="0.35">
      <c r="B55" s="898"/>
      <c r="C55" s="1572"/>
      <c r="D55" s="1573"/>
      <c r="E55" s="1573"/>
      <c r="F55" s="1573"/>
      <c r="G55" s="1573"/>
      <c r="H55" s="1573"/>
      <c r="I55" s="1573"/>
      <c r="J55" s="1573"/>
      <c r="K55" s="1573"/>
      <c r="L55" s="1573"/>
      <c r="M55" s="1573"/>
      <c r="N55" s="1573"/>
      <c r="O55" s="1573"/>
      <c r="P55" s="1573"/>
      <c r="Q55" s="1573"/>
      <c r="R55" s="1573"/>
      <c r="S55" s="1573"/>
      <c r="T55" s="1573"/>
      <c r="U55" s="1573"/>
      <c r="V55" s="1574"/>
      <c r="W55" s="900"/>
    </row>
    <row r="56" spans="2:23" x14ac:dyDescent="0.35">
      <c r="B56" s="898"/>
      <c r="C56" s="1572"/>
      <c r="D56" s="1573"/>
      <c r="E56" s="1573"/>
      <c r="F56" s="1573"/>
      <c r="G56" s="1573"/>
      <c r="H56" s="1573"/>
      <c r="I56" s="1573"/>
      <c r="J56" s="1573"/>
      <c r="K56" s="1573"/>
      <c r="L56" s="1573"/>
      <c r="M56" s="1573"/>
      <c r="N56" s="1573"/>
      <c r="O56" s="1573"/>
      <c r="P56" s="1573"/>
      <c r="Q56" s="1573"/>
      <c r="R56" s="1573"/>
      <c r="S56" s="1573"/>
      <c r="T56" s="1573"/>
      <c r="U56" s="1573"/>
      <c r="V56" s="1574"/>
      <c r="W56" s="900"/>
    </row>
    <row r="57" spans="2:23" ht="15" thickBot="1" x14ac:dyDescent="0.4">
      <c r="B57" s="898"/>
      <c r="C57" s="1575"/>
      <c r="D57" s="1576"/>
      <c r="E57" s="1576"/>
      <c r="F57" s="1576"/>
      <c r="G57" s="1576"/>
      <c r="H57" s="1576"/>
      <c r="I57" s="1576"/>
      <c r="J57" s="1576"/>
      <c r="K57" s="1576"/>
      <c r="L57" s="1576"/>
      <c r="M57" s="1576"/>
      <c r="N57" s="1576"/>
      <c r="O57" s="1576"/>
      <c r="P57" s="1576"/>
      <c r="Q57" s="1576"/>
      <c r="R57" s="1576"/>
      <c r="S57" s="1576"/>
      <c r="T57" s="1576"/>
      <c r="U57" s="1576"/>
      <c r="V57" s="1577"/>
      <c r="W57" s="900"/>
    </row>
    <row r="58" spans="2:23" x14ac:dyDescent="0.35">
      <c r="B58" s="908"/>
      <c r="C58" s="583"/>
      <c r="D58" s="583"/>
      <c r="E58" s="583"/>
      <c r="F58" s="583"/>
      <c r="G58" s="583"/>
      <c r="H58" s="583"/>
      <c r="I58" s="583"/>
      <c r="J58" s="583"/>
      <c r="K58" s="583"/>
      <c r="L58" s="583"/>
      <c r="M58" s="583"/>
      <c r="N58" s="583"/>
      <c r="O58" s="583"/>
      <c r="P58" s="583"/>
      <c r="Q58" s="583"/>
      <c r="R58" s="583"/>
      <c r="S58" s="583"/>
      <c r="T58" s="583"/>
      <c r="U58" s="583"/>
      <c r="V58" s="583"/>
      <c r="W58" s="910"/>
    </row>
    <row r="59" spans="2:23" ht="15" thickBot="1" x14ac:dyDescent="0.4">
      <c r="B59" s="911"/>
      <c r="C59" s="584"/>
      <c r="D59" s="584"/>
      <c r="E59" s="584"/>
      <c r="F59" s="584"/>
      <c r="G59" s="584"/>
      <c r="H59" s="584"/>
      <c r="I59" s="584"/>
      <c r="J59" s="584"/>
      <c r="K59" s="584"/>
      <c r="L59" s="584"/>
      <c r="M59" s="584"/>
      <c r="N59" s="584"/>
      <c r="O59" s="584"/>
      <c r="P59" s="584"/>
      <c r="Q59" s="584"/>
      <c r="R59" s="584"/>
      <c r="S59" s="584"/>
      <c r="T59" s="584"/>
      <c r="U59" s="584"/>
      <c r="V59" s="584"/>
      <c r="W59" s="913"/>
    </row>
    <row r="60" spans="2:23" x14ac:dyDescent="0.35">
      <c r="B60" s="914"/>
      <c r="C60" s="3281" t="s">
        <v>41</v>
      </c>
      <c r="D60" s="3282"/>
      <c r="E60" s="3282" t="s">
        <v>57</v>
      </c>
      <c r="F60" s="3282"/>
      <c r="G60" s="3282" t="s">
        <v>58</v>
      </c>
      <c r="H60" s="3282"/>
      <c r="I60" s="3282"/>
      <c r="J60" s="3282"/>
      <c r="K60" s="3282" t="s">
        <v>49</v>
      </c>
      <c r="L60" s="3282"/>
      <c r="M60" s="3282"/>
      <c r="N60" s="3282"/>
      <c r="O60" s="3282"/>
      <c r="P60" s="3282"/>
      <c r="Q60" s="3282"/>
      <c r="R60" s="3282"/>
      <c r="S60" s="3282" t="s">
        <v>50</v>
      </c>
      <c r="T60" s="3282"/>
      <c r="U60" s="3282"/>
      <c r="V60" s="3285"/>
      <c r="W60" s="525"/>
    </row>
    <row r="61" spans="2:23" ht="15" thickBot="1" x14ac:dyDescent="0.4">
      <c r="B61" s="557"/>
      <c r="C61" s="3283"/>
      <c r="D61" s="3284"/>
      <c r="E61" s="3284"/>
      <c r="F61" s="3284"/>
      <c r="G61" s="3284"/>
      <c r="H61" s="3284"/>
      <c r="I61" s="3284"/>
      <c r="J61" s="3284"/>
      <c r="K61" s="3284"/>
      <c r="L61" s="3284"/>
      <c r="M61" s="3284"/>
      <c r="N61" s="3284"/>
      <c r="O61" s="3284"/>
      <c r="P61" s="3284"/>
      <c r="Q61" s="3284"/>
      <c r="R61" s="3284"/>
      <c r="S61" s="3284"/>
      <c r="T61" s="3284"/>
      <c r="U61" s="3284"/>
      <c r="V61" s="3286"/>
      <c r="W61" s="525"/>
    </row>
    <row r="62" spans="2:23" ht="105" customHeight="1" x14ac:dyDescent="0.35">
      <c r="B62" s="914"/>
      <c r="C62" s="3287" t="s">
        <v>579</v>
      </c>
      <c r="D62" s="3288"/>
      <c r="E62" s="3289" t="s">
        <v>52</v>
      </c>
      <c r="F62" s="3289"/>
      <c r="G62" s="3290">
        <v>0.60360000000000003</v>
      </c>
      <c r="H62" s="3290"/>
      <c r="I62" s="3290"/>
      <c r="J62" s="3290"/>
      <c r="K62" s="3279" t="s">
        <v>968</v>
      </c>
      <c r="L62" s="3279"/>
      <c r="M62" s="3279"/>
      <c r="N62" s="3279"/>
      <c r="O62" s="3279"/>
      <c r="P62" s="3279"/>
      <c r="Q62" s="3279"/>
      <c r="R62" s="3279"/>
      <c r="S62" s="3279" t="s">
        <v>969</v>
      </c>
      <c r="T62" s="3279"/>
      <c r="U62" s="3279"/>
      <c r="V62" s="3280"/>
      <c r="W62" s="917"/>
    </row>
    <row r="63" spans="2:23" x14ac:dyDescent="0.35">
      <c r="B63" s="914"/>
      <c r="C63" s="3277" t="s">
        <v>580</v>
      </c>
      <c r="D63" s="3278"/>
      <c r="E63" s="3272" t="s">
        <v>52</v>
      </c>
      <c r="F63" s="3272"/>
      <c r="G63" s="3273"/>
      <c r="H63" s="3273"/>
      <c r="I63" s="3273"/>
      <c r="J63" s="3273"/>
      <c r="K63" s="1960"/>
      <c r="L63" s="1960"/>
      <c r="M63" s="1960"/>
      <c r="N63" s="1960"/>
      <c r="O63" s="1960"/>
      <c r="P63" s="1960"/>
      <c r="Q63" s="1960"/>
      <c r="R63" s="1960"/>
      <c r="S63" s="1960"/>
      <c r="T63" s="1960"/>
      <c r="U63" s="1960"/>
      <c r="V63" s="1961"/>
      <c r="W63" s="917"/>
    </row>
    <row r="64" spans="2:23" x14ac:dyDescent="0.35">
      <c r="B64" s="914"/>
      <c r="C64" s="3277" t="s">
        <v>581</v>
      </c>
      <c r="D64" s="3278"/>
      <c r="E64" s="3272" t="s">
        <v>52</v>
      </c>
      <c r="F64" s="3272"/>
      <c r="G64" s="3273"/>
      <c r="H64" s="3273"/>
      <c r="I64" s="3273"/>
      <c r="J64" s="3273"/>
      <c r="K64" s="1960"/>
      <c r="L64" s="1960"/>
      <c r="M64" s="1960"/>
      <c r="N64" s="1960"/>
      <c r="O64" s="1960"/>
      <c r="P64" s="1960"/>
      <c r="Q64" s="1960"/>
      <c r="R64" s="1960"/>
      <c r="S64" s="3274"/>
      <c r="T64" s="3275"/>
      <c r="U64" s="3275"/>
      <c r="V64" s="3276"/>
      <c r="W64" s="917"/>
    </row>
    <row r="65" spans="2:23" ht="15" thickBot="1" x14ac:dyDescent="0.4">
      <c r="B65" s="914"/>
      <c r="C65" s="3270" t="s">
        <v>582</v>
      </c>
      <c r="D65" s="3271"/>
      <c r="E65" s="3272" t="s">
        <v>52</v>
      </c>
      <c r="F65" s="3272"/>
      <c r="G65" s="3273"/>
      <c r="H65" s="3273"/>
      <c r="I65" s="3273"/>
      <c r="J65" s="3273"/>
      <c r="K65" s="1960"/>
      <c r="L65" s="1960"/>
      <c r="M65" s="1960"/>
      <c r="N65" s="1960"/>
      <c r="O65" s="1960"/>
      <c r="P65" s="1960"/>
      <c r="Q65" s="1960"/>
      <c r="R65" s="1960"/>
      <c r="S65" s="3274"/>
      <c r="T65" s="3275"/>
      <c r="U65" s="3275"/>
      <c r="V65" s="3276"/>
      <c r="W65" s="917"/>
    </row>
    <row r="66" spans="2:23" x14ac:dyDescent="0.35">
      <c r="B66" s="918"/>
      <c r="C66" s="583"/>
      <c r="D66" s="583"/>
      <c r="E66" s="583"/>
      <c r="F66" s="583"/>
      <c r="G66" s="583"/>
      <c r="H66" s="583"/>
      <c r="I66" s="583"/>
      <c r="J66" s="583"/>
      <c r="K66" s="583"/>
      <c r="L66" s="583"/>
      <c r="M66" s="583"/>
      <c r="N66" s="583"/>
      <c r="O66" s="583"/>
      <c r="P66" s="583"/>
      <c r="Q66" s="583"/>
      <c r="R66" s="583"/>
      <c r="S66" s="583"/>
      <c r="T66" s="583"/>
      <c r="U66" s="583"/>
      <c r="V66" s="583"/>
      <c r="W66" s="919"/>
    </row>
    <row r="105" ht="6" customHeight="1" x14ac:dyDescent="0.35"/>
  </sheetData>
  <mergeCells count="96">
    <mergeCell ref="C7:E8"/>
    <mergeCell ref="F7:V8"/>
    <mergeCell ref="C23:F23"/>
    <mergeCell ref="G23:M23"/>
    <mergeCell ref="N23:V23"/>
    <mergeCell ref="C10:E11"/>
    <mergeCell ref="F10:N11"/>
    <mergeCell ref="O10:R10"/>
    <mergeCell ref="S10:V10"/>
    <mergeCell ref="O11:R11"/>
    <mergeCell ref="S11:V11"/>
    <mergeCell ref="Q13:V13"/>
    <mergeCell ref="Q14:V14"/>
    <mergeCell ref="C16:E16"/>
    <mergeCell ref="F16:V16"/>
    <mergeCell ref="C18:E18"/>
    <mergeCell ref="B2:D4"/>
    <mergeCell ref="E2:W2"/>
    <mergeCell ref="E3:L3"/>
    <mergeCell ref="M3:W3"/>
    <mergeCell ref="E4:W4"/>
    <mergeCell ref="C13:E14"/>
    <mergeCell ref="F13:P14"/>
    <mergeCell ref="L28:N28"/>
    <mergeCell ref="P28:Q28"/>
    <mergeCell ref="C20:E21"/>
    <mergeCell ref="F20:I21"/>
    <mergeCell ref="J20:P20"/>
    <mergeCell ref="Q20:V20"/>
    <mergeCell ref="J21:P21"/>
    <mergeCell ref="Q21:V21"/>
    <mergeCell ref="C24:F24"/>
    <mergeCell ref="G24:M24"/>
    <mergeCell ref="N24:V24"/>
    <mergeCell ref="S28:V28"/>
    <mergeCell ref="C28:E28"/>
    <mergeCell ref="H32:K32"/>
    <mergeCell ref="L32:O32"/>
    <mergeCell ref="P32:Q32"/>
    <mergeCell ref="R32:T32"/>
    <mergeCell ref="F18:V18"/>
    <mergeCell ref="F28:G28"/>
    <mergeCell ref="H28:K28"/>
    <mergeCell ref="C34:V34"/>
    <mergeCell ref="C35:D36"/>
    <mergeCell ref="E35:E36"/>
    <mergeCell ref="F35:F36"/>
    <mergeCell ref="G35:G36"/>
    <mergeCell ref="H35:V36"/>
    <mergeCell ref="C30:G32"/>
    <mergeCell ref="H30:O30"/>
    <mergeCell ref="P30:T30"/>
    <mergeCell ref="U30:V30"/>
    <mergeCell ref="H31:K31"/>
    <mergeCell ref="L31:O31"/>
    <mergeCell ref="P31:Q31"/>
    <mergeCell ref="R31:T31"/>
    <mergeCell ref="C45:V57"/>
    <mergeCell ref="C37:D37"/>
    <mergeCell ref="H37:V37"/>
    <mergeCell ref="C38:D38"/>
    <mergeCell ref="H38:V38"/>
    <mergeCell ref="C39:D39"/>
    <mergeCell ref="H39:V39"/>
    <mergeCell ref="C40:D40"/>
    <mergeCell ref="H40:V40"/>
    <mergeCell ref="C41:D41"/>
    <mergeCell ref="H41:V41"/>
    <mergeCell ref="C44:V44"/>
    <mergeCell ref="S63:V63"/>
    <mergeCell ref="S62:V62"/>
    <mergeCell ref="C60:D61"/>
    <mergeCell ref="E60:F61"/>
    <mergeCell ref="G60:J61"/>
    <mergeCell ref="K60:R61"/>
    <mergeCell ref="S60:V61"/>
    <mergeCell ref="C62:D62"/>
    <mergeCell ref="E62:F62"/>
    <mergeCell ref="G62:J62"/>
    <mergeCell ref="K62:R62"/>
    <mergeCell ref="C26:E26"/>
    <mergeCell ref="F26:V26"/>
    <mergeCell ref="C65:D65"/>
    <mergeCell ref="E65:F65"/>
    <mergeCell ref="G65:J65"/>
    <mergeCell ref="K65:R65"/>
    <mergeCell ref="S65:V65"/>
    <mergeCell ref="E64:F64"/>
    <mergeCell ref="G64:J64"/>
    <mergeCell ref="K64:R64"/>
    <mergeCell ref="S64:V64"/>
    <mergeCell ref="C64:D64"/>
    <mergeCell ref="C63:D63"/>
    <mergeCell ref="E63:F63"/>
    <mergeCell ref="G63:J63"/>
    <mergeCell ref="K63:R63"/>
  </mergeCell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64"/>
  <sheetViews>
    <sheetView workbookViewId="0">
      <selection activeCell="D9" sqref="D9"/>
    </sheetView>
  </sheetViews>
  <sheetFormatPr baseColWidth="10" defaultRowHeight="14.5" x14ac:dyDescent="0.35"/>
  <sheetData>
    <row r="2" ht="15.5" customHeight="1" x14ac:dyDescent="0.35"/>
    <row r="3" ht="14.5" customHeight="1" x14ac:dyDescent="0.35"/>
    <row r="4" ht="15" customHeight="1" x14ac:dyDescent="0.35"/>
    <row r="7" ht="14.5" customHeight="1" x14ac:dyDescent="0.35"/>
    <row r="10" ht="15" customHeight="1" x14ac:dyDescent="0.35"/>
    <row r="11" ht="15" customHeight="1" x14ac:dyDescent="0.35"/>
    <row r="13" ht="14.5" customHeight="1" x14ac:dyDescent="0.35"/>
    <row r="16" ht="15" customHeight="1" x14ac:dyDescent="0.35"/>
    <row r="18" ht="15" customHeight="1" x14ac:dyDescent="0.35"/>
    <row r="20" ht="14.5" customHeight="1" x14ac:dyDescent="0.35"/>
    <row r="23" ht="14.5" customHeight="1" x14ac:dyDescent="0.35"/>
    <row r="24" ht="15" customHeight="1" x14ac:dyDescent="0.35"/>
    <row r="26" ht="15" customHeight="1" x14ac:dyDescent="0.35"/>
    <row r="28" ht="15" customHeight="1" x14ac:dyDescent="0.35"/>
    <row r="30" ht="14.5" customHeight="1" x14ac:dyDescent="0.35"/>
    <row r="34" ht="15" customHeight="1" x14ac:dyDescent="0.35"/>
    <row r="35" ht="14.5" customHeight="1" x14ac:dyDescent="0.35"/>
    <row r="37" ht="14.5" customHeight="1" x14ac:dyDescent="0.35"/>
    <row r="38" ht="14.5" customHeight="1" x14ac:dyDescent="0.35"/>
    <row r="39" ht="14.5" customHeight="1" x14ac:dyDescent="0.35"/>
    <row r="40" ht="15" customHeight="1" x14ac:dyDescent="0.35"/>
    <row r="43" ht="15" customHeight="1" x14ac:dyDescent="0.35"/>
    <row r="44" ht="14.5" customHeight="1" x14ac:dyDescent="0.35"/>
    <row r="59" ht="15.5" customHeight="1" x14ac:dyDescent="0.35"/>
    <row r="61" ht="15" customHeight="1" x14ac:dyDescent="0.35"/>
    <row r="62" ht="15" customHeight="1" x14ac:dyDescent="0.35"/>
    <row r="63" ht="14.5" customHeight="1" x14ac:dyDescent="0.35"/>
    <row r="64" ht="15" customHeight="1" x14ac:dyDescent="0.35"/>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B104"/>
  <sheetViews>
    <sheetView topLeftCell="A25" workbookViewId="0">
      <selection activeCell="K32" sqref="K32:N32"/>
    </sheetView>
  </sheetViews>
  <sheetFormatPr baseColWidth="10" defaultColWidth="3.81640625" defaultRowHeight="14.5" x14ac:dyDescent="0.35"/>
  <cols>
    <col min="1" max="1" width="3.81640625" style="885"/>
    <col min="2" max="2" width="2.81640625" style="885" customWidth="1"/>
    <col min="3" max="6" width="2.81640625" style="922" customWidth="1"/>
    <col min="7" max="7" width="8.1796875" style="922" customWidth="1"/>
    <col min="8" max="8" width="18.81640625" style="922" customWidth="1"/>
    <col min="9" max="9" width="13.453125" style="922" customWidth="1"/>
    <col min="10" max="10" width="15" style="922" customWidth="1"/>
    <col min="11" max="12" width="3.453125" style="922" customWidth="1"/>
    <col min="13" max="13" width="2.81640625" style="922" customWidth="1"/>
    <col min="14" max="14" width="5.54296875" style="922" customWidth="1"/>
    <col min="15" max="15" width="7" style="922" customWidth="1"/>
    <col min="16" max="16" width="3.453125" style="922" customWidth="1"/>
    <col min="17" max="17" width="3.54296875" style="922" customWidth="1"/>
    <col min="18" max="18" width="3.81640625" style="922"/>
    <col min="19" max="19" width="9.81640625" style="922" customWidth="1"/>
    <col min="20" max="20" width="7.453125" style="922" customWidth="1"/>
    <col min="21" max="21" width="3.54296875" style="922" customWidth="1"/>
    <col min="22" max="22" width="3.81640625" style="922"/>
    <col min="23" max="24" width="5" style="922" customWidth="1"/>
    <col min="25" max="25" width="3.81640625" style="922" customWidth="1"/>
    <col min="26" max="26" width="6.81640625" style="922" customWidth="1"/>
    <col min="27" max="27" width="4.1796875" style="922" customWidth="1"/>
    <col min="28" max="28" width="2" style="885" customWidth="1"/>
    <col min="29" max="16384" width="3.81640625" style="885"/>
  </cols>
  <sheetData>
    <row r="1" spans="2:28" ht="15" thickBot="1" x14ac:dyDescent="0.4">
      <c r="B1" s="886"/>
      <c r="C1" s="580"/>
      <c r="D1" s="580"/>
      <c r="E1" s="580"/>
      <c r="F1" s="580"/>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ht="15" customHeight="1"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75" customHeight="1"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H5" s="887"/>
      <c r="I5" s="887"/>
      <c r="J5" s="887"/>
      <c r="K5" s="887"/>
      <c r="L5" s="887"/>
      <c r="M5" s="887"/>
      <c r="N5" s="887"/>
      <c r="O5" s="887"/>
      <c r="P5" s="887"/>
      <c r="Q5" s="887"/>
      <c r="R5" s="887"/>
      <c r="S5" s="887"/>
      <c r="T5" s="887"/>
      <c r="U5" s="887"/>
      <c r="V5" s="887"/>
      <c r="W5" s="887"/>
      <c r="X5" s="887"/>
      <c r="Y5" s="887"/>
      <c r="Z5" s="887"/>
      <c r="AA5" s="887"/>
      <c r="AB5" s="887"/>
    </row>
    <row r="6" spans="2:28" ht="15" thickBot="1" x14ac:dyDescent="0.4">
      <c r="B6" s="888"/>
      <c r="C6" s="891"/>
      <c r="D6" s="891"/>
      <c r="E6" s="891"/>
      <c r="F6" s="891"/>
      <c r="G6" s="891"/>
      <c r="H6" s="891"/>
      <c r="I6" s="890"/>
      <c r="J6" s="890"/>
      <c r="K6" s="890"/>
      <c r="L6" s="890"/>
      <c r="M6" s="890"/>
      <c r="N6" s="890"/>
      <c r="O6" s="890"/>
      <c r="P6" s="890"/>
      <c r="Q6" s="890"/>
      <c r="R6" s="891"/>
      <c r="S6" s="891"/>
      <c r="T6" s="891"/>
      <c r="U6" s="891"/>
      <c r="V6" s="891"/>
      <c r="W6" s="891"/>
      <c r="X6" s="891"/>
      <c r="Y6" s="891"/>
      <c r="Z6" s="891"/>
      <c r="AA6" s="891"/>
      <c r="AB6" s="892"/>
    </row>
    <row r="7" spans="2:28" ht="15" customHeight="1" x14ac:dyDescent="0.35">
      <c r="B7" s="893"/>
      <c r="C7" s="3462" t="s">
        <v>560</v>
      </c>
      <c r="D7" s="3463"/>
      <c r="E7" s="3463"/>
      <c r="F7" s="3463"/>
      <c r="G7" s="3463"/>
      <c r="H7" s="3464"/>
      <c r="I7" s="1365" t="s">
        <v>561</v>
      </c>
      <c r="J7" s="1366"/>
      <c r="K7" s="1366"/>
      <c r="L7" s="1366"/>
      <c r="M7" s="1366"/>
      <c r="N7" s="1366"/>
      <c r="O7" s="1366"/>
      <c r="P7" s="1366"/>
      <c r="Q7" s="1366"/>
      <c r="R7" s="1366"/>
      <c r="S7" s="1366"/>
      <c r="T7" s="1366"/>
      <c r="U7" s="1366"/>
      <c r="V7" s="1366"/>
      <c r="W7" s="1366"/>
      <c r="X7" s="1366"/>
      <c r="Y7" s="1366"/>
      <c r="Z7" s="1366"/>
      <c r="AA7" s="1367"/>
      <c r="AB7" s="894"/>
    </row>
    <row r="8" spans="2:28" ht="15" thickBot="1" x14ac:dyDescent="0.4">
      <c r="B8" s="893"/>
      <c r="C8" s="3465"/>
      <c r="D8" s="3466"/>
      <c r="E8" s="3466"/>
      <c r="F8" s="3466"/>
      <c r="G8" s="3466"/>
      <c r="H8" s="3467"/>
      <c r="I8" s="1368"/>
      <c r="J8" s="1369"/>
      <c r="K8" s="1369"/>
      <c r="L8" s="1369"/>
      <c r="M8" s="1369"/>
      <c r="N8" s="1369"/>
      <c r="O8" s="1369"/>
      <c r="P8" s="1369"/>
      <c r="Q8" s="1369"/>
      <c r="R8" s="1369"/>
      <c r="S8" s="1369"/>
      <c r="T8" s="1369"/>
      <c r="U8" s="1369"/>
      <c r="V8" s="1369"/>
      <c r="W8" s="1369"/>
      <c r="X8" s="1369"/>
      <c r="Y8" s="1369"/>
      <c r="Z8" s="1369"/>
      <c r="AA8" s="1370"/>
      <c r="AB8" s="894"/>
    </row>
    <row r="9" spans="2:28" ht="15" thickBot="1" x14ac:dyDescent="0.4">
      <c r="B9" s="893"/>
      <c r="C9" s="897"/>
      <c r="D9" s="897"/>
      <c r="E9" s="897"/>
      <c r="F9" s="897"/>
      <c r="G9" s="897"/>
      <c r="H9" s="897"/>
      <c r="I9" s="896"/>
      <c r="J9" s="896"/>
      <c r="K9" s="896"/>
      <c r="L9" s="896"/>
      <c r="M9" s="896"/>
      <c r="N9" s="896"/>
      <c r="O9" s="896"/>
      <c r="P9" s="896"/>
      <c r="Q9" s="896"/>
      <c r="R9" s="897"/>
      <c r="S9" s="897"/>
      <c r="T9" s="897"/>
      <c r="U9" s="897"/>
      <c r="V9" s="897"/>
      <c r="W9" s="897"/>
      <c r="X9" s="897"/>
      <c r="Y9" s="897"/>
      <c r="Z9" s="897"/>
      <c r="AA9" s="897"/>
      <c r="AB9" s="894"/>
    </row>
    <row r="10" spans="2:28" ht="15" customHeight="1" thickBot="1" x14ac:dyDescent="0.4">
      <c r="B10" s="893"/>
      <c r="C10" s="3462" t="s">
        <v>562</v>
      </c>
      <c r="D10" s="3463"/>
      <c r="E10" s="3463"/>
      <c r="F10" s="3463"/>
      <c r="G10" s="3463"/>
      <c r="H10" s="3464"/>
      <c r="I10" s="1387" t="s">
        <v>819</v>
      </c>
      <c r="J10" s="1388"/>
      <c r="K10" s="1388"/>
      <c r="L10" s="1388"/>
      <c r="M10" s="1388"/>
      <c r="N10" s="1388"/>
      <c r="O10" s="1388"/>
      <c r="P10" s="1388"/>
      <c r="Q10" s="1389"/>
      <c r="R10" s="3468" t="s">
        <v>7</v>
      </c>
      <c r="S10" s="3469"/>
      <c r="T10" s="3469"/>
      <c r="U10" s="3470"/>
      <c r="V10" s="3459" t="s">
        <v>563</v>
      </c>
      <c r="W10" s="3460"/>
      <c r="X10" s="3460"/>
      <c r="Y10" s="3460"/>
      <c r="Z10" s="3460"/>
      <c r="AA10" s="3461"/>
      <c r="AB10" s="894"/>
    </row>
    <row r="11" spans="2:28" ht="28.5" customHeight="1" thickBot="1" x14ac:dyDescent="0.4">
      <c r="B11" s="893"/>
      <c r="C11" s="3465"/>
      <c r="D11" s="3466"/>
      <c r="E11" s="3466"/>
      <c r="F11" s="3466"/>
      <c r="G11" s="3466"/>
      <c r="H11" s="3467"/>
      <c r="I11" s="1390"/>
      <c r="J11" s="1391"/>
      <c r="K11" s="1391"/>
      <c r="L11" s="1391"/>
      <c r="M11" s="1391"/>
      <c r="N11" s="1391"/>
      <c r="O11" s="1391"/>
      <c r="P11" s="1391"/>
      <c r="Q11" s="1392"/>
      <c r="R11" s="1150" t="s">
        <v>368</v>
      </c>
      <c r="S11" s="1151"/>
      <c r="T11" s="1151"/>
      <c r="U11" s="1152"/>
      <c r="V11" s="3388">
        <v>5</v>
      </c>
      <c r="W11" s="3389"/>
      <c r="X11" s="3389"/>
      <c r="Y11" s="3389"/>
      <c r="Z11" s="3389"/>
      <c r="AA11" s="3390"/>
      <c r="AB11" s="894"/>
    </row>
    <row r="12" spans="2:28" ht="15" thickBot="1" x14ac:dyDescent="0.4">
      <c r="B12" s="898"/>
      <c r="C12" s="581"/>
      <c r="D12" s="581"/>
      <c r="E12" s="581"/>
      <c r="F12" s="581"/>
      <c r="G12" s="581"/>
      <c r="H12" s="581"/>
      <c r="I12" s="581"/>
      <c r="J12" s="581"/>
      <c r="K12" s="581"/>
      <c r="L12" s="581"/>
      <c r="M12" s="581"/>
      <c r="N12" s="581"/>
      <c r="O12" s="581"/>
      <c r="P12" s="581"/>
      <c r="Q12" s="581"/>
      <c r="R12" s="581"/>
      <c r="S12" s="581"/>
      <c r="T12" s="581"/>
      <c r="U12" s="581"/>
      <c r="V12" s="581"/>
      <c r="W12" s="581"/>
      <c r="X12" s="581"/>
      <c r="Y12" s="581"/>
      <c r="Z12" s="581"/>
      <c r="AA12" s="581"/>
      <c r="AB12" s="900"/>
    </row>
    <row r="13" spans="2:28" ht="15" customHeight="1" x14ac:dyDescent="0.35">
      <c r="B13" s="898"/>
      <c r="C13" s="3462" t="s">
        <v>163</v>
      </c>
      <c r="D13" s="3463"/>
      <c r="E13" s="3463"/>
      <c r="F13" s="3463"/>
      <c r="G13" s="3463"/>
      <c r="H13" s="3464"/>
      <c r="I13" s="3345" t="s">
        <v>585</v>
      </c>
      <c r="J13" s="3346"/>
      <c r="K13" s="3346"/>
      <c r="L13" s="3346"/>
      <c r="M13" s="3346"/>
      <c r="N13" s="3346"/>
      <c r="O13" s="3346"/>
      <c r="P13" s="3346"/>
      <c r="Q13" s="3346"/>
      <c r="R13" s="3346"/>
      <c r="S13" s="3347"/>
      <c r="T13" s="3462" t="s">
        <v>564</v>
      </c>
      <c r="U13" s="3463"/>
      <c r="V13" s="3463"/>
      <c r="W13" s="3463"/>
      <c r="X13" s="3463"/>
      <c r="Y13" s="3463"/>
      <c r="Z13" s="3463"/>
      <c r="AA13" s="3464"/>
      <c r="AB13" s="900"/>
    </row>
    <row r="14" spans="2:28" ht="30" customHeight="1" thickBot="1" x14ac:dyDescent="0.4">
      <c r="B14" s="898"/>
      <c r="C14" s="3465"/>
      <c r="D14" s="3466"/>
      <c r="E14" s="3466"/>
      <c r="F14" s="3466"/>
      <c r="G14" s="3466"/>
      <c r="H14" s="3467"/>
      <c r="I14" s="3348"/>
      <c r="J14" s="3349"/>
      <c r="K14" s="3349"/>
      <c r="L14" s="3349"/>
      <c r="M14" s="3349"/>
      <c r="N14" s="3349"/>
      <c r="O14" s="3349"/>
      <c r="P14" s="3349"/>
      <c r="Q14" s="3349"/>
      <c r="R14" s="3349"/>
      <c r="S14" s="3350"/>
      <c r="T14" s="1162" t="s">
        <v>108</v>
      </c>
      <c r="U14" s="1163"/>
      <c r="V14" s="1163"/>
      <c r="W14" s="1163"/>
      <c r="X14" s="1163"/>
      <c r="Y14" s="1163"/>
      <c r="Z14" s="1163"/>
      <c r="AA14" s="1164"/>
      <c r="AB14" s="900"/>
    </row>
    <row r="15" spans="2:28" ht="15" thickBot="1" x14ac:dyDescent="0.4">
      <c r="B15" s="898"/>
      <c r="C15" s="581"/>
      <c r="D15" s="581"/>
      <c r="E15" s="581"/>
      <c r="F15" s="581"/>
      <c r="G15" s="581"/>
      <c r="H15" s="581"/>
      <c r="I15" s="581"/>
      <c r="J15" s="581"/>
      <c r="K15" s="581"/>
      <c r="L15" s="581"/>
      <c r="M15" s="581"/>
      <c r="N15" s="581"/>
      <c r="O15" s="581"/>
      <c r="P15" s="581"/>
      <c r="Q15" s="581"/>
      <c r="R15" s="581"/>
      <c r="S15" s="581"/>
      <c r="T15" s="581"/>
      <c r="U15" s="581"/>
      <c r="V15" s="581"/>
      <c r="W15" s="581"/>
      <c r="X15" s="581"/>
      <c r="Y15" s="581"/>
      <c r="Z15" s="581"/>
      <c r="AA15" s="581"/>
      <c r="AB15" s="900"/>
    </row>
    <row r="16" spans="2:28" ht="37.5" customHeight="1" thickBot="1" x14ac:dyDescent="0.4">
      <c r="B16" s="898"/>
      <c r="C16" s="3401" t="s">
        <v>565</v>
      </c>
      <c r="D16" s="3402"/>
      <c r="E16" s="3402"/>
      <c r="F16" s="3402"/>
      <c r="G16" s="3402"/>
      <c r="H16" s="3403"/>
      <c r="I16" s="1840" t="s">
        <v>586</v>
      </c>
      <c r="J16" s="1841"/>
      <c r="K16" s="1841"/>
      <c r="L16" s="1841"/>
      <c r="M16" s="1841"/>
      <c r="N16" s="1841"/>
      <c r="O16" s="1841"/>
      <c r="P16" s="1841"/>
      <c r="Q16" s="1841"/>
      <c r="R16" s="1841"/>
      <c r="S16" s="1841"/>
      <c r="T16" s="1841"/>
      <c r="U16" s="1841"/>
      <c r="V16" s="1841"/>
      <c r="W16" s="1841"/>
      <c r="X16" s="1841"/>
      <c r="Y16" s="1841"/>
      <c r="Z16" s="1841"/>
      <c r="AA16" s="1842"/>
      <c r="AB16" s="900"/>
    </row>
    <row r="17" spans="2:28" ht="16.5" customHeight="1" thickBot="1" x14ac:dyDescent="0.4">
      <c r="B17" s="898"/>
      <c r="C17" s="897"/>
      <c r="D17" s="897"/>
      <c r="E17" s="897"/>
      <c r="F17" s="897"/>
      <c r="G17" s="897"/>
      <c r="H17" s="897"/>
      <c r="I17" s="578"/>
      <c r="J17" s="578"/>
      <c r="K17" s="578"/>
      <c r="L17" s="578"/>
      <c r="M17" s="578"/>
      <c r="N17" s="578"/>
      <c r="O17" s="578"/>
      <c r="P17" s="578"/>
      <c r="Q17" s="578"/>
      <c r="R17" s="578"/>
      <c r="S17" s="578"/>
      <c r="T17" s="578"/>
      <c r="U17" s="578"/>
      <c r="V17" s="578"/>
      <c r="W17" s="578"/>
      <c r="X17" s="578"/>
      <c r="Y17" s="578"/>
      <c r="Z17" s="578"/>
      <c r="AA17" s="578"/>
      <c r="AB17" s="900"/>
    </row>
    <row r="18" spans="2:28" ht="63.75" customHeight="1" thickBot="1" x14ac:dyDescent="0.4">
      <c r="B18" s="898"/>
      <c r="C18" s="3401" t="s">
        <v>79</v>
      </c>
      <c r="D18" s="3402"/>
      <c r="E18" s="3402"/>
      <c r="F18" s="3402"/>
      <c r="G18" s="3402"/>
      <c r="H18" s="3403"/>
      <c r="I18" s="1840" t="s">
        <v>369</v>
      </c>
      <c r="J18" s="1841"/>
      <c r="K18" s="1841"/>
      <c r="L18" s="1841"/>
      <c r="M18" s="1841"/>
      <c r="N18" s="1841"/>
      <c r="O18" s="1841"/>
      <c r="P18" s="1841"/>
      <c r="Q18" s="1841"/>
      <c r="R18" s="1841"/>
      <c r="S18" s="1841"/>
      <c r="T18" s="1841"/>
      <c r="U18" s="1841"/>
      <c r="V18" s="1841"/>
      <c r="W18" s="1841"/>
      <c r="X18" s="1841"/>
      <c r="Y18" s="1841"/>
      <c r="Z18" s="1841"/>
      <c r="AA18" s="1842"/>
      <c r="AB18" s="900"/>
    </row>
    <row r="19" spans="2:28" ht="16.5" customHeight="1" thickBot="1" x14ac:dyDescent="0.4">
      <c r="B19" s="898"/>
      <c r="C19" s="897"/>
      <c r="D19" s="897"/>
      <c r="E19" s="897"/>
      <c r="F19" s="897"/>
      <c r="G19" s="897"/>
      <c r="H19" s="897"/>
      <c r="I19" s="901"/>
      <c r="J19" s="901"/>
      <c r="K19" s="901"/>
      <c r="L19" s="901"/>
      <c r="M19" s="901"/>
      <c r="N19" s="901"/>
      <c r="O19" s="901"/>
      <c r="P19" s="901"/>
      <c r="Q19" s="901"/>
      <c r="R19" s="901"/>
      <c r="S19" s="901"/>
      <c r="T19" s="901"/>
      <c r="U19" s="901"/>
      <c r="V19" s="901"/>
      <c r="W19" s="901"/>
      <c r="X19" s="901"/>
      <c r="Y19" s="901"/>
      <c r="Z19" s="901"/>
      <c r="AA19" s="901"/>
      <c r="AB19" s="900"/>
    </row>
    <row r="20" spans="2:28" ht="22.5" customHeight="1" x14ac:dyDescent="0.35">
      <c r="B20" s="898"/>
      <c r="C20" s="3435" t="s">
        <v>567</v>
      </c>
      <c r="D20" s="3454"/>
      <c r="E20" s="3454"/>
      <c r="F20" s="3454"/>
      <c r="G20" s="3454"/>
      <c r="H20" s="3455"/>
      <c r="I20" s="3356" t="s">
        <v>814</v>
      </c>
      <c r="J20" s="3357"/>
      <c r="K20" s="3357"/>
      <c r="L20" s="3358"/>
      <c r="M20" s="3459" t="s">
        <v>583</v>
      </c>
      <c r="N20" s="3460"/>
      <c r="O20" s="3460"/>
      <c r="P20" s="3460"/>
      <c r="Q20" s="3460"/>
      <c r="R20" s="3460"/>
      <c r="S20" s="3461"/>
      <c r="T20" s="3459" t="s">
        <v>569</v>
      </c>
      <c r="U20" s="3460"/>
      <c r="V20" s="3460"/>
      <c r="W20" s="3460"/>
      <c r="X20" s="3460"/>
      <c r="Y20" s="3460"/>
      <c r="Z20" s="3460"/>
      <c r="AA20" s="3461"/>
      <c r="AB20" s="900"/>
    </row>
    <row r="21" spans="2:28" ht="21.75" customHeight="1" thickBot="1" x14ac:dyDescent="0.4">
      <c r="B21" s="898"/>
      <c r="C21" s="3456"/>
      <c r="D21" s="3457"/>
      <c r="E21" s="3457"/>
      <c r="F21" s="3457"/>
      <c r="G21" s="3457"/>
      <c r="H21" s="3458"/>
      <c r="I21" s="3359"/>
      <c r="J21" s="3360"/>
      <c r="K21" s="3360"/>
      <c r="L21" s="3361"/>
      <c r="M21" s="1153" t="s">
        <v>20</v>
      </c>
      <c r="N21" s="1154"/>
      <c r="O21" s="1154"/>
      <c r="P21" s="1154"/>
      <c r="Q21" s="1154"/>
      <c r="R21" s="1154"/>
      <c r="S21" s="1155"/>
      <c r="T21" s="1578" t="s">
        <v>587</v>
      </c>
      <c r="U21" s="1579"/>
      <c r="V21" s="1579"/>
      <c r="W21" s="1579"/>
      <c r="X21" s="1579"/>
      <c r="Y21" s="1579"/>
      <c r="Z21" s="1579"/>
      <c r="AA21" s="1580"/>
      <c r="AB21" s="900"/>
    </row>
    <row r="22" spans="2:28" ht="15" thickBot="1" x14ac:dyDescent="0.4">
      <c r="B22" s="898"/>
      <c r="C22" s="581"/>
      <c r="D22" s="581"/>
      <c r="E22" s="581"/>
      <c r="F22" s="581"/>
      <c r="G22" s="581"/>
      <c r="H22" s="581"/>
      <c r="I22" s="581"/>
      <c r="J22" s="581"/>
      <c r="K22" s="581"/>
      <c r="L22" s="581"/>
      <c r="M22" s="581"/>
      <c r="N22" s="581"/>
      <c r="O22" s="581"/>
      <c r="P22" s="581"/>
      <c r="Q22" s="581"/>
      <c r="R22" s="581"/>
      <c r="S22" s="581"/>
      <c r="T22" s="581"/>
      <c r="U22" s="581"/>
      <c r="V22" s="581"/>
      <c r="W22" s="581"/>
      <c r="X22" s="581"/>
      <c r="Y22" s="581"/>
      <c r="Z22" s="581"/>
      <c r="AA22" s="581"/>
      <c r="AB22" s="900"/>
    </row>
    <row r="23" spans="2:28" ht="31.5" customHeight="1" x14ac:dyDescent="0.35">
      <c r="B23" s="898"/>
      <c r="C23" s="3459" t="s">
        <v>570</v>
      </c>
      <c r="D23" s="3460"/>
      <c r="E23" s="3460"/>
      <c r="F23" s="3460"/>
      <c r="G23" s="3460"/>
      <c r="H23" s="3460"/>
      <c r="I23" s="3461"/>
      <c r="J23" s="3459" t="s">
        <v>23</v>
      </c>
      <c r="K23" s="3460"/>
      <c r="L23" s="3460"/>
      <c r="M23" s="3460"/>
      <c r="N23" s="3460"/>
      <c r="O23" s="3460"/>
      <c r="P23" s="3461"/>
      <c r="Q23" s="3459" t="s">
        <v>572</v>
      </c>
      <c r="R23" s="3460"/>
      <c r="S23" s="3460"/>
      <c r="T23" s="3460"/>
      <c r="U23" s="3460"/>
      <c r="V23" s="3460"/>
      <c r="W23" s="3460"/>
      <c r="X23" s="3460"/>
      <c r="Y23" s="3460"/>
      <c r="Z23" s="3460"/>
      <c r="AA23" s="3461"/>
      <c r="AB23" s="900"/>
    </row>
    <row r="24" spans="2:28" ht="30.75" customHeight="1" thickBot="1" x14ac:dyDescent="0.4">
      <c r="B24" s="898"/>
      <c r="C24" s="3476" t="s">
        <v>820</v>
      </c>
      <c r="D24" s="3477"/>
      <c r="E24" s="3477"/>
      <c r="F24" s="3477"/>
      <c r="G24" s="3477"/>
      <c r="H24" s="3477"/>
      <c r="I24" s="3478"/>
      <c r="J24" s="3476" t="s">
        <v>573</v>
      </c>
      <c r="K24" s="3477"/>
      <c r="L24" s="3477"/>
      <c r="M24" s="3477"/>
      <c r="N24" s="3477"/>
      <c r="O24" s="3477"/>
      <c r="P24" s="3478"/>
      <c r="Q24" s="3368" t="s">
        <v>97</v>
      </c>
      <c r="R24" s="3369"/>
      <c r="S24" s="3369"/>
      <c r="T24" s="3369"/>
      <c r="U24" s="3369"/>
      <c r="V24" s="3369"/>
      <c r="W24" s="3369"/>
      <c r="X24" s="3369"/>
      <c r="Y24" s="3369"/>
      <c r="Z24" s="3369"/>
      <c r="AA24" s="3370"/>
      <c r="AB24" s="900"/>
    </row>
    <row r="25" spans="2:28" ht="15" thickBot="1" x14ac:dyDescent="0.4">
      <c r="B25" s="898"/>
      <c r="C25" s="581"/>
      <c r="D25" s="581"/>
      <c r="E25" s="581"/>
      <c r="F25" s="581"/>
      <c r="G25" s="581"/>
      <c r="H25" s="581"/>
      <c r="I25" s="581"/>
      <c r="J25" s="581"/>
      <c r="K25" s="581"/>
      <c r="L25" s="581"/>
      <c r="M25" s="581"/>
      <c r="N25" s="581"/>
      <c r="O25" s="581"/>
      <c r="P25" s="581"/>
      <c r="Q25" s="581"/>
      <c r="R25" s="581"/>
      <c r="S25" s="581"/>
      <c r="T25" s="581"/>
      <c r="U25" s="581"/>
      <c r="V25" s="581"/>
      <c r="W25" s="581"/>
      <c r="X25" s="581"/>
      <c r="Y25" s="581"/>
      <c r="Z25" s="581"/>
      <c r="AA25" s="581"/>
      <c r="AB25" s="900"/>
    </row>
    <row r="26" spans="2:28" ht="33" customHeight="1" thickBot="1" x14ac:dyDescent="0.4">
      <c r="B26" s="898"/>
      <c r="C26" s="3401" t="s">
        <v>574</v>
      </c>
      <c r="D26" s="3402"/>
      <c r="E26" s="3402"/>
      <c r="F26" s="3402"/>
      <c r="G26" s="3402"/>
      <c r="H26" s="3403"/>
      <c r="I26" s="1451" t="s">
        <v>588</v>
      </c>
      <c r="J26" s="2753"/>
      <c r="K26" s="2753"/>
      <c r="L26" s="2753"/>
      <c r="M26" s="2753"/>
      <c r="N26" s="2753"/>
      <c r="O26" s="2753"/>
      <c r="P26" s="2753"/>
      <c r="Q26" s="2753"/>
      <c r="R26" s="2753"/>
      <c r="S26" s="2753"/>
      <c r="T26" s="2753"/>
      <c r="U26" s="2753"/>
      <c r="V26" s="2753"/>
      <c r="W26" s="2753"/>
      <c r="X26" s="2753"/>
      <c r="Y26" s="2753"/>
      <c r="Z26" s="2753"/>
      <c r="AA26" s="2754"/>
      <c r="AB26" s="900"/>
    </row>
    <row r="27" spans="2:28" ht="15" thickBot="1" x14ac:dyDescent="0.4">
      <c r="B27" s="898"/>
      <c r="C27" s="897"/>
      <c r="D27" s="897"/>
      <c r="E27" s="897"/>
      <c r="F27" s="897"/>
      <c r="G27" s="897"/>
      <c r="H27" s="897"/>
      <c r="I27" s="901"/>
      <c r="J27" s="901"/>
      <c r="K27" s="901"/>
      <c r="L27" s="901"/>
      <c r="M27" s="901"/>
      <c r="N27" s="901"/>
      <c r="O27" s="901"/>
      <c r="P27" s="901"/>
      <c r="Q27" s="901"/>
      <c r="R27" s="901"/>
      <c r="S27" s="901"/>
      <c r="T27" s="901"/>
      <c r="U27" s="901"/>
      <c r="V27" s="901"/>
      <c r="W27" s="901"/>
      <c r="X27" s="901"/>
      <c r="Y27" s="901"/>
      <c r="Z27" s="901"/>
      <c r="AA27" s="901"/>
      <c r="AB27" s="900"/>
    </row>
    <row r="28" spans="2:28" ht="40.5" customHeight="1" thickBot="1" x14ac:dyDescent="0.4">
      <c r="B28" s="898"/>
      <c r="C28" s="3401" t="s">
        <v>28</v>
      </c>
      <c r="D28" s="3402"/>
      <c r="E28" s="3402"/>
      <c r="F28" s="3402"/>
      <c r="G28" s="3402"/>
      <c r="H28" s="3403"/>
      <c r="I28" s="2876" t="s">
        <v>589</v>
      </c>
      <c r="J28" s="1451"/>
      <c r="K28" s="3432" t="s">
        <v>29</v>
      </c>
      <c r="L28" s="3433"/>
      <c r="M28" s="3433"/>
      <c r="N28" s="3434"/>
      <c r="O28" s="1527" t="s">
        <v>30</v>
      </c>
      <c r="P28" s="1899"/>
      <c r="Q28" s="1900"/>
      <c r="R28" s="920"/>
      <c r="S28" s="1527" t="s">
        <v>31</v>
      </c>
      <c r="T28" s="1899"/>
      <c r="U28" s="920"/>
      <c r="V28" s="2876" t="s">
        <v>56</v>
      </c>
      <c r="W28" s="3371"/>
      <c r="X28" s="3371"/>
      <c r="Y28" s="3371"/>
      <c r="Z28" s="3372"/>
      <c r="AA28" s="921" t="s">
        <v>32</v>
      </c>
      <c r="AB28" s="900"/>
    </row>
    <row r="29" spans="2:28" ht="15" thickBot="1" x14ac:dyDescent="0.4">
      <c r="B29" s="898"/>
      <c r="C29" s="581"/>
      <c r="D29" s="581"/>
      <c r="E29" s="581"/>
      <c r="F29" s="581"/>
      <c r="G29" s="581"/>
      <c r="H29" s="581"/>
      <c r="I29" s="581"/>
      <c r="J29" s="581"/>
      <c r="K29" s="581"/>
      <c r="L29" s="581"/>
      <c r="M29" s="581"/>
      <c r="N29" s="581"/>
      <c r="O29" s="581"/>
      <c r="P29" s="581"/>
      <c r="Q29" s="581"/>
      <c r="R29" s="581"/>
      <c r="S29" s="581"/>
      <c r="T29" s="581"/>
      <c r="U29" s="581"/>
      <c r="V29" s="581"/>
      <c r="W29" s="581"/>
      <c r="X29" s="581"/>
      <c r="Y29" s="581"/>
      <c r="Z29" s="581"/>
      <c r="AA29" s="581"/>
      <c r="AB29" s="900"/>
    </row>
    <row r="30" spans="2:28" ht="15.75" customHeight="1" x14ac:dyDescent="0.35">
      <c r="B30" s="898"/>
      <c r="C30" s="3435" t="s">
        <v>576</v>
      </c>
      <c r="D30" s="3436"/>
      <c r="E30" s="3436"/>
      <c r="F30" s="3436"/>
      <c r="G30" s="3436"/>
      <c r="H30" s="3436"/>
      <c r="I30" s="3436"/>
      <c r="J30" s="3437"/>
      <c r="K30" s="3444" t="s">
        <v>37</v>
      </c>
      <c r="L30" s="3445"/>
      <c r="M30" s="3445"/>
      <c r="N30" s="3445"/>
      <c r="O30" s="3445"/>
      <c r="P30" s="3445"/>
      <c r="Q30" s="3445"/>
      <c r="R30" s="3446"/>
      <c r="S30" s="3323" t="s">
        <v>36</v>
      </c>
      <c r="T30" s="3324"/>
      <c r="U30" s="3324"/>
      <c r="V30" s="3324"/>
      <c r="W30" s="3325"/>
      <c r="X30" s="3447" t="s">
        <v>35</v>
      </c>
      <c r="Y30" s="3321"/>
      <c r="Z30" s="3321"/>
      <c r="AA30" s="3448"/>
      <c r="AB30" s="900"/>
    </row>
    <row r="31" spans="2:28" x14ac:dyDescent="0.35">
      <c r="B31" s="898"/>
      <c r="C31" s="3438"/>
      <c r="D31" s="3439"/>
      <c r="E31" s="3439"/>
      <c r="F31" s="3439"/>
      <c r="G31" s="3439"/>
      <c r="H31" s="3439"/>
      <c r="I31" s="3439"/>
      <c r="J31" s="3440"/>
      <c r="K31" s="3449" t="s">
        <v>38</v>
      </c>
      <c r="L31" s="3450"/>
      <c r="M31" s="3450"/>
      <c r="N31" s="3451"/>
      <c r="O31" s="3452" t="s">
        <v>39</v>
      </c>
      <c r="P31" s="3450"/>
      <c r="Q31" s="3450"/>
      <c r="R31" s="3451"/>
      <c r="S31" s="3332" t="s">
        <v>38</v>
      </c>
      <c r="T31" s="3333"/>
      <c r="U31" s="3332" t="s">
        <v>39</v>
      </c>
      <c r="V31" s="3334"/>
      <c r="W31" s="3333"/>
      <c r="X31" s="3331" t="s">
        <v>38</v>
      </c>
      <c r="Y31" s="3329"/>
      <c r="Z31" s="3331" t="s">
        <v>39</v>
      </c>
      <c r="AA31" s="3453"/>
      <c r="AB31" s="900"/>
    </row>
    <row r="32" spans="2:28" ht="15" thickBot="1" x14ac:dyDescent="0.4">
      <c r="B32" s="898"/>
      <c r="C32" s="3441"/>
      <c r="D32" s="3442"/>
      <c r="E32" s="3442"/>
      <c r="F32" s="3442"/>
      <c r="G32" s="3442"/>
      <c r="H32" s="3442"/>
      <c r="I32" s="3442"/>
      <c r="J32" s="3443"/>
      <c r="K32" s="3473">
        <v>0</v>
      </c>
      <c r="L32" s="3474"/>
      <c r="M32" s="3474"/>
      <c r="N32" s="3475"/>
      <c r="O32" s="3471" t="s">
        <v>590</v>
      </c>
      <c r="P32" s="3474"/>
      <c r="Q32" s="3474"/>
      <c r="R32" s="3475"/>
      <c r="S32" s="3471" t="s">
        <v>591</v>
      </c>
      <c r="T32" s="3475"/>
      <c r="U32" s="3471" t="s">
        <v>592</v>
      </c>
      <c r="V32" s="3474"/>
      <c r="W32" s="3475"/>
      <c r="X32" s="3471" t="s">
        <v>593</v>
      </c>
      <c r="Y32" s="3475"/>
      <c r="Z32" s="3471" t="s">
        <v>594</v>
      </c>
      <c r="AA32" s="3472"/>
      <c r="AB32" s="900"/>
    </row>
    <row r="33" spans="2:28" ht="15" thickBot="1" x14ac:dyDescent="0.4">
      <c r="B33" s="898"/>
      <c r="C33" s="581"/>
      <c r="D33" s="581"/>
      <c r="E33" s="581"/>
      <c r="F33" s="581"/>
      <c r="G33" s="581"/>
      <c r="H33" s="581"/>
      <c r="I33" s="581"/>
      <c r="J33" s="581"/>
      <c r="K33" s="581"/>
      <c r="L33" s="581"/>
      <c r="M33" s="581"/>
      <c r="N33" s="581"/>
      <c r="O33" s="581"/>
      <c r="P33" s="581"/>
      <c r="Q33" s="581"/>
      <c r="R33" s="581"/>
      <c r="S33" s="581"/>
      <c r="T33" s="581"/>
      <c r="U33" s="581"/>
      <c r="V33" s="581"/>
      <c r="W33" s="581"/>
      <c r="X33" s="581"/>
      <c r="Y33" s="581"/>
      <c r="Z33" s="581"/>
      <c r="AA33" s="581"/>
      <c r="AB33" s="900"/>
    </row>
    <row r="34" spans="2:28" s="902" customFormat="1" ht="15" thickBot="1" x14ac:dyDescent="0.4">
      <c r="B34" s="903"/>
      <c r="C34" s="3413" t="s">
        <v>40</v>
      </c>
      <c r="D34" s="3414"/>
      <c r="E34" s="3414"/>
      <c r="F34" s="3414"/>
      <c r="G34" s="3414"/>
      <c r="H34" s="3414"/>
      <c r="I34" s="3414"/>
      <c r="J34" s="3414"/>
      <c r="K34" s="3414"/>
      <c r="L34" s="3414"/>
      <c r="M34" s="3414"/>
      <c r="N34" s="3414"/>
      <c r="O34" s="3414"/>
      <c r="P34" s="3414"/>
      <c r="Q34" s="3414"/>
      <c r="R34" s="3414"/>
      <c r="S34" s="3414"/>
      <c r="T34" s="3414"/>
      <c r="U34" s="3414"/>
      <c r="V34" s="3414"/>
      <c r="W34" s="3414"/>
      <c r="X34" s="3414"/>
      <c r="Y34" s="3414"/>
      <c r="Z34" s="3414"/>
      <c r="AA34" s="3417"/>
      <c r="AB34" s="900"/>
    </row>
    <row r="35" spans="2:28" s="902" customFormat="1" ht="15" customHeight="1" x14ac:dyDescent="0.35">
      <c r="B35" s="903"/>
      <c r="C35" s="3413" t="s">
        <v>41</v>
      </c>
      <c r="D35" s="3414"/>
      <c r="E35" s="3414"/>
      <c r="F35" s="3414"/>
      <c r="G35" s="3417"/>
      <c r="H35" s="3424" t="s">
        <v>595</v>
      </c>
      <c r="I35" s="3424" t="s">
        <v>584</v>
      </c>
      <c r="J35" s="3424" t="s">
        <v>44</v>
      </c>
      <c r="K35" s="3426" t="s">
        <v>45</v>
      </c>
      <c r="L35" s="3427"/>
      <c r="M35" s="3427"/>
      <c r="N35" s="3427"/>
      <c r="O35" s="3427"/>
      <c r="P35" s="3427"/>
      <c r="Q35" s="3427"/>
      <c r="R35" s="3427"/>
      <c r="S35" s="3427"/>
      <c r="T35" s="3427"/>
      <c r="U35" s="3427"/>
      <c r="V35" s="3427"/>
      <c r="W35" s="3427"/>
      <c r="X35" s="3427"/>
      <c r="Y35" s="3427"/>
      <c r="Z35" s="3427"/>
      <c r="AA35" s="3428"/>
      <c r="AB35" s="900"/>
    </row>
    <row r="36" spans="2:28" s="902" customFormat="1" ht="15" thickBot="1" x14ac:dyDescent="0.4">
      <c r="B36" s="903"/>
      <c r="C36" s="3421"/>
      <c r="D36" s="3422"/>
      <c r="E36" s="3422"/>
      <c r="F36" s="3422"/>
      <c r="G36" s="3423"/>
      <c r="H36" s="3425"/>
      <c r="I36" s="3425"/>
      <c r="J36" s="3425"/>
      <c r="K36" s="3429"/>
      <c r="L36" s="3430"/>
      <c r="M36" s="3430"/>
      <c r="N36" s="3430"/>
      <c r="O36" s="3430"/>
      <c r="P36" s="3430"/>
      <c r="Q36" s="3430"/>
      <c r="R36" s="3430"/>
      <c r="S36" s="3430"/>
      <c r="T36" s="3430"/>
      <c r="U36" s="3430"/>
      <c r="V36" s="3430"/>
      <c r="W36" s="3430"/>
      <c r="X36" s="3430"/>
      <c r="Y36" s="3430"/>
      <c r="Z36" s="3430"/>
      <c r="AA36" s="3431"/>
      <c r="AB36" s="900"/>
    </row>
    <row r="37" spans="2:28" s="902" customFormat="1" ht="31.75" customHeight="1" x14ac:dyDescent="0.35">
      <c r="B37" s="903"/>
      <c r="C37" s="3398" t="s">
        <v>579</v>
      </c>
      <c r="D37" s="3399"/>
      <c r="E37" s="3399"/>
      <c r="F37" s="3399"/>
      <c r="G37" s="3400"/>
      <c r="H37" s="904">
        <v>171680</v>
      </c>
      <c r="I37" s="620">
        <v>418</v>
      </c>
      <c r="J37" s="577">
        <f>H37/I37</f>
        <v>410.71770334928232</v>
      </c>
      <c r="K37" s="1881" t="s">
        <v>970</v>
      </c>
      <c r="L37" s="1882"/>
      <c r="M37" s="1882"/>
      <c r="N37" s="1882"/>
      <c r="O37" s="1882"/>
      <c r="P37" s="1882"/>
      <c r="Q37" s="1882"/>
      <c r="R37" s="1882"/>
      <c r="S37" s="1882"/>
      <c r="T37" s="1882"/>
      <c r="U37" s="1882"/>
      <c r="V37" s="1882"/>
      <c r="W37" s="1882"/>
      <c r="X37" s="1882"/>
      <c r="Y37" s="1882"/>
      <c r="Z37" s="1882"/>
      <c r="AA37" s="1883"/>
      <c r="AB37" s="900"/>
    </row>
    <row r="38" spans="2:28" s="902" customFormat="1" x14ac:dyDescent="0.35">
      <c r="B38" s="903"/>
      <c r="C38" s="3407" t="s">
        <v>580</v>
      </c>
      <c r="D38" s="3408"/>
      <c r="E38" s="3408"/>
      <c r="F38" s="3408"/>
      <c r="G38" s="3409"/>
      <c r="H38" s="906"/>
      <c r="I38" s="494"/>
      <c r="J38" s="577" t="e">
        <f t="shared" ref="J38:J40" si="0">H38/I38</f>
        <v>#DIV/0!</v>
      </c>
      <c r="K38" s="1737"/>
      <c r="L38" s="1738"/>
      <c r="M38" s="1738"/>
      <c r="N38" s="1738"/>
      <c r="O38" s="1738"/>
      <c r="P38" s="1738"/>
      <c r="Q38" s="1738"/>
      <c r="R38" s="1738"/>
      <c r="S38" s="1738"/>
      <c r="T38" s="1738"/>
      <c r="U38" s="1738"/>
      <c r="V38" s="1738"/>
      <c r="W38" s="1738"/>
      <c r="X38" s="1738"/>
      <c r="Y38" s="1738"/>
      <c r="Z38" s="1738"/>
      <c r="AA38" s="1739"/>
      <c r="AB38" s="900"/>
    </row>
    <row r="39" spans="2:28" s="902" customFormat="1" x14ac:dyDescent="0.35">
      <c r="B39" s="903"/>
      <c r="C39" s="3407" t="s">
        <v>581</v>
      </c>
      <c r="D39" s="3408"/>
      <c r="E39" s="3408"/>
      <c r="F39" s="3408"/>
      <c r="G39" s="3409"/>
      <c r="H39" s="904"/>
      <c r="I39" s="620"/>
      <c r="J39" s="577" t="e">
        <f t="shared" si="0"/>
        <v>#DIV/0!</v>
      </c>
      <c r="K39" s="1737"/>
      <c r="L39" s="1738"/>
      <c r="M39" s="1738"/>
      <c r="N39" s="1738"/>
      <c r="O39" s="1738"/>
      <c r="P39" s="1738"/>
      <c r="Q39" s="1738"/>
      <c r="R39" s="1738"/>
      <c r="S39" s="1738"/>
      <c r="T39" s="1738"/>
      <c r="U39" s="1738"/>
      <c r="V39" s="1738"/>
      <c r="W39" s="1738"/>
      <c r="X39" s="1738"/>
      <c r="Y39" s="1738"/>
      <c r="Z39" s="1738"/>
      <c r="AA39" s="1739"/>
      <c r="AB39" s="900"/>
    </row>
    <row r="40" spans="2:28" s="902" customFormat="1" ht="15" thickBot="1" x14ac:dyDescent="0.4">
      <c r="B40" s="903"/>
      <c r="C40" s="3394" t="s">
        <v>582</v>
      </c>
      <c r="D40" s="3395"/>
      <c r="E40" s="3395"/>
      <c r="F40" s="3395"/>
      <c r="G40" s="3396"/>
      <c r="H40" s="906"/>
      <c r="I40" s="906"/>
      <c r="J40" s="577" t="e">
        <f t="shared" si="0"/>
        <v>#DIV/0!</v>
      </c>
      <c r="K40" s="1687"/>
      <c r="L40" s="1688"/>
      <c r="M40" s="1688"/>
      <c r="N40" s="1688"/>
      <c r="O40" s="1688"/>
      <c r="P40" s="1688"/>
      <c r="Q40" s="1688"/>
      <c r="R40" s="1688"/>
      <c r="S40" s="1688"/>
      <c r="T40" s="1688"/>
      <c r="U40" s="1688"/>
      <c r="V40" s="1688"/>
      <c r="W40" s="1688"/>
      <c r="X40" s="1688"/>
      <c r="Y40" s="1688"/>
      <c r="Z40" s="1688"/>
      <c r="AA40" s="1689"/>
      <c r="AB40" s="900"/>
    </row>
    <row r="41" spans="2:28" s="902" customFormat="1" ht="15" thickBot="1" x14ac:dyDescent="0.4">
      <c r="B41" s="903"/>
      <c r="C41" s="3401" t="s">
        <v>46</v>
      </c>
      <c r="D41" s="3402"/>
      <c r="E41" s="3402"/>
      <c r="F41" s="3402"/>
      <c r="G41" s="3403"/>
      <c r="H41" s="585">
        <f>SUM(H37:H40)</f>
        <v>171680</v>
      </c>
      <c r="I41" s="585">
        <f>SUM(I37:I40)</f>
        <v>418</v>
      </c>
      <c r="J41" s="982">
        <f>H41/I41</f>
        <v>410.71770334928232</v>
      </c>
      <c r="K41" s="3404"/>
      <c r="L41" s="3405"/>
      <c r="M41" s="3405"/>
      <c r="N41" s="3405"/>
      <c r="O41" s="3405"/>
      <c r="P41" s="3405"/>
      <c r="Q41" s="3405"/>
      <c r="R41" s="3405"/>
      <c r="S41" s="3405"/>
      <c r="T41" s="3405"/>
      <c r="U41" s="3405"/>
      <c r="V41" s="3405"/>
      <c r="W41" s="3405"/>
      <c r="X41" s="3405"/>
      <c r="Y41" s="3405"/>
      <c r="Z41" s="3405"/>
      <c r="AA41" s="3406"/>
      <c r="AB41" s="900"/>
    </row>
    <row r="42" spans="2:28" s="902" customFormat="1" ht="15" thickBot="1" x14ac:dyDescent="0.4">
      <c r="B42" s="903"/>
      <c r="C42" s="581"/>
      <c r="D42" s="581"/>
      <c r="E42" s="581"/>
      <c r="F42" s="581"/>
      <c r="G42" s="581"/>
      <c r="H42" s="582"/>
      <c r="I42" s="582"/>
      <c r="J42" s="981"/>
      <c r="K42" s="581"/>
      <c r="L42" s="581"/>
      <c r="M42" s="581"/>
      <c r="N42" s="581"/>
      <c r="O42" s="581"/>
      <c r="P42" s="581"/>
      <c r="Q42" s="581"/>
      <c r="R42" s="581"/>
      <c r="S42" s="581"/>
      <c r="T42" s="581"/>
      <c r="U42" s="581"/>
      <c r="V42" s="581"/>
      <c r="W42" s="581"/>
      <c r="X42" s="581"/>
      <c r="Y42" s="581"/>
      <c r="Z42" s="581"/>
      <c r="AA42" s="581"/>
      <c r="AB42" s="900"/>
    </row>
    <row r="43" spans="2:28" s="902" customFormat="1" ht="15" thickBot="1" x14ac:dyDescent="0.4">
      <c r="B43" s="903"/>
      <c r="C43" s="3435" t="s">
        <v>47</v>
      </c>
      <c r="D43" s="3436"/>
      <c r="E43" s="3436"/>
      <c r="F43" s="3436"/>
      <c r="G43" s="3436"/>
      <c r="H43" s="3436"/>
      <c r="I43" s="3436"/>
      <c r="J43" s="3436"/>
      <c r="K43" s="3436"/>
      <c r="L43" s="3436"/>
      <c r="M43" s="3436"/>
      <c r="N43" s="3436"/>
      <c r="O43" s="3436"/>
      <c r="P43" s="3436"/>
      <c r="Q43" s="3436"/>
      <c r="R43" s="3436"/>
      <c r="S43" s="3436"/>
      <c r="T43" s="3436"/>
      <c r="U43" s="3436"/>
      <c r="V43" s="3436"/>
      <c r="W43" s="3436"/>
      <c r="X43" s="3436"/>
      <c r="Y43" s="3436"/>
      <c r="Z43" s="3436"/>
      <c r="AA43" s="3437"/>
      <c r="AB43" s="900"/>
    </row>
    <row r="44" spans="2:28" x14ac:dyDescent="0.35">
      <c r="B44" s="898"/>
      <c r="C44" s="1371" t="s">
        <v>118</v>
      </c>
      <c r="D44" s="1570"/>
      <c r="E44" s="1570"/>
      <c r="F44" s="1570"/>
      <c r="G44" s="1570"/>
      <c r="H44" s="1570"/>
      <c r="I44" s="1570"/>
      <c r="J44" s="1570"/>
      <c r="K44" s="1570"/>
      <c r="L44" s="1570"/>
      <c r="M44" s="1570"/>
      <c r="N44" s="1570"/>
      <c r="O44" s="1570"/>
      <c r="P44" s="1570"/>
      <c r="Q44" s="1570"/>
      <c r="R44" s="1570"/>
      <c r="S44" s="1570"/>
      <c r="T44" s="1570"/>
      <c r="U44" s="1570"/>
      <c r="V44" s="1570"/>
      <c r="W44" s="1570"/>
      <c r="X44" s="1570"/>
      <c r="Y44" s="1570"/>
      <c r="Z44" s="1570"/>
      <c r="AA44" s="1571"/>
      <c r="AB44" s="900"/>
    </row>
    <row r="45" spans="2:28" x14ac:dyDescent="0.35">
      <c r="B45" s="898"/>
      <c r="C45" s="1572"/>
      <c r="D45" s="1573"/>
      <c r="E45" s="1573"/>
      <c r="F45" s="1573"/>
      <c r="G45" s="1573"/>
      <c r="H45" s="1573"/>
      <c r="I45" s="1573"/>
      <c r="J45" s="1573"/>
      <c r="K45" s="1573"/>
      <c r="L45" s="1573"/>
      <c r="M45" s="1573"/>
      <c r="N45" s="1573"/>
      <c r="O45" s="1573"/>
      <c r="P45" s="1573"/>
      <c r="Q45" s="1573"/>
      <c r="R45" s="1573"/>
      <c r="S45" s="1573"/>
      <c r="T45" s="1573"/>
      <c r="U45" s="1573"/>
      <c r="V45" s="1573"/>
      <c r="W45" s="1573"/>
      <c r="X45" s="1573"/>
      <c r="Y45" s="1573"/>
      <c r="Z45" s="1573"/>
      <c r="AA45" s="1574"/>
      <c r="AB45" s="900"/>
    </row>
    <row r="46" spans="2:28" x14ac:dyDescent="0.35">
      <c r="B46" s="898"/>
      <c r="C46" s="1572"/>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4"/>
      <c r="AB46" s="900"/>
    </row>
    <row r="47" spans="2:28" x14ac:dyDescent="0.35">
      <c r="B47" s="898"/>
      <c r="C47" s="1572"/>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4"/>
      <c r="AB47" s="900"/>
    </row>
    <row r="48" spans="2:28" x14ac:dyDescent="0.35">
      <c r="B48" s="898"/>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4"/>
      <c r="AB48" s="900"/>
    </row>
    <row r="49" spans="2:28" x14ac:dyDescent="0.35">
      <c r="B49" s="898"/>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4"/>
      <c r="AB49" s="900"/>
    </row>
    <row r="50" spans="2:28" x14ac:dyDescent="0.35">
      <c r="B50" s="898"/>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4"/>
      <c r="AB50" s="900"/>
    </row>
    <row r="51" spans="2:28" x14ac:dyDescent="0.35">
      <c r="B51" s="898"/>
      <c r="C51" s="1572"/>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4"/>
      <c r="AB51" s="900"/>
    </row>
    <row r="52" spans="2:28" x14ac:dyDescent="0.35">
      <c r="B52" s="898"/>
      <c r="C52" s="1572"/>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4"/>
      <c r="AB52" s="900"/>
    </row>
    <row r="53" spans="2:28" x14ac:dyDescent="0.35">
      <c r="B53" s="898"/>
      <c r="C53" s="1572"/>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4"/>
      <c r="AB53" s="900"/>
    </row>
    <row r="54" spans="2:28" x14ac:dyDescent="0.35">
      <c r="B54" s="898"/>
      <c r="C54" s="1572"/>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4"/>
      <c r="AB54" s="900"/>
    </row>
    <row r="55" spans="2:28" x14ac:dyDescent="0.35">
      <c r="B55" s="898"/>
      <c r="C55" s="1572"/>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4"/>
      <c r="AB55" s="900"/>
    </row>
    <row r="56" spans="2:28" ht="15" thickBot="1" x14ac:dyDescent="0.4">
      <c r="B56" s="898"/>
      <c r="C56" s="1575"/>
      <c r="D56" s="1576"/>
      <c r="E56" s="1576"/>
      <c r="F56" s="1576"/>
      <c r="G56" s="1576"/>
      <c r="H56" s="1576"/>
      <c r="I56" s="1576"/>
      <c r="J56" s="1576"/>
      <c r="K56" s="1576"/>
      <c r="L56" s="1576"/>
      <c r="M56" s="1576"/>
      <c r="N56" s="1576"/>
      <c r="O56" s="1576"/>
      <c r="P56" s="1576"/>
      <c r="Q56" s="1576"/>
      <c r="R56" s="1576"/>
      <c r="S56" s="1576"/>
      <c r="T56" s="1576"/>
      <c r="U56" s="1576"/>
      <c r="V56" s="1576"/>
      <c r="W56" s="1576"/>
      <c r="X56" s="1576"/>
      <c r="Y56" s="1576"/>
      <c r="Z56" s="1576"/>
      <c r="AA56" s="1577"/>
      <c r="AB56" s="900"/>
    </row>
    <row r="57" spans="2:28" x14ac:dyDescent="0.35">
      <c r="B57" s="908"/>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910"/>
    </row>
    <row r="58" spans="2:28" ht="15" thickBot="1" x14ac:dyDescent="0.4">
      <c r="B58" s="911"/>
      <c r="C58" s="584"/>
      <c r="D58" s="584"/>
      <c r="E58" s="584"/>
      <c r="F58" s="584"/>
      <c r="G58" s="584"/>
      <c r="H58" s="584"/>
      <c r="I58" s="584"/>
      <c r="J58" s="584"/>
      <c r="K58" s="584"/>
      <c r="L58" s="584"/>
      <c r="M58" s="584"/>
      <c r="N58" s="584"/>
      <c r="O58" s="584"/>
      <c r="P58" s="584"/>
      <c r="Q58" s="584"/>
      <c r="R58" s="584"/>
      <c r="S58" s="584"/>
      <c r="T58" s="584"/>
      <c r="U58" s="584"/>
      <c r="V58" s="584"/>
      <c r="W58" s="584"/>
      <c r="X58" s="584"/>
      <c r="Y58" s="584"/>
      <c r="Z58" s="584"/>
      <c r="AA58" s="584"/>
      <c r="AB58" s="913"/>
    </row>
    <row r="59" spans="2:28" ht="15.5" x14ac:dyDescent="0.35">
      <c r="B59" s="914"/>
      <c r="C59" s="3413" t="s">
        <v>41</v>
      </c>
      <c r="D59" s="3414"/>
      <c r="E59" s="3414"/>
      <c r="F59" s="3414"/>
      <c r="G59" s="3414"/>
      <c r="H59" s="3414" t="s">
        <v>57</v>
      </c>
      <c r="I59" s="3414"/>
      <c r="J59" s="3414" t="s">
        <v>58</v>
      </c>
      <c r="K59" s="3414"/>
      <c r="L59" s="3414"/>
      <c r="M59" s="3414"/>
      <c r="N59" s="3414" t="s">
        <v>49</v>
      </c>
      <c r="O59" s="3414"/>
      <c r="P59" s="3414"/>
      <c r="Q59" s="3414"/>
      <c r="R59" s="3414"/>
      <c r="S59" s="3414"/>
      <c r="T59" s="3414"/>
      <c r="U59" s="3414"/>
      <c r="V59" s="3414" t="s">
        <v>50</v>
      </c>
      <c r="W59" s="3414"/>
      <c r="X59" s="3414"/>
      <c r="Y59" s="3414"/>
      <c r="Z59" s="3414"/>
      <c r="AA59" s="3417"/>
      <c r="AB59" s="915"/>
    </row>
    <row r="60" spans="2:28" ht="16" thickBot="1" x14ac:dyDescent="0.4">
      <c r="B60" s="916"/>
      <c r="C60" s="3415"/>
      <c r="D60" s="3416"/>
      <c r="E60" s="3416"/>
      <c r="F60" s="3416"/>
      <c r="G60" s="3416"/>
      <c r="H60" s="3416"/>
      <c r="I60" s="3416"/>
      <c r="J60" s="3416"/>
      <c r="K60" s="3416"/>
      <c r="L60" s="3416"/>
      <c r="M60" s="3416"/>
      <c r="N60" s="3416"/>
      <c r="O60" s="3416"/>
      <c r="P60" s="3416"/>
      <c r="Q60" s="3416"/>
      <c r="R60" s="3416"/>
      <c r="S60" s="3416"/>
      <c r="T60" s="3416"/>
      <c r="U60" s="3416"/>
      <c r="V60" s="3416"/>
      <c r="W60" s="3416"/>
      <c r="X60" s="3416"/>
      <c r="Y60" s="3416"/>
      <c r="Z60" s="3416"/>
      <c r="AA60" s="3418"/>
      <c r="AB60" s="915"/>
    </row>
    <row r="61" spans="2:28" ht="150" customHeight="1" x14ac:dyDescent="0.35">
      <c r="B61" s="914"/>
      <c r="C61" s="3398" t="s">
        <v>579</v>
      </c>
      <c r="D61" s="3399"/>
      <c r="E61" s="3399"/>
      <c r="F61" s="3399"/>
      <c r="G61" s="3400"/>
      <c r="H61" s="1757" t="s">
        <v>52</v>
      </c>
      <c r="I61" s="1757"/>
      <c r="J61" s="3479"/>
      <c r="K61" s="3479"/>
      <c r="L61" s="3479"/>
      <c r="M61" s="3479"/>
      <c r="N61" s="3419" t="s">
        <v>970</v>
      </c>
      <c r="O61" s="3419"/>
      <c r="P61" s="3419"/>
      <c r="Q61" s="3419"/>
      <c r="R61" s="3419"/>
      <c r="S61" s="3419"/>
      <c r="T61" s="3419"/>
      <c r="U61" s="3419"/>
      <c r="V61" s="3419" t="s">
        <v>971</v>
      </c>
      <c r="W61" s="3419"/>
      <c r="X61" s="3419"/>
      <c r="Y61" s="3419"/>
      <c r="Z61" s="3419"/>
      <c r="AA61" s="3420"/>
      <c r="AB61" s="917"/>
    </row>
    <row r="62" spans="2:28" x14ac:dyDescent="0.35">
      <c r="B62" s="914"/>
      <c r="C62" s="3407" t="s">
        <v>580</v>
      </c>
      <c r="D62" s="3408"/>
      <c r="E62" s="3408"/>
      <c r="F62" s="3408"/>
      <c r="G62" s="3409"/>
      <c r="H62" s="1751" t="s">
        <v>52</v>
      </c>
      <c r="I62" s="1751"/>
      <c r="J62" s="3410"/>
      <c r="K62" s="3410"/>
      <c r="L62" s="3410"/>
      <c r="M62" s="3410"/>
      <c r="N62" s="3411"/>
      <c r="O62" s="3411"/>
      <c r="P62" s="3411"/>
      <c r="Q62" s="3411"/>
      <c r="R62" s="3411"/>
      <c r="S62" s="3411"/>
      <c r="T62" s="3411"/>
      <c r="U62" s="3411"/>
      <c r="V62" s="3411"/>
      <c r="W62" s="3411"/>
      <c r="X62" s="3411"/>
      <c r="Y62" s="3411"/>
      <c r="Z62" s="3411"/>
      <c r="AA62" s="3412"/>
      <c r="AB62" s="917"/>
    </row>
    <row r="63" spans="2:28" x14ac:dyDescent="0.35">
      <c r="B63" s="914"/>
      <c r="C63" s="3407" t="s">
        <v>581</v>
      </c>
      <c r="D63" s="3408"/>
      <c r="E63" s="3408"/>
      <c r="F63" s="3408"/>
      <c r="G63" s="3409"/>
      <c r="H63" s="3410" t="s">
        <v>52</v>
      </c>
      <c r="I63" s="3410"/>
      <c r="J63" s="3410"/>
      <c r="K63" s="3410"/>
      <c r="L63" s="3410"/>
      <c r="M63" s="3410"/>
      <c r="N63" s="3411"/>
      <c r="O63" s="3411"/>
      <c r="P63" s="3411"/>
      <c r="Q63" s="3411"/>
      <c r="R63" s="3411"/>
      <c r="S63" s="3411"/>
      <c r="T63" s="3411"/>
      <c r="U63" s="3411"/>
      <c r="V63" s="3411"/>
      <c r="W63" s="3411"/>
      <c r="X63" s="3411"/>
      <c r="Y63" s="3411"/>
      <c r="Z63" s="3411"/>
      <c r="AA63" s="3412"/>
      <c r="AB63" s="917"/>
    </row>
    <row r="64" spans="2:28" ht="15" thickBot="1" x14ac:dyDescent="0.4">
      <c r="B64" s="914"/>
      <c r="C64" s="3394" t="s">
        <v>582</v>
      </c>
      <c r="D64" s="3395"/>
      <c r="E64" s="3395"/>
      <c r="F64" s="3395"/>
      <c r="G64" s="3396"/>
      <c r="H64" s="3397">
        <v>209.28</v>
      </c>
      <c r="I64" s="3397"/>
      <c r="J64" s="1163"/>
      <c r="K64" s="1163"/>
      <c r="L64" s="1163"/>
      <c r="M64" s="1163"/>
      <c r="N64" s="1163"/>
      <c r="O64" s="1163"/>
      <c r="P64" s="1163"/>
      <c r="Q64" s="1163"/>
      <c r="R64" s="1163"/>
      <c r="S64" s="1163"/>
      <c r="T64" s="1163"/>
      <c r="U64" s="1163"/>
      <c r="V64" s="1163"/>
      <c r="W64" s="1163"/>
      <c r="X64" s="1163"/>
      <c r="Y64" s="1163"/>
      <c r="Z64" s="1163"/>
      <c r="AA64" s="1164"/>
      <c r="AB64" s="917"/>
    </row>
    <row r="65" spans="2:28" x14ac:dyDescent="0.35">
      <c r="B65" s="918"/>
      <c r="C65" s="583"/>
      <c r="D65" s="583"/>
      <c r="E65" s="583"/>
      <c r="F65" s="583"/>
      <c r="G65" s="583"/>
      <c r="H65" s="583"/>
      <c r="I65" s="583"/>
      <c r="J65" s="583"/>
      <c r="K65" s="583"/>
      <c r="L65" s="583"/>
      <c r="M65" s="583"/>
      <c r="N65" s="583"/>
      <c r="O65" s="583"/>
      <c r="P65" s="583"/>
      <c r="Q65" s="583"/>
      <c r="R65" s="583"/>
      <c r="S65" s="583"/>
      <c r="T65" s="583"/>
      <c r="U65" s="583"/>
      <c r="V65" s="583"/>
      <c r="W65" s="583"/>
      <c r="X65" s="583"/>
      <c r="Y65" s="583"/>
      <c r="Z65" s="583"/>
      <c r="AA65" s="583"/>
      <c r="AB65" s="919"/>
    </row>
    <row r="104" ht="6" customHeight="1" x14ac:dyDescent="0.35"/>
  </sheetData>
  <mergeCells count="100">
    <mergeCell ref="C43:AA43"/>
    <mergeCell ref="C44:AA56"/>
    <mergeCell ref="C40:G40"/>
    <mergeCell ref="K40:AA40"/>
    <mergeCell ref="C38:G38"/>
    <mergeCell ref="K38:AA38"/>
    <mergeCell ref="C39:G39"/>
    <mergeCell ref="K39:AA39"/>
    <mergeCell ref="H62:I62"/>
    <mergeCell ref="J62:M62"/>
    <mergeCell ref="N62:U62"/>
    <mergeCell ref="V62:AA62"/>
    <mergeCell ref="C61:G61"/>
    <mergeCell ref="H61:I61"/>
    <mergeCell ref="J61:M61"/>
    <mergeCell ref="N61:U61"/>
    <mergeCell ref="C23:I23"/>
    <mergeCell ref="J23:P23"/>
    <mergeCell ref="Q23:AA23"/>
    <mergeCell ref="Z32:AA32"/>
    <mergeCell ref="K32:N32"/>
    <mergeCell ref="O32:R32"/>
    <mergeCell ref="S32:T32"/>
    <mergeCell ref="U32:W32"/>
    <mergeCell ref="X32:Y32"/>
    <mergeCell ref="C24:I24"/>
    <mergeCell ref="J24:P24"/>
    <mergeCell ref="Q24:AA24"/>
    <mergeCell ref="C26:H26"/>
    <mergeCell ref="I26:AA26"/>
    <mergeCell ref="C28:H28"/>
    <mergeCell ref="I28:J28"/>
    <mergeCell ref="T14:AA14"/>
    <mergeCell ref="C13:H14"/>
    <mergeCell ref="I13:S14"/>
    <mergeCell ref="T13:AA13"/>
    <mergeCell ref="C16:H16"/>
    <mergeCell ref="I16:AA16"/>
    <mergeCell ref="C7:H8"/>
    <mergeCell ref="I7:AA8"/>
    <mergeCell ref="R11:U11"/>
    <mergeCell ref="V11:AA11"/>
    <mergeCell ref="C10:H11"/>
    <mergeCell ref="I10:Q11"/>
    <mergeCell ref="R10:U10"/>
    <mergeCell ref="V10:AA10"/>
    <mergeCell ref="B2:G4"/>
    <mergeCell ref="H2:AB2"/>
    <mergeCell ref="H3:O3"/>
    <mergeCell ref="P3:AB3"/>
    <mergeCell ref="H4:AB4"/>
    <mergeCell ref="C18:H18"/>
    <mergeCell ref="I18:AA18"/>
    <mergeCell ref="C20:H21"/>
    <mergeCell ref="I20:L21"/>
    <mergeCell ref="M20:S20"/>
    <mergeCell ref="T20:AA20"/>
    <mergeCell ref="M21:S21"/>
    <mergeCell ref="T21:AA21"/>
    <mergeCell ref="K28:N28"/>
    <mergeCell ref="O28:Q28"/>
    <mergeCell ref="S28:T28"/>
    <mergeCell ref="V28:Z28"/>
    <mergeCell ref="C30:J32"/>
    <mergeCell ref="K30:R30"/>
    <mergeCell ref="S30:W30"/>
    <mergeCell ref="X30:AA30"/>
    <mergeCell ref="K31:N31"/>
    <mergeCell ref="O31:R31"/>
    <mergeCell ref="S31:T31"/>
    <mergeCell ref="U31:W31"/>
    <mergeCell ref="X31:Y31"/>
    <mergeCell ref="Z31:AA31"/>
    <mergeCell ref="C34:AA34"/>
    <mergeCell ref="C35:G36"/>
    <mergeCell ref="H35:H36"/>
    <mergeCell ref="I35:I36"/>
    <mergeCell ref="J35:J36"/>
    <mergeCell ref="K35:AA36"/>
    <mergeCell ref="C37:G37"/>
    <mergeCell ref="K37:AA37"/>
    <mergeCell ref="C41:G41"/>
    <mergeCell ref="K41:AA41"/>
    <mergeCell ref="C63:G63"/>
    <mergeCell ref="H63:I63"/>
    <mergeCell ref="J63:M63"/>
    <mergeCell ref="N63:U63"/>
    <mergeCell ref="V63:AA63"/>
    <mergeCell ref="C59:G60"/>
    <mergeCell ref="H59:I60"/>
    <mergeCell ref="J59:M60"/>
    <mergeCell ref="N59:U60"/>
    <mergeCell ref="V59:AA60"/>
    <mergeCell ref="V61:AA61"/>
    <mergeCell ref="C62:G62"/>
    <mergeCell ref="C64:G64"/>
    <mergeCell ref="H64:I64"/>
    <mergeCell ref="J64:M64"/>
    <mergeCell ref="N64:U64"/>
    <mergeCell ref="V64:AA64"/>
  </mergeCell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B62"/>
  <sheetViews>
    <sheetView topLeftCell="A22" workbookViewId="0">
      <selection activeCell="I10" sqref="I10:Q11"/>
    </sheetView>
  </sheetViews>
  <sheetFormatPr baseColWidth="10" defaultRowHeight="14.5" x14ac:dyDescent="0.35"/>
  <sheetData>
    <row r="1" spans="2:28" ht="15" thickBot="1" x14ac:dyDescent="0.4">
      <c r="B1" s="496"/>
      <c r="C1" s="527"/>
      <c r="D1" s="527"/>
      <c r="E1" s="527"/>
      <c r="F1" s="527"/>
      <c r="G1" s="495"/>
      <c r="H1" s="495"/>
      <c r="I1" s="495"/>
      <c r="J1" s="495"/>
      <c r="K1" s="495"/>
      <c r="L1" s="495"/>
      <c r="M1" s="495"/>
      <c r="N1" s="495"/>
      <c r="O1" s="495"/>
      <c r="P1" s="495"/>
      <c r="Q1" s="495"/>
      <c r="R1" s="495"/>
      <c r="S1" s="495"/>
      <c r="T1" s="495"/>
      <c r="U1" s="495"/>
      <c r="V1" s="495"/>
      <c r="W1" s="495"/>
      <c r="X1" s="495"/>
      <c r="Y1" s="495"/>
      <c r="Z1" s="495"/>
      <c r="AA1" s="495"/>
      <c r="AB1" s="495"/>
    </row>
    <row r="2" spans="2:28" x14ac:dyDescent="0.35">
      <c r="B2" s="1126"/>
      <c r="C2" s="1127"/>
      <c r="D2" s="1127"/>
      <c r="E2" s="1127"/>
      <c r="F2" s="1127"/>
      <c r="G2" s="1127"/>
      <c r="H2" s="3373" t="s">
        <v>0</v>
      </c>
      <c r="I2" s="3373"/>
      <c r="J2" s="3373"/>
      <c r="K2" s="3373"/>
      <c r="L2" s="3373"/>
      <c r="M2" s="3373"/>
      <c r="N2" s="3373"/>
      <c r="O2" s="3373"/>
      <c r="P2" s="3373"/>
      <c r="Q2" s="3373"/>
      <c r="R2" s="3373"/>
      <c r="S2" s="3373"/>
      <c r="T2" s="3373"/>
      <c r="U2" s="3373"/>
      <c r="V2" s="3373"/>
      <c r="W2" s="3373"/>
      <c r="X2" s="3373"/>
      <c r="Y2" s="3373"/>
      <c r="Z2" s="3373"/>
      <c r="AA2" s="3373"/>
      <c r="AB2" s="3374"/>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B5" s="495"/>
      <c r="C5" s="495"/>
      <c r="D5" s="495"/>
      <c r="E5" s="495"/>
      <c r="F5" s="495"/>
      <c r="G5" s="495"/>
      <c r="H5" s="497"/>
      <c r="I5" s="497"/>
      <c r="J5" s="497"/>
      <c r="K5" s="497"/>
      <c r="L5" s="497"/>
      <c r="M5" s="497"/>
      <c r="N5" s="497"/>
      <c r="O5" s="497"/>
      <c r="P5" s="497"/>
      <c r="Q5" s="497"/>
      <c r="R5" s="497"/>
      <c r="S5" s="497"/>
      <c r="T5" s="497"/>
      <c r="U5" s="497"/>
      <c r="V5" s="497"/>
      <c r="W5" s="497"/>
      <c r="X5" s="497"/>
      <c r="Y5" s="497"/>
      <c r="Z5" s="497"/>
      <c r="AA5" s="497"/>
      <c r="AB5" s="497"/>
    </row>
    <row r="6" spans="2:28" ht="15" thickBot="1" x14ac:dyDescent="0.4">
      <c r="B6" s="498"/>
      <c r="C6" s="500"/>
      <c r="D6" s="500"/>
      <c r="E6" s="500"/>
      <c r="F6" s="500"/>
      <c r="G6" s="500"/>
      <c r="H6" s="500"/>
      <c r="I6" s="499"/>
      <c r="J6" s="499"/>
      <c r="K6" s="499"/>
      <c r="L6" s="499"/>
      <c r="M6" s="499"/>
      <c r="N6" s="499"/>
      <c r="O6" s="499"/>
      <c r="P6" s="499"/>
      <c r="Q6" s="499"/>
      <c r="R6" s="500"/>
      <c r="S6" s="500"/>
      <c r="T6" s="500"/>
      <c r="U6" s="500"/>
      <c r="V6" s="500"/>
      <c r="W6" s="500"/>
      <c r="X6" s="500"/>
      <c r="Y6" s="500"/>
      <c r="Z6" s="500"/>
      <c r="AA6" s="500"/>
      <c r="AB6" s="501"/>
    </row>
    <row r="7" spans="2:28" x14ac:dyDescent="0.35">
      <c r="B7" s="502"/>
      <c r="C7" s="3339" t="s">
        <v>560</v>
      </c>
      <c r="D7" s="3340"/>
      <c r="E7" s="3340"/>
      <c r="F7" s="3340"/>
      <c r="G7" s="3340"/>
      <c r="H7" s="3341"/>
      <c r="I7" s="1365" t="s">
        <v>561</v>
      </c>
      <c r="J7" s="1366"/>
      <c r="K7" s="1366"/>
      <c r="L7" s="1366"/>
      <c r="M7" s="1366"/>
      <c r="N7" s="1366"/>
      <c r="O7" s="1366"/>
      <c r="P7" s="1366"/>
      <c r="Q7" s="1366"/>
      <c r="R7" s="1366"/>
      <c r="S7" s="1366"/>
      <c r="T7" s="1366"/>
      <c r="U7" s="1366"/>
      <c r="V7" s="1366"/>
      <c r="W7" s="1366"/>
      <c r="X7" s="1366"/>
      <c r="Y7" s="1366"/>
      <c r="Z7" s="1366"/>
      <c r="AA7" s="1367"/>
      <c r="AB7" s="503"/>
    </row>
    <row r="8" spans="2:28" ht="15" thickBot="1" x14ac:dyDescent="0.4">
      <c r="B8" s="502"/>
      <c r="C8" s="3342"/>
      <c r="D8" s="3343"/>
      <c r="E8" s="3343"/>
      <c r="F8" s="3343"/>
      <c r="G8" s="3343"/>
      <c r="H8" s="3344"/>
      <c r="I8" s="1368"/>
      <c r="J8" s="1369"/>
      <c r="K8" s="1369"/>
      <c r="L8" s="1369"/>
      <c r="M8" s="1369"/>
      <c r="N8" s="1369"/>
      <c r="O8" s="1369"/>
      <c r="P8" s="1369"/>
      <c r="Q8" s="1369"/>
      <c r="R8" s="1369"/>
      <c r="S8" s="1369"/>
      <c r="T8" s="1369"/>
      <c r="U8" s="1369"/>
      <c r="V8" s="1369"/>
      <c r="W8" s="1369"/>
      <c r="X8" s="1369"/>
      <c r="Y8" s="1369"/>
      <c r="Z8" s="1369"/>
      <c r="AA8" s="1370"/>
      <c r="AB8" s="503"/>
    </row>
    <row r="9" spans="2:28" ht="15" thickBot="1" x14ac:dyDescent="0.4">
      <c r="B9" s="502"/>
      <c r="C9" s="505"/>
      <c r="D9" s="505"/>
      <c r="E9" s="505"/>
      <c r="F9" s="505"/>
      <c r="G9" s="505"/>
      <c r="H9" s="505"/>
      <c r="I9" s="504"/>
      <c r="J9" s="504"/>
      <c r="K9" s="504"/>
      <c r="L9" s="504"/>
      <c r="M9" s="504"/>
      <c r="N9" s="504"/>
      <c r="O9" s="504"/>
      <c r="P9" s="504"/>
      <c r="Q9" s="504"/>
      <c r="R9" s="505"/>
      <c r="S9" s="505"/>
      <c r="T9" s="505"/>
      <c r="U9" s="505"/>
      <c r="V9" s="505"/>
      <c r="W9" s="505"/>
      <c r="X9" s="505"/>
      <c r="Y9" s="505"/>
      <c r="Z9" s="505"/>
      <c r="AA9" s="505"/>
      <c r="AB9" s="503"/>
    </row>
    <row r="10" spans="2:28" ht="15" thickBot="1" x14ac:dyDescent="0.4">
      <c r="B10" s="502"/>
      <c r="C10" s="3339" t="s">
        <v>562</v>
      </c>
      <c r="D10" s="3340"/>
      <c r="E10" s="3340"/>
      <c r="F10" s="3340"/>
      <c r="G10" s="3340"/>
      <c r="H10" s="3341"/>
      <c r="I10" s="1387" t="s">
        <v>821</v>
      </c>
      <c r="J10" s="1388"/>
      <c r="K10" s="1388"/>
      <c r="L10" s="1388"/>
      <c r="M10" s="1388"/>
      <c r="N10" s="1388"/>
      <c r="O10" s="1388"/>
      <c r="P10" s="1388"/>
      <c r="Q10" s="1389"/>
      <c r="R10" s="3385" t="s">
        <v>7</v>
      </c>
      <c r="S10" s="3386"/>
      <c r="T10" s="3386"/>
      <c r="U10" s="3387"/>
      <c r="V10" s="3362" t="s">
        <v>563</v>
      </c>
      <c r="W10" s="3363"/>
      <c r="X10" s="3363"/>
      <c r="Y10" s="3363"/>
      <c r="Z10" s="3363"/>
      <c r="AA10" s="3364"/>
      <c r="AB10" s="503"/>
    </row>
    <row r="11" spans="2:28" ht="15" thickBot="1" x14ac:dyDescent="0.4">
      <c r="B11" s="502"/>
      <c r="C11" s="3342"/>
      <c r="D11" s="3343"/>
      <c r="E11" s="3343"/>
      <c r="F11" s="3343"/>
      <c r="G11" s="3343"/>
      <c r="H11" s="3344"/>
      <c r="I11" s="1390"/>
      <c r="J11" s="1391"/>
      <c r="K11" s="1391"/>
      <c r="L11" s="1391"/>
      <c r="M11" s="1391"/>
      <c r="N11" s="1391"/>
      <c r="O11" s="1391"/>
      <c r="P11" s="1391"/>
      <c r="Q11" s="1392"/>
      <c r="R11" s="1150" t="s">
        <v>822</v>
      </c>
      <c r="S11" s="1151"/>
      <c r="T11" s="1151"/>
      <c r="U11" s="1152"/>
      <c r="V11" s="1578">
        <v>4</v>
      </c>
      <c r="W11" s="1579"/>
      <c r="X11" s="1579"/>
      <c r="Y11" s="1579"/>
      <c r="Z11" s="1579"/>
      <c r="AA11" s="1580"/>
      <c r="AB11" s="503"/>
    </row>
    <row r="12" spans="2:28" ht="15" thickBot="1" x14ac:dyDescent="0.4">
      <c r="B12" s="506"/>
      <c r="C12" s="528"/>
      <c r="D12" s="528"/>
      <c r="E12" s="528"/>
      <c r="F12" s="528"/>
      <c r="G12" s="528"/>
      <c r="H12" s="528"/>
      <c r="I12" s="528"/>
      <c r="J12" s="528"/>
      <c r="K12" s="528"/>
      <c r="L12" s="528"/>
      <c r="M12" s="528"/>
      <c r="N12" s="528"/>
      <c r="O12" s="528"/>
      <c r="P12" s="528"/>
      <c r="Q12" s="528"/>
      <c r="R12" s="528"/>
      <c r="S12" s="528"/>
      <c r="T12" s="528"/>
      <c r="U12" s="528"/>
      <c r="V12" s="528"/>
      <c r="W12" s="528"/>
      <c r="X12" s="528"/>
      <c r="Y12" s="528"/>
      <c r="Z12" s="528"/>
      <c r="AA12" s="528"/>
      <c r="AB12" s="507"/>
    </row>
    <row r="13" spans="2:28" x14ac:dyDescent="0.35">
      <c r="B13" s="506"/>
      <c r="C13" s="3339" t="s">
        <v>163</v>
      </c>
      <c r="D13" s="3340"/>
      <c r="E13" s="3340"/>
      <c r="F13" s="3340"/>
      <c r="G13" s="3340"/>
      <c r="H13" s="3341"/>
      <c r="I13" s="3345" t="s">
        <v>823</v>
      </c>
      <c r="J13" s="3346"/>
      <c r="K13" s="3346"/>
      <c r="L13" s="3346"/>
      <c r="M13" s="3346"/>
      <c r="N13" s="3346"/>
      <c r="O13" s="3346"/>
      <c r="P13" s="3346"/>
      <c r="Q13" s="3346"/>
      <c r="R13" s="3346"/>
      <c r="S13" s="3347"/>
      <c r="T13" s="3339" t="s">
        <v>564</v>
      </c>
      <c r="U13" s="3340"/>
      <c r="V13" s="3340"/>
      <c r="W13" s="3340"/>
      <c r="X13" s="3340"/>
      <c r="Y13" s="3340"/>
      <c r="Z13" s="3340"/>
      <c r="AA13" s="3341"/>
      <c r="AB13" s="507"/>
    </row>
    <row r="14" spans="2:28" ht="15" thickBot="1" x14ac:dyDescent="0.4">
      <c r="B14" s="506"/>
      <c r="C14" s="3342"/>
      <c r="D14" s="3343"/>
      <c r="E14" s="3343"/>
      <c r="F14" s="3343"/>
      <c r="G14" s="3343"/>
      <c r="H14" s="3344"/>
      <c r="I14" s="3348"/>
      <c r="J14" s="3349"/>
      <c r="K14" s="3349"/>
      <c r="L14" s="3349"/>
      <c r="M14" s="3349"/>
      <c r="N14" s="3349"/>
      <c r="O14" s="3349"/>
      <c r="P14" s="3349"/>
      <c r="Q14" s="3349"/>
      <c r="R14" s="3349"/>
      <c r="S14" s="3350"/>
      <c r="T14" s="1162" t="s">
        <v>221</v>
      </c>
      <c r="U14" s="1163"/>
      <c r="V14" s="1163"/>
      <c r="W14" s="1163"/>
      <c r="X14" s="1163"/>
      <c r="Y14" s="1163"/>
      <c r="Z14" s="1163"/>
      <c r="AA14" s="1164"/>
      <c r="AB14" s="507"/>
    </row>
    <row r="15" spans="2:28" ht="15" thickBot="1" x14ac:dyDescent="0.4">
      <c r="B15" s="506"/>
      <c r="C15" s="528"/>
      <c r="D15" s="528"/>
      <c r="E15" s="528"/>
      <c r="F15" s="528"/>
      <c r="G15" s="528"/>
      <c r="H15" s="528"/>
      <c r="I15" s="528"/>
      <c r="J15" s="528"/>
      <c r="K15" s="528"/>
      <c r="L15" s="528"/>
      <c r="M15" s="528"/>
      <c r="N15" s="528"/>
      <c r="O15" s="528"/>
      <c r="P15" s="528"/>
      <c r="Q15" s="528"/>
      <c r="R15" s="528"/>
      <c r="S15" s="528"/>
      <c r="T15" s="528"/>
      <c r="U15" s="528"/>
      <c r="V15" s="528"/>
      <c r="W15" s="528"/>
      <c r="X15" s="528"/>
      <c r="Y15" s="528"/>
      <c r="Z15" s="528"/>
      <c r="AA15" s="528"/>
      <c r="AB15" s="507"/>
    </row>
    <row r="16" spans="2:28" ht="15" thickBot="1" x14ac:dyDescent="0.4">
      <c r="B16" s="506"/>
      <c r="C16" s="3267" t="s">
        <v>565</v>
      </c>
      <c r="D16" s="3268"/>
      <c r="E16" s="3268"/>
      <c r="F16" s="3268"/>
      <c r="G16" s="3268"/>
      <c r="H16" s="3269"/>
      <c r="I16" s="3480" t="s">
        <v>824</v>
      </c>
      <c r="J16" s="3481"/>
      <c r="K16" s="3481"/>
      <c r="L16" s="3481"/>
      <c r="M16" s="3481"/>
      <c r="N16" s="3481"/>
      <c r="O16" s="3481"/>
      <c r="P16" s="3481"/>
      <c r="Q16" s="3481"/>
      <c r="R16" s="3481"/>
      <c r="S16" s="3481"/>
      <c r="T16" s="3481"/>
      <c r="U16" s="3481"/>
      <c r="V16" s="3481"/>
      <c r="W16" s="3481"/>
      <c r="X16" s="3481"/>
      <c r="Y16" s="3481"/>
      <c r="Z16" s="3481"/>
      <c r="AA16" s="3482"/>
      <c r="AB16" s="507"/>
    </row>
    <row r="17" spans="2:28" ht="15" thickBot="1" x14ac:dyDescent="0.4">
      <c r="B17" s="506"/>
      <c r="C17" s="505"/>
      <c r="D17" s="505"/>
      <c r="E17" s="505"/>
      <c r="F17" s="505"/>
      <c r="G17" s="505"/>
      <c r="H17" s="505"/>
      <c r="I17" s="520"/>
      <c r="J17" s="520"/>
      <c r="K17" s="520"/>
      <c r="L17" s="520"/>
      <c r="M17" s="520"/>
      <c r="N17" s="520"/>
      <c r="O17" s="520"/>
      <c r="P17" s="520"/>
      <c r="Q17" s="520"/>
      <c r="R17" s="520"/>
      <c r="S17" s="520"/>
      <c r="T17" s="520"/>
      <c r="U17" s="520"/>
      <c r="V17" s="520"/>
      <c r="W17" s="520"/>
      <c r="X17" s="520"/>
      <c r="Y17" s="520"/>
      <c r="Z17" s="520"/>
      <c r="AA17" s="520"/>
      <c r="AB17" s="507"/>
    </row>
    <row r="18" spans="2:28" ht="15" thickBot="1" x14ac:dyDescent="0.4">
      <c r="B18" s="506"/>
      <c r="C18" s="3267" t="s">
        <v>79</v>
      </c>
      <c r="D18" s="3268"/>
      <c r="E18" s="3268"/>
      <c r="F18" s="3268"/>
      <c r="G18" s="3268"/>
      <c r="H18" s="3269"/>
      <c r="I18" s="1840" t="s">
        <v>825</v>
      </c>
      <c r="J18" s="1841"/>
      <c r="K18" s="1841"/>
      <c r="L18" s="1841"/>
      <c r="M18" s="1841"/>
      <c r="N18" s="1841"/>
      <c r="O18" s="1841"/>
      <c r="P18" s="1841"/>
      <c r="Q18" s="1841"/>
      <c r="R18" s="1841"/>
      <c r="S18" s="1841"/>
      <c r="T18" s="1841"/>
      <c r="U18" s="1841"/>
      <c r="V18" s="1841"/>
      <c r="W18" s="1841"/>
      <c r="X18" s="1841"/>
      <c r="Y18" s="1841"/>
      <c r="Z18" s="1841"/>
      <c r="AA18" s="1842"/>
      <c r="AB18" s="507"/>
    </row>
    <row r="19" spans="2:28" ht="15" thickBot="1" x14ac:dyDescent="0.4">
      <c r="B19" s="506"/>
      <c r="C19" s="505"/>
      <c r="D19" s="505"/>
      <c r="E19" s="505"/>
      <c r="F19" s="505"/>
      <c r="G19" s="505"/>
      <c r="H19" s="505"/>
      <c r="I19" s="508"/>
      <c r="J19" s="508"/>
      <c r="K19" s="508"/>
      <c r="L19" s="508"/>
      <c r="M19" s="508"/>
      <c r="N19" s="508"/>
      <c r="O19" s="508"/>
      <c r="P19" s="508"/>
      <c r="Q19" s="508"/>
      <c r="R19" s="508"/>
      <c r="S19" s="508"/>
      <c r="T19" s="508"/>
      <c r="U19" s="508"/>
      <c r="V19" s="508"/>
      <c r="W19" s="508"/>
      <c r="X19" s="508"/>
      <c r="Y19" s="508"/>
      <c r="Z19" s="508"/>
      <c r="AA19" s="508"/>
      <c r="AB19" s="507"/>
    </row>
    <row r="20" spans="2:28" x14ac:dyDescent="0.35">
      <c r="B20" s="506"/>
      <c r="C20" s="3298" t="s">
        <v>567</v>
      </c>
      <c r="D20" s="3351"/>
      <c r="E20" s="3351"/>
      <c r="F20" s="3351"/>
      <c r="G20" s="3351"/>
      <c r="H20" s="3352"/>
      <c r="I20" s="1586" t="s">
        <v>730</v>
      </c>
      <c r="J20" s="1587"/>
      <c r="K20" s="1587"/>
      <c r="L20" s="1588"/>
      <c r="M20" s="3362" t="s">
        <v>826</v>
      </c>
      <c r="N20" s="3363"/>
      <c r="O20" s="3363"/>
      <c r="P20" s="3363"/>
      <c r="Q20" s="3363"/>
      <c r="R20" s="3363"/>
      <c r="S20" s="3364"/>
      <c r="T20" s="3362" t="s">
        <v>569</v>
      </c>
      <c r="U20" s="3363"/>
      <c r="V20" s="3363"/>
      <c r="W20" s="3363"/>
      <c r="X20" s="3363"/>
      <c r="Y20" s="3363"/>
      <c r="Z20" s="3363"/>
      <c r="AA20" s="3364"/>
      <c r="AB20" s="507"/>
    </row>
    <row r="21" spans="2:28" ht="15" thickBot="1" x14ac:dyDescent="0.4">
      <c r="B21" s="506"/>
      <c r="C21" s="3353"/>
      <c r="D21" s="3354"/>
      <c r="E21" s="3354"/>
      <c r="F21" s="3354"/>
      <c r="G21" s="3354"/>
      <c r="H21" s="3355"/>
      <c r="I21" s="1589"/>
      <c r="J21" s="1590"/>
      <c r="K21" s="1590"/>
      <c r="L21" s="1591"/>
      <c r="M21" s="1153" t="s">
        <v>658</v>
      </c>
      <c r="N21" s="1154"/>
      <c r="O21" s="1154"/>
      <c r="P21" s="1154"/>
      <c r="Q21" s="1154"/>
      <c r="R21" s="1154"/>
      <c r="S21" s="1155"/>
      <c r="T21" s="1153" t="s">
        <v>109</v>
      </c>
      <c r="U21" s="1154"/>
      <c r="V21" s="1154"/>
      <c r="W21" s="1154"/>
      <c r="X21" s="1154"/>
      <c r="Y21" s="1154"/>
      <c r="Z21" s="1154"/>
      <c r="AA21" s="1155"/>
      <c r="AB21" s="507"/>
    </row>
    <row r="22" spans="2:28" ht="15" thickBot="1" x14ac:dyDescent="0.4">
      <c r="B22" s="506"/>
      <c r="C22" s="528"/>
      <c r="D22" s="528"/>
      <c r="E22" s="528"/>
      <c r="F22" s="528"/>
      <c r="G22" s="528"/>
      <c r="H22" s="528"/>
      <c r="I22" s="528"/>
      <c r="J22" s="528"/>
      <c r="K22" s="528"/>
      <c r="L22" s="528"/>
      <c r="M22" s="528"/>
      <c r="N22" s="528"/>
      <c r="O22" s="528"/>
      <c r="P22" s="528"/>
      <c r="Q22" s="528"/>
      <c r="R22" s="528"/>
      <c r="S22" s="528"/>
      <c r="T22" s="528"/>
      <c r="U22" s="528"/>
      <c r="V22" s="528"/>
      <c r="W22" s="528"/>
      <c r="X22" s="528"/>
      <c r="Y22" s="528"/>
      <c r="Z22" s="528"/>
      <c r="AA22" s="528"/>
      <c r="AB22" s="507"/>
    </row>
    <row r="23" spans="2:28" x14ac:dyDescent="0.35">
      <c r="B23" s="506"/>
      <c r="C23" s="3362" t="s">
        <v>570</v>
      </c>
      <c r="D23" s="3363"/>
      <c r="E23" s="3363"/>
      <c r="F23" s="3363"/>
      <c r="G23" s="3363"/>
      <c r="H23" s="3363"/>
      <c r="I23" s="3364"/>
      <c r="J23" s="3362" t="s">
        <v>815</v>
      </c>
      <c r="K23" s="3363"/>
      <c r="L23" s="3363"/>
      <c r="M23" s="3363"/>
      <c r="N23" s="3363"/>
      <c r="O23" s="3363"/>
      <c r="P23" s="3364"/>
      <c r="Q23" s="3362" t="s">
        <v>572</v>
      </c>
      <c r="R23" s="3363"/>
      <c r="S23" s="3363"/>
      <c r="T23" s="3363"/>
      <c r="U23" s="3363"/>
      <c r="V23" s="3363"/>
      <c r="W23" s="3363"/>
      <c r="X23" s="3363"/>
      <c r="Y23" s="3363"/>
      <c r="Z23" s="3363"/>
      <c r="AA23" s="3364"/>
      <c r="AB23" s="507"/>
    </row>
    <row r="24" spans="2:28" ht="15" thickBot="1" x14ac:dyDescent="0.4">
      <c r="B24" s="506"/>
      <c r="C24" s="3476" t="s">
        <v>827</v>
      </c>
      <c r="D24" s="3477"/>
      <c r="E24" s="3477"/>
      <c r="F24" s="3477"/>
      <c r="G24" s="3477"/>
      <c r="H24" s="3477"/>
      <c r="I24" s="3478"/>
      <c r="J24" s="3476" t="s">
        <v>828</v>
      </c>
      <c r="K24" s="3477"/>
      <c r="L24" s="3477"/>
      <c r="M24" s="3477"/>
      <c r="N24" s="3477"/>
      <c r="O24" s="3477"/>
      <c r="P24" s="3478"/>
      <c r="Q24" s="3368" t="s">
        <v>97</v>
      </c>
      <c r="R24" s="3369"/>
      <c r="S24" s="3369"/>
      <c r="T24" s="3369"/>
      <c r="U24" s="3369"/>
      <c r="V24" s="3369"/>
      <c r="W24" s="3369"/>
      <c r="X24" s="3369"/>
      <c r="Y24" s="3369"/>
      <c r="Z24" s="3369"/>
      <c r="AA24" s="3370"/>
      <c r="AB24" s="507"/>
    </row>
    <row r="25" spans="2:28" ht="15" thickBot="1" x14ac:dyDescent="0.4">
      <c r="B25" s="506"/>
      <c r="C25" s="528"/>
      <c r="D25" s="528"/>
      <c r="E25" s="528"/>
      <c r="F25" s="528"/>
      <c r="G25" s="528"/>
      <c r="H25" s="528"/>
      <c r="I25" s="528"/>
      <c r="J25" s="528"/>
      <c r="K25" s="528"/>
      <c r="L25" s="528"/>
      <c r="M25" s="528"/>
      <c r="N25" s="528"/>
      <c r="O25" s="528"/>
      <c r="P25" s="528"/>
      <c r="Q25" s="528"/>
      <c r="R25" s="528"/>
      <c r="S25" s="528"/>
      <c r="T25" s="528"/>
      <c r="U25" s="528"/>
      <c r="V25" s="528"/>
      <c r="W25" s="528"/>
      <c r="X25" s="528"/>
      <c r="Y25" s="528"/>
      <c r="Z25" s="528"/>
      <c r="AA25" s="528"/>
      <c r="AB25" s="507"/>
    </row>
    <row r="26" spans="2:28" ht="15" thickBot="1" x14ac:dyDescent="0.4">
      <c r="B26" s="506"/>
      <c r="C26" s="3267" t="s">
        <v>574</v>
      </c>
      <c r="D26" s="3268"/>
      <c r="E26" s="3268"/>
      <c r="F26" s="3268"/>
      <c r="G26" s="3268"/>
      <c r="H26" s="3269"/>
      <c r="I26" s="1451" t="s">
        <v>829</v>
      </c>
      <c r="J26" s="2753"/>
      <c r="K26" s="2753"/>
      <c r="L26" s="2753"/>
      <c r="M26" s="2753"/>
      <c r="N26" s="2753"/>
      <c r="O26" s="2753"/>
      <c r="P26" s="2753"/>
      <c r="Q26" s="2753"/>
      <c r="R26" s="2753"/>
      <c r="S26" s="2753"/>
      <c r="T26" s="2753"/>
      <c r="U26" s="2753"/>
      <c r="V26" s="2753"/>
      <c r="W26" s="2753"/>
      <c r="X26" s="2753"/>
      <c r="Y26" s="2753"/>
      <c r="Z26" s="2753"/>
      <c r="AA26" s="2754"/>
      <c r="AB26" s="507"/>
    </row>
    <row r="27" spans="2:28" ht="15" thickBot="1" x14ac:dyDescent="0.4">
      <c r="B27" s="506"/>
      <c r="C27" s="505"/>
      <c r="D27" s="505"/>
      <c r="E27" s="505"/>
      <c r="F27" s="505"/>
      <c r="G27" s="505"/>
      <c r="H27" s="505"/>
      <c r="I27" s="508"/>
      <c r="J27" s="508"/>
      <c r="K27" s="508"/>
      <c r="L27" s="508"/>
      <c r="M27" s="508"/>
      <c r="N27" s="508"/>
      <c r="O27" s="508"/>
      <c r="P27" s="508"/>
      <c r="Q27" s="508"/>
      <c r="R27" s="508"/>
      <c r="S27" s="508"/>
      <c r="T27" s="508"/>
      <c r="U27" s="508"/>
      <c r="V27" s="508"/>
      <c r="W27" s="508"/>
      <c r="X27" s="508"/>
      <c r="Y27" s="508"/>
      <c r="Z27" s="508"/>
      <c r="AA27" s="508"/>
      <c r="AB27" s="507"/>
    </row>
    <row r="28" spans="2:28" ht="15" thickBot="1" x14ac:dyDescent="0.4">
      <c r="B28" s="506"/>
      <c r="C28" s="3267" t="s">
        <v>28</v>
      </c>
      <c r="D28" s="3268"/>
      <c r="E28" s="3268"/>
      <c r="F28" s="3268"/>
      <c r="G28" s="3268"/>
      <c r="H28" s="3269"/>
      <c r="I28" s="1450" t="s">
        <v>830</v>
      </c>
      <c r="J28" s="1451"/>
      <c r="K28" s="3303" t="s">
        <v>29</v>
      </c>
      <c r="L28" s="3305"/>
      <c r="M28" s="3305"/>
      <c r="N28" s="3304"/>
      <c r="O28" s="1527" t="s">
        <v>30</v>
      </c>
      <c r="P28" s="1899"/>
      <c r="Q28" s="1900"/>
      <c r="R28" s="523"/>
      <c r="S28" s="1527" t="s">
        <v>31</v>
      </c>
      <c r="T28" s="1899"/>
      <c r="U28" s="523" t="s">
        <v>32</v>
      </c>
      <c r="V28" s="2876" t="s">
        <v>56</v>
      </c>
      <c r="W28" s="3371"/>
      <c r="X28" s="3371"/>
      <c r="Y28" s="3371"/>
      <c r="Z28" s="3372"/>
      <c r="AA28" s="524"/>
      <c r="AB28" s="507"/>
    </row>
    <row r="29" spans="2:28" ht="15" thickBot="1" x14ac:dyDescent="0.4">
      <c r="B29" s="506"/>
      <c r="C29" s="528"/>
      <c r="D29" s="528"/>
      <c r="E29" s="528"/>
      <c r="F29" s="528"/>
      <c r="G29" s="528"/>
      <c r="H29" s="528"/>
      <c r="I29" s="528"/>
      <c r="J29" s="528"/>
      <c r="K29" s="528"/>
      <c r="L29" s="528"/>
      <c r="M29" s="528"/>
      <c r="N29" s="528"/>
      <c r="O29" s="528"/>
      <c r="P29" s="528"/>
      <c r="Q29" s="528"/>
      <c r="R29" s="528"/>
      <c r="S29" s="528"/>
      <c r="T29" s="528"/>
      <c r="U29" s="528"/>
      <c r="V29" s="528"/>
      <c r="W29" s="528"/>
      <c r="X29" s="528"/>
      <c r="Y29" s="528"/>
      <c r="Z29" s="528"/>
      <c r="AA29" s="528"/>
      <c r="AB29" s="507"/>
    </row>
    <row r="30" spans="2:28" x14ac:dyDescent="0.35">
      <c r="B30" s="506"/>
      <c r="C30" s="3298" t="s">
        <v>576</v>
      </c>
      <c r="D30" s="3299"/>
      <c r="E30" s="3299"/>
      <c r="F30" s="3299"/>
      <c r="G30" s="3299"/>
      <c r="H30" s="3299"/>
      <c r="I30" s="3299"/>
      <c r="J30" s="3300"/>
      <c r="K30" s="3320" t="s">
        <v>35</v>
      </c>
      <c r="L30" s="3321"/>
      <c r="M30" s="3321"/>
      <c r="N30" s="3321"/>
      <c r="O30" s="3321"/>
      <c r="P30" s="3321"/>
      <c r="Q30" s="3321"/>
      <c r="R30" s="3322"/>
      <c r="S30" s="3323" t="s">
        <v>36</v>
      </c>
      <c r="T30" s="3324"/>
      <c r="U30" s="3324"/>
      <c r="V30" s="3324"/>
      <c r="W30" s="3325"/>
      <c r="X30" s="3326" t="s">
        <v>37</v>
      </c>
      <c r="Y30" s="3499"/>
      <c r="Z30" s="3499"/>
      <c r="AA30" s="3327"/>
      <c r="AB30" s="507"/>
    </row>
    <row r="31" spans="2:28" x14ac:dyDescent="0.35">
      <c r="B31" s="521"/>
      <c r="C31" s="3314"/>
      <c r="D31" s="3315"/>
      <c r="E31" s="3315"/>
      <c r="F31" s="3315"/>
      <c r="G31" s="3315"/>
      <c r="H31" s="3315"/>
      <c r="I31" s="3315"/>
      <c r="J31" s="3316"/>
      <c r="K31" s="3500" t="s">
        <v>38</v>
      </c>
      <c r="L31" s="3501"/>
      <c r="M31" s="3501"/>
      <c r="N31" s="3502"/>
      <c r="O31" s="3503" t="s">
        <v>39</v>
      </c>
      <c r="P31" s="3501"/>
      <c r="Q31" s="3501"/>
      <c r="R31" s="3502"/>
      <c r="S31" s="3504" t="s">
        <v>38</v>
      </c>
      <c r="T31" s="3505"/>
      <c r="U31" s="3504" t="s">
        <v>39</v>
      </c>
      <c r="V31" s="3506"/>
      <c r="W31" s="3505"/>
      <c r="X31" s="3507" t="s">
        <v>38</v>
      </c>
      <c r="Y31" s="3508"/>
      <c r="Z31" s="3507" t="s">
        <v>39</v>
      </c>
      <c r="AA31" s="3509"/>
      <c r="AB31" s="522"/>
    </row>
    <row r="32" spans="2:28" ht="15" thickBot="1" x14ac:dyDescent="0.4">
      <c r="B32" s="521"/>
      <c r="C32" s="3317"/>
      <c r="D32" s="3318"/>
      <c r="E32" s="3318"/>
      <c r="F32" s="3318"/>
      <c r="G32" s="3318"/>
      <c r="H32" s="3318"/>
      <c r="I32" s="3318"/>
      <c r="J32" s="3319"/>
      <c r="K32" s="3510">
        <v>0</v>
      </c>
      <c r="L32" s="3511"/>
      <c r="M32" s="3511"/>
      <c r="N32" s="3512"/>
      <c r="O32" s="3513">
        <v>0.3</v>
      </c>
      <c r="P32" s="3511"/>
      <c r="Q32" s="3511"/>
      <c r="R32" s="3512"/>
      <c r="S32" s="3513">
        <v>0.31</v>
      </c>
      <c r="T32" s="3512"/>
      <c r="U32" s="3513">
        <v>0.59</v>
      </c>
      <c r="V32" s="3511"/>
      <c r="W32" s="3512"/>
      <c r="X32" s="3513">
        <v>0.6</v>
      </c>
      <c r="Y32" s="3512"/>
      <c r="Z32" s="3513">
        <v>1</v>
      </c>
      <c r="AA32" s="3514"/>
      <c r="AB32" s="522"/>
    </row>
    <row r="33" spans="2:28" ht="15" thickBot="1" x14ac:dyDescent="0.4">
      <c r="B33" s="506"/>
      <c r="C33" s="528"/>
      <c r="D33" s="528"/>
      <c r="E33" s="528"/>
      <c r="F33" s="528"/>
      <c r="G33" s="528"/>
      <c r="H33" s="528"/>
      <c r="I33" s="528"/>
      <c r="J33" s="528"/>
      <c r="K33" s="528"/>
      <c r="L33" s="528"/>
      <c r="M33" s="528"/>
      <c r="N33" s="528"/>
      <c r="O33" s="528"/>
      <c r="P33" s="528"/>
      <c r="Q33" s="528"/>
      <c r="R33" s="528"/>
      <c r="S33" s="528"/>
      <c r="T33" s="528"/>
      <c r="U33" s="528"/>
      <c r="V33" s="528"/>
      <c r="W33" s="528"/>
      <c r="X33" s="528"/>
      <c r="Y33" s="528"/>
      <c r="Z33" s="528"/>
      <c r="AA33" s="528"/>
      <c r="AB33" s="507"/>
    </row>
    <row r="34" spans="2:28" ht="15" thickBot="1" x14ac:dyDescent="0.4">
      <c r="B34" s="509"/>
      <c r="C34" s="3281" t="s">
        <v>40</v>
      </c>
      <c r="D34" s="3282"/>
      <c r="E34" s="3282"/>
      <c r="F34" s="3282"/>
      <c r="G34" s="3282"/>
      <c r="H34" s="3282"/>
      <c r="I34" s="3282"/>
      <c r="J34" s="3282"/>
      <c r="K34" s="3282"/>
      <c r="L34" s="3282"/>
      <c r="M34" s="3282"/>
      <c r="N34" s="3282"/>
      <c r="O34" s="3282"/>
      <c r="P34" s="3282"/>
      <c r="Q34" s="3282"/>
      <c r="R34" s="3282"/>
      <c r="S34" s="3282"/>
      <c r="T34" s="3282"/>
      <c r="U34" s="3282"/>
      <c r="V34" s="3282"/>
      <c r="W34" s="3282"/>
      <c r="X34" s="3282"/>
      <c r="Y34" s="3282"/>
      <c r="Z34" s="3282"/>
      <c r="AA34" s="3285"/>
      <c r="AB34" s="507"/>
    </row>
    <row r="35" spans="2:28" x14ac:dyDescent="0.35">
      <c r="B35" s="509"/>
      <c r="C35" s="3281" t="s">
        <v>41</v>
      </c>
      <c r="D35" s="3282"/>
      <c r="E35" s="3282"/>
      <c r="F35" s="3282"/>
      <c r="G35" s="3285"/>
      <c r="H35" s="3310" t="s">
        <v>831</v>
      </c>
      <c r="I35" s="3310" t="s">
        <v>832</v>
      </c>
      <c r="J35" s="3310" t="s">
        <v>44</v>
      </c>
      <c r="K35" s="3306" t="s">
        <v>45</v>
      </c>
      <c r="L35" s="3307"/>
      <c r="M35" s="3307"/>
      <c r="N35" s="3307"/>
      <c r="O35" s="3307"/>
      <c r="P35" s="3307"/>
      <c r="Q35" s="3307"/>
      <c r="R35" s="3307"/>
      <c r="S35" s="3307"/>
      <c r="T35" s="3307"/>
      <c r="U35" s="3307"/>
      <c r="V35" s="3307"/>
      <c r="W35" s="3307"/>
      <c r="X35" s="3307"/>
      <c r="Y35" s="3307"/>
      <c r="Z35" s="3307"/>
      <c r="AA35" s="3312"/>
      <c r="AB35" s="507"/>
    </row>
    <row r="36" spans="2:28" ht="15" thickBot="1" x14ac:dyDescent="0.4">
      <c r="B36" s="509"/>
      <c r="C36" s="3283"/>
      <c r="D36" s="3284"/>
      <c r="E36" s="3284"/>
      <c r="F36" s="3284"/>
      <c r="G36" s="3286"/>
      <c r="H36" s="3311"/>
      <c r="I36" s="3311"/>
      <c r="J36" s="3311"/>
      <c r="K36" s="3308"/>
      <c r="L36" s="3309"/>
      <c r="M36" s="3309"/>
      <c r="N36" s="3309"/>
      <c r="O36" s="3309"/>
      <c r="P36" s="3309"/>
      <c r="Q36" s="3309"/>
      <c r="R36" s="3309"/>
      <c r="S36" s="3309"/>
      <c r="T36" s="3309"/>
      <c r="U36" s="3309"/>
      <c r="V36" s="3309"/>
      <c r="W36" s="3309"/>
      <c r="X36" s="3309"/>
      <c r="Y36" s="3309"/>
      <c r="Z36" s="3309"/>
      <c r="AA36" s="3313"/>
      <c r="AB36" s="507"/>
    </row>
    <row r="37" spans="2:28" ht="15" thickBot="1" x14ac:dyDescent="0.4">
      <c r="B37" s="509"/>
      <c r="C37" s="3277" t="s">
        <v>817</v>
      </c>
      <c r="D37" s="3278"/>
      <c r="E37" s="3278"/>
      <c r="F37" s="3278"/>
      <c r="G37" s="3483"/>
      <c r="H37" s="510"/>
      <c r="I37" s="510"/>
      <c r="J37" s="534"/>
      <c r="K37" s="3484"/>
      <c r="L37" s="3485"/>
      <c r="M37" s="3485"/>
      <c r="N37" s="3485"/>
      <c r="O37" s="3485"/>
      <c r="P37" s="3485"/>
      <c r="Q37" s="3485"/>
      <c r="R37" s="3485"/>
      <c r="S37" s="3485"/>
      <c r="T37" s="3485"/>
      <c r="U37" s="3485"/>
      <c r="V37" s="3485"/>
      <c r="W37" s="3485"/>
      <c r="X37" s="3485"/>
      <c r="Y37" s="3485"/>
      <c r="Z37" s="3485"/>
      <c r="AA37" s="3486"/>
      <c r="AB37" s="507"/>
    </row>
    <row r="38" spans="2:28" ht="15" thickBot="1" x14ac:dyDescent="0.4">
      <c r="B38" s="509"/>
      <c r="C38" s="3277" t="s">
        <v>818</v>
      </c>
      <c r="D38" s="3278"/>
      <c r="E38" s="3278"/>
      <c r="F38" s="3278"/>
      <c r="G38" s="3483"/>
      <c r="H38" s="511"/>
      <c r="I38" s="511"/>
      <c r="J38" s="534"/>
      <c r="K38" s="3484"/>
      <c r="L38" s="3485"/>
      <c r="M38" s="3485"/>
      <c r="N38" s="3485"/>
      <c r="O38" s="3485"/>
      <c r="P38" s="3485"/>
      <c r="Q38" s="3485"/>
      <c r="R38" s="3485"/>
      <c r="S38" s="3485"/>
      <c r="T38" s="3485"/>
      <c r="U38" s="3485"/>
      <c r="V38" s="3485"/>
      <c r="W38" s="3485"/>
      <c r="X38" s="3485"/>
      <c r="Y38" s="3485"/>
      <c r="Z38" s="3485"/>
      <c r="AA38" s="3486"/>
      <c r="AB38" s="507"/>
    </row>
    <row r="39" spans="2:28" ht="15" thickBot="1" x14ac:dyDescent="0.4">
      <c r="B39" s="509"/>
      <c r="C39" s="3293" t="s">
        <v>46</v>
      </c>
      <c r="D39" s="3294"/>
      <c r="E39" s="3294"/>
      <c r="F39" s="3294"/>
      <c r="G39" s="3487"/>
      <c r="H39" s="533"/>
      <c r="I39" s="533"/>
      <c r="J39" s="535"/>
      <c r="K39" s="3295"/>
      <c r="L39" s="3296"/>
      <c r="M39" s="3296"/>
      <c r="N39" s="3296"/>
      <c r="O39" s="3296"/>
      <c r="P39" s="3296"/>
      <c r="Q39" s="3296"/>
      <c r="R39" s="3296"/>
      <c r="S39" s="3296"/>
      <c r="T39" s="3296"/>
      <c r="U39" s="3296"/>
      <c r="V39" s="3296"/>
      <c r="W39" s="3296"/>
      <c r="X39" s="3296"/>
      <c r="Y39" s="3296"/>
      <c r="Z39" s="3296"/>
      <c r="AA39" s="3297"/>
      <c r="AB39" s="507"/>
    </row>
    <row r="40" spans="2:28" x14ac:dyDescent="0.35">
      <c r="B40" s="509"/>
      <c r="C40" s="528"/>
      <c r="D40" s="528"/>
      <c r="E40" s="528"/>
      <c r="F40" s="528"/>
      <c r="G40" s="528"/>
      <c r="H40" s="529"/>
      <c r="I40" s="529"/>
      <c r="J40" s="530"/>
      <c r="K40" s="528"/>
      <c r="L40" s="528"/>
      <c r="M40" s="528"/>
      <c r="N40" s="528"/>
      <c r="O40" s="528"/>
      <c r="P40" s="528"/>
      <c r="Q40" s="528"/>
      <c r="R40" s="528"/>
      <c r="S40" s="528"/>
      <c r="T40" s="528"/>
      <c r="U40" s="528"/>
      <c r="V40" s="528"/>
      <c r="W40" s="528"/>
      <c r="X40" s="528"/>
      <c r="Y40" s="528"/>
      <c r="Z40" s="528"/>
      <c r="AA40" s="528"/>
      <c r="AB40" s="507"/>
    </row>
    <row r="41" spans="2:28" ht="15" thickBot="1" x14ac:dyDescent="0.4">
      <c r="B41" s="509"/>
      <c r="C41" s="528"/>
      <c r="D41" s="528"/>
      <c r="E41" s="528"/>
      <c r="F41" s="528"/>
      <c r="G41" s="528"/>
      <c r="H41" s="529"/>
      <c r="I41" s="529"/>
      <c r="J41" s="530"/>
      <c r="K41" s="528"/>
      <c r="L41" s="528"/>
      <c r="M41" s="528"/>
      <c r="N41" s="528"/>
      <c r="O41" s="528"/>
      <c r="P41" s="528"/>
      <c r="Q41" s="528"/>
      <c r="R41" s="528"/>
      <c r="S41" s="528"/>
      <c r="T41" s="528"/>
      <c r="U41" s="528"/>
      <c r="V41" s="528"/>
      <c r="W41" s="528"/>
      <c r="X41" s="528"/>
      <c r="Y41" s="528"/>
      <c r="Z41" s="528"/>
      <c r="AA41" s="528"/>
      <c r="AB41" s="507"/>
    </row>
    <row r="42" spans="2:28" ht="15" thickBot="1" x14ac:dyDescent="0.4">
      <c r="B42" s="509"/>
      <c r="C42" s="3298" t="s">
        <v>47</v>
      </c>
      <c r="D42" s="3299"/>
      <c r="E42" s="3299"/>
      <c r="F42" s="3299"/>
      <c r="G42" s="3299"/>
      <c r="H42" s="3299"/>
      <c r="I42" s="3299"/>
      <c r="J42" s="3299"/>
      <c r="K42" s="3299"/>
      <c r="L42" s="3299"/>
      <c r="M42" s="3299"/>
      <c r="N42" s="3299"/>
      <c r="O42" s="3299"/>
      <c r="P42" s="3299"/>
      <c r="Q42" s="3299"/>
      <c r="R42" s="3299"/>
      <c r="S42" s="3299"/>
      <c r="T42" s="3299"/>
      <c r="U42" s="3299"/>
      <c r="V42" s="3299"/>
      <c r="W42" s="3299"/>
      <c r="X42" s="3299"/>
      <c r="Y42" s="3299"/>
      <c r="Z42" s="3299"/>
      <c r="AA42" s="3300"/>
      <c r="AB42" s="507"/>
    </row>
    <row r="43" spans="2:28" x14ac:dyDescent="0.35">
      <c r="B43" s="506"/>
      <c r="C43" s="1371" t="s">
        <v>118</v>
      </c>
      <c r="D43" s="1570"/>
      <c r="E43" s="1570"/>
      <c r="F43" s="1570"/>
      <c r="G43" s="1570"/>
      <c r="H43" s="1570"/>
      <c r="I43" s="1570"/>
      <c r="J43" s="1570"/>
      <c r="K43" s="1570"/>
      <c r="L43" s="1570"/>
      <c r="M43" s="1570"/>
      <c r="N43" s="1570"/>
      <c r="O43" s="1570"/>
      <c r="P43" s="1570"/>
      <c r="Q43" s="1570"/>
      <c r="R43" s="1570"/>
      <c r="S43" s="1570"/>
      <c r="T43" s="1570"/>
      <c r="U43" s="1570"/>
      <c r="V43" s="1570"/>
      <c r="W43" s="1570"/>
      <c r="X43" s="1570"/>
      <c r="Y43" s="1570"/>
      <c r="Z43" s="1570"/>
      <c r="AA43" s="1571"/>
      <c r="AB43" s="507"/>
    </row>
    <row r="44" spans="2:28" x14ac:dyDescent="0.35">
      <c r="B44" s="506"/>
      <c r="C44" s="1572"/>
      <c r="D44" s="1573"/>
      <c r="E44" s="1573"/>
      <c r="F44" s="1573"/>
      <c r="G44" s="1573"/>
      <c r="H44" s="1573"/>
      <c r="I44" s="1573"/>
      <c r="J44" s="1573"/>
      <c r="K44" s="1573"/>
      <c r="L44" s="1573"/>
      <c r="M44" s="1573"/>
      <c r="N44" s="1573"/>
      <c r="O44" s="1573"/>
      <c r="P44" s="1573"/>
      <c r="Q44" s="1573"/>
      <c r="R44" s="1573"/>
      <c r="S44" s="1573"/>
      <c r="T44" s="1573"/>
      <c r="U44" s="1573"/>
      <c r="V44" s="1573"/>
      <c r="W44" s="1573"/>
      <c r="X44" s="1573"/>
      <c r="Y44" s="1573"/>
      <c r="Z44" s="1573"/>
      <c r="AA44" s="1574"/>
      <c r="AB44" s="507"/>
    </row>
    <row r="45" spans="2:28" x14ac:dyDescent="0.35">
      <c r="B45" s="506"/>
      <c r="C45" s="1572"/>
      <c r="D45" s="1573"/>
      <c r="E45" s="1573"/>
      <c r="F45" s="1573"/>
      <c r="G45" s="1573"/>
      <c r="H45" s="1573"/>
      <c r="I45" s="1573"/>
      <c r="J45" s="1573"/>
      <c r="K45" s="1573"/>
      <c r="L45" s="1573"/>
      <c r="M45" s="1573"/>
      <c r="N45" s="1573"/>
      <c r="O45" s="1573"/>
      <c r="P45" s="1573"/>
      <c r="Q45" s="1573"/>
      <c r="R45" s="1573"/>
      <c r="S45" s="1573"/>
      <c r="T45" s="1573"/>
      <c r="U45" s="1573"/>
      <c r="V45" s="1573"/>
      <c r="W45" s="1573"/>
      <c r="X45" s="1573"/>
      <c r="Y45" s="1573"/>
      <c r="Z45" s="1573"/>
      <c r="AA45" s="1574"/>
      <c r="AB45" s="507"/>
    </row>
    <row r="46" spans="2:28" x14ac:dyDescent="0.35">
      <c r="B46" s="506"/>
      <c r="C46" s="1572"/>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4"/>
      <c r="AB46" s="507"/>
    </row>
    <row r="47" spans="2:28" x14ac:dyDescent="0.35">
      <c r="B47" s="506"/>
      <c r="C47" s="1572"/>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4"/>
      <c r="AB47" s="507"/>
    </row>
    <row r="48" spans="2:28" x14ac:dyDescent="0.35">
      <c r="B48" s="506"/>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4"/>
      <c r="AB48" s="507"/>
    </row>
    <row r="49" spans="2:28" x14ac:dyDescent="0.35">
      <c r="B49" s="506"/>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4"/>
      <c r="AB49" s="507"/>
    </row>
    <row r="50" spans="2:28" x14ac:dyDescent="0.35">
      <c r="B50" s="506"/>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4"/>
      <c r="AB50" s="507"/>
    </row>
    <row r="51" spans="2:28" x14ac:dyDescent="0.35">
      <c r="B51" s="506"/>
      <c r="C51" s="1572"/>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4"/>
      <c r="AB51" s="507"/>
    </row>
    <row r="52" spans="2:28" x14ac:dyDescent="0.35">
      <c r="B52" s="506"/>
      <c r="C52" s="1572"/>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4"/>
      <c r="AB52" s="507"/>
    </row>
    <row r="53" spans="2:28" x14ac:dyDescent="0.35">
      <c r="B53" s="506"/>
      <c r="C53" s="1572"/>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4"/>
      <c r="AB53" s="507"/>
    </row>
    <row r="54" spans="2:28" x14ac:dyDescent="0.35">
      <c r="B54" s="506"/>
      <c r="C54" s="1572"/>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4"/>
      <c r="AB54" s="507"/>
    </row>
    <row r="55" spans="2:28" ht="15" thickBot="1" x14ac:dyDescent="0.4">
      <c r="B55" s="506"/>
      <c r="C55" s="1575"/>
      <c r="D55" s="1576"/>
      <c r="E55" s="1576"/>
      <c r="F55" s="1576"/>
      <c r="G55" s="1576"/>
      <c r="H55" s="1576"/>
      <c r="I55" s="1576"/>
      <c r="J55" s="1576"/>
      <c r="K55" s="1576"/>
      <c r="L55" s="1576"/>
      <c r="M55" s="1576"/>
      <c r="N55" s="1576"/>
      <c r="O55" s="1576"/>
      <c r="P55" s="1576"/>
      <c r="Q55" s="1576"/>
      <c r="R55" s="1576"/>
      <c r="S55" s="1576"/>
      <c r="T55" s="1576"/>
      <c r="U55" s="1576"/>
      <c r="V55" s="1576"/>
      <c r="W55" s="1576"/>
      <c r="X55" s="1576"/>
      <c r="Y55" s="1576"/>
      <c r="Z55" s="1576"/>
      <c r="AA55" s="1577"/>
      <c r="AB55" s="507"/>
    </row>
    <row r="56" spans="2:28" x14ac:dyDescent="0.35">
      <c r="B56" s="512"/>
      <c r="C56" s="531"/>
      <c r="D56" s="531"/>
      <c r="E56" s="531"/>
      <c r="F56" s="531"/>
      <c r="G56" s="531"/>
      <c r="H56" s="531"/>
      <c r="I56" s="531"/>
      <c r="J56" s="531"/>
      <c r="K56" s="531"/>
      <c r="L56" s="531"/>
      <c r="M56" s="531"/>
      <c r="N56" s="531"/>
      <c r="O56" s="531"/>
      <c r="P56" s="531"/>
      <c r="Q56" s="531"/>
      <c r="R56" s="531"/>
      <c r="S56" s="531"/>
      <c r="T56" s="531"/>
      <c r="U56" s="531"/>
      <c r="V56" s="531"/>
      <c r="W56" s="531"/>
      <c r="X56" s="531"/>
      <c r="Y56" s="531"/>
      <c r="Z56" s="531"/>
      <c r="AA56" s="531"/>
      <c r="AB56" s="513"/>
    </row>
    <row r="57" spans="2:28" ht="15" thickBot="1" x14ac:dyDescent="0.4">
      <c r="B57" s="514"/>
      <c r="C57" s="532"/>
      <c r="D57" s="532"/>
      <c r="E57" s="532"/>
      <c r="F57" s="532"/>
      <c r="G57" s="532"/>
      <c r="H57" s="532"/>
      <c r="I57" s="532"/>
      <c r="J57" s="532"/>
      <c r="K57" s="532"/>
      <c r="L57" s="532"/>
      <c r="M57" s="532"/>
      <c r="N57" s="532"/>
      <c r="O57" s="532"/>
      <c r="P57" s="532"/>
      <c r="Q57" s="532"/>
      <c r="R57" s="532"/>
      <c r="S57" s="532"/>
      <c r="T57" s="532"/>
      <c r="U57" s="532"/>
      <c r="V57" s="532"/>
      <c r="W57" s="532"/>
      <c r="X57" s="532"/>
      <c r="Y57" s="532"/>
      <c r="Z57" s="532"/>
      <c r="AA57" s="532"/>
      <c r="AB57" s="515"/>
    </row>
    <row r="58" spans="2:28" x14ac:dyDescent="0.35">
      <c r="B58" s="516"/>
      <c r="C58" s="3281" t="s">
        <v>41</v>
      </c>
      <c r="D58" s="3282"/>
      <c r="E58" s="3282"/>
      <c r="F58" s="3282"/>
      <c r="G58" s="3285"/>
      <c r="H58" s="3488" t="s">
        <v>57</v>
      </c>
      <c r="I58" s="3282"/>
      <c r="J58" s="3282" t="s">
        <v>58</v>
      </c>
      <c r="K58" s="3282"/>
      <c r="L58" s="3282"/>
      <c r="M58" s="3282"/>
      <c r="N58" s="3282" t="s">
        <v>49</v>
      </c>
      <c r="O58" s="3282"/>
      <c r="P58" s="3282"/>
      <c r="Q58" s="3282"/>
      <c r="R58" s="3282"/>
      <c r="S58" s="3282"/>
      <c r="T58" s="3282"/>
      <c r="U58" s="3282"/>
      <c r="V58" s="3282" t="s">
        <v>50</v>
      </c>
      <c r="W58" s="3282"/>
      <c r="X58" s="3282"/>
      <c r="Y58" s="3282"/>
      <c r="Z58" s="3282"/>
      <c r="AA58" s="3285"/>
      <c r="AB58" s="525"/>
    </row>
    <row r="59" spans="2:28" ht="15" thickBot="1" x14ac:dyDescent="0.4">
      <c r="B59" s="526"/>
      <c r="C59" s="3283"/>
      <c r="D59" s="3284"/>
      <c r="E59" s="3284"/>
      <c r="F59" s="3284"/>
      <c r="G59" s="3286"/>
      <c r="H59" s="3489"/>
      <c r="I59" s="3284"/>
      <c r="J59" s="3284"/>
      <c r="K59" s="3284"/>
      <c r="L59" s="3284"/>
      <c r="M59" s="3284"/>
      <c r="N59" s="3284"/>
      <c r="O59" s="3284"/>
      <c r="P59" s="3284"/>
      <c r="Q59" s="3284"/>
      <c r="R59" s="3284"/>
      <c r="S59" s="3284"/>
      <c r="T59" s="3284"/>
      <c r="U59" s="3284"/>
      <c r="V59" s="3284"/>
      <c r="W59" s="3284"/>
      <c r="X59" s="3284"/>
      <c r="Y59" s="3284"/>
      <c r="Z59" s="3284"/>
      <c r="AA59" s="3286"/>
      <c r="AB59" s="525"/>
    </row>
    <row r="60" spans="2:28" ht="15" thickBot="1" x14ac:dyDescent="0.4">
      <c r="B60" s="516"/>
      <c r="C60" s="3277" t="s">
        <v>817</v>
      </c>
      <c r="D60" s="3278"/>
      <c r="E60" s="3278"/>
      <c r="F60" s="3278"/>
      <c r="G60" s="3483"/>
      <c r="H60" s="3491"/>
      <c r="I60" s="3492"/>
      <c r="J60" s="3498"/>
      <c r="K60" s="3498"/>
      <c r="L60" s="3498"/>
      <c r="M60" s="3498"/>
      <c r="N60" s="3279"/>
      <c r="O60" s="3494"/>
      <c r="P60" s="3494"/>
      <c r="Q60" s="3494"/>
      <c r="R60" s="3494"/>
      <c r="S60" s="3494"/>
      <c r="T60" s="3494"/>
      <c r="U60" s="3494"/>
      <c r="V60" s="3495"/>
      <c r="W60" s="3496"/>
      <c r="X60" s="3496"/>
      <c r="Y60" s="3496"/>
      <c r="Z60" s="3496"/>
      <c r="AA60" s="3497"/>
      <c r="AB60" s="517"/>
    </row>
    <row r="61" spans="2:28" ht="15" thickBot="1" x14ac:dyDescent="0.4">
      <c r="B61" s="516"/>
      <c r="C61" s="3270" t="s">
        <v>818</v>
      </c>
      <c r="D61" s="3271"/>
      <c r="E61" s="3271"/>
      <c r="F61" s="3271"/>
      <c r="G61" s="3490"/>
      <c r="H61" s="3491"/>
      <c r="I61" s="3492"/>
      <c r="J61" s="3493"/>
      <c r="K61" s="1764"/>
      <c r="L61" s="1764"/>
      <c r="M61" s="1764"/>
      <c r="N61" s="3279"/>
      <c r="O61" s="3494"/>
      <c r="P61" s="3494"/>
      <c r="Q61" s="3494"/>
      <c r="R61" s="3494"/>
      <c r="S61" s="3494"/>
      <c r="T61" s="3494"/>
      <c r="U61" s="3494"/>
      <c r="V61" s="3495"/>
      <c r="W61" s="3496"/>
      <c r="X61" s="3496"/>
      <c r="Y61" s="3496"/>
      <c r="Z61" s="3496"/>
      <c r="AA61" s="3497"/>
      <c r="AB61" s="517"/>
    </row>
    <row r="62" spans="2:28" x14ac:dyDescent="0.35">
      <c r="B62" s="518"/>
      <c r="C62" s="531"/>
      <c r="D62" s="531"/>
      <c r="E62" s="531"/>
      <c r="F62" s="531"/>
      <c r="G62" s="531"/>
      <c r="H62" s="531"/>
      <c r="I62" s="531"/>
      <c r="J62" s="531"/>
      <c r="K62" s="531"/>
      <c r="L62" s="531"/>
      <c r="M62" s="531"/>
      <c r="N62" s="531"/>
      <c r="O62" s="531"/>
      <c r="P62" s="531"/>
      <c r="Q62" s="531"/>
      <c r="R62" s="531"/>
      <c r="S62" s="531"/>
      <c r="T62" s="531"/>
      <c r="U62" s="531"/>
      <c r="V62" s="531"/>
      <c r="W62" s="531"/>
      <c r="X62" s="531"/>
      <c r="Y62" s="531"/>
      <c r="Z62" s="531"/>
      <c r="AA62" s="531"/>
      <c r="AB62" s="519"/>
    </row>
  </sheetData>
  <mergeCells count="86">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60:G60"/>
    <mergeCell ref="H60:I60"/>
    <mergeCell ref="J60:M60"/>
    <mergeCell ref="N60:U60"/>
    <mergeCell ref="V60:AA60"/>
    <mergeCell ref="C61:G61"/>
    <mergeCell ref="H61:I61"/>
    <mergeCell ref="J61:M61"/>
    <mergeCell ref="N61:U61"/>
    <mergeCell ref="V61:AA61"/>
    <mergeCell ref="C42:AA42"/>
    <mergeCell ref="C43:AA55"/>
    <mergeCell ref="C58:G59"/>
    <mergeCell ref="H58:I59"/>
    <mergeCell ref="J58:M59"/>
    <mergeCell ref="N58:U59"/>
    <mergeCell ref="V58:AA59"/>
    <mergeCell ref="C37:G37"/>
    <mergeCell ref="K37:AA37"/>
    <mergeCell ref="C38:G38"/>
    <mergeCell ref="K38:AA38"/>
    <mergeCell ref="C39:G39"/>
    <mergeCell ref="K39:AA39"/>
    <mergeCell ref="C34:AA34"/>
    <mergeCell ref="C35:G36"/>
    <mergeCell ref="H35:H36"/>
    <mergeCell ref="I35:I36"/>
    <mergeCell ref="J35:J36"/>
    <mergeCell ref="K35:AA36"/>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63"/>
  <sheetViews>
    <sheetView topLeftCell="A43" workbookViewId="0">
      <selection activeCell="I10" sqref="I10:Q11"/>
    </sheetView>
  </sheetViews>
  <sheetFormatPr baseColWidth="10" defaultRowHeight="14.5" x14ac:dyDescent="0.35"/>
  <sheetData>
    <row r="1" spans="1:28" x14ac:dyDescent="0.35">
      <c r="A1" s="537" t="s">
        <v>810</v>
      </c>
      <c r="B1" s="536"/>
      <c r="C1" s="536"/>
      <c r="D1" s="536"/>
      <c r="E1" s="536"/>
      <c r="F1" s="536"/>
      <c r="G1" s="536"/>
      <c r="H1" s="536"/>
      <c r="I1" s="536"/>
      <c r="J1" s="536"/>
      <c r="K1" s="536"/>
      <c r="L1" s="536"/>
      <c r="M1" s="536"/>
      <c r="N1" s="536"/>
      <c r="O1" s="536"/>
      <c r="P1" s="536"/>
      <c r="Q1" s="536"/>
      <c r="R1" s="536"/>
      <c r="S1" s="536"/>
      <c r="T1" s="536"/>
      <c r="U1" s="536"/>
      <c r="V1" s="536"/>
      <c r="W1" s="536"/>
      <c r="X1" s="536"/>
      <c r="Y1" s="536"/>
      <c r="Z1" s="536"/>
      <c r="AA1" s="536"/>
      <c r="AB1" s="536"/>
    </row>
    <row r="2" spans="1:28" ht="15" thickBot="1" x14ac:dyDescent="0.4">
      <c r="A2" s="536"/>
      <c r="B2" s="558"/>
      <c r="C2" s="558"/>
      <c r="D2" s="558"/>
      <c r="E2" s="558"/>
      <c r="F2" s="558"/>
      <c r="G2" s="536"/>
      <c r="H2" s="536"/>
      <c r="I2" s="536"/>
      <c r="J2" s="536"/>
      <c r="K2" s="536"/>
      <c r="L2" s="536"/>
      <c r="M2" s="536"/>
      <c r="N2" s="536"/>
      <c r="O2" s="536"/>
      <c r="P2" s="536"/>
      <c r="Q2" s="536"/>
      <c r="R2" s="536"/>
      <c r="S2" s="536"/>
      <c r="T2" s="536"/>
      <c r="U2" s="536"/>
      <c r="V2" s="536"/>
      <c r="W2" s="536"/>
      <c r="X2" s="536"/>
      <c r="Y2" s="536"/>
      <c r="Z2" s="536"/>
      <c r="AA2" s="536"/>
      <c r="AB2" s="536"/>
    </row>
    <row r="3" spans="1:28" ht="15.5" x14ac:dyDescent="0.35">
      <c r="A3" s="536"/>
      <c r="B3" s="3515"/>
      <c r="C3" s="3516"/>
      <c r="D3" s="3516"/>
      <c r="E3" s="3516"/>
      <c r="F3" s="3516"/>
      <c r="G3" s="3516"/>
      <c r="H3" s="1132" t="s">
        <v>0</v>
      </c>
      <c r="I3" s="1132"/>
      <c r="J3" s="1132"/>
      <c r="K3" s="1132"/>
      <c r="L3" s="1132"/>
      <c r="M3" s="1132"/>
      <c r="N3" s="1132"/>
      <c r="O3" s="1132"/>
      <c r="P3" s="1132"/>
      <c r="Q3" s="1132"/>
      <c r="R3" s="1132"/>
      <c r="S3" s="1132"/>
      <c r="T3" s="1132"/>
      <c r="U3" s="1132"/>
      <c r="V3" s="1132"/>
      <c r="W3" s="1132"/>
      <c r="X3" s="1132"/>
      <c r="Y3" s="1132"/>
      <c r="Z3" s="1132"/>
      <c r="AA3" s="1132"/>
      <c r="AB3" s="1133"/>
    </row>
    <row r="4" spans="1:28" x14ac:dyDescent="0.35">
      <c r="A4" s="536"/>
      <c r="B4" s="3517"/>
      <c r="C4" s="3518"/>
      <c r="D4" s="3518"/>
      <c r="E4" s="3518"/>
      <c r="F4" s="3518"/>
      <c r="G4" s="3518"/>
      <c r="H4" s="1134" t="s">
        <v>1</v>
      </c>
      <c r="I4" s="1134"/>
      <c r="J4" s="1134"/>
      <c r="K4" s="1134"/>
      <c r="L4" s="1134"/>
      <c r="M4" s="1134"/>
      <c r="N4" s="1134"/>
      <c r="O4" s="1134"/>
      <c r="P4" s="1134" t="s">
        <v>2</v>
      </c>
      <c r="Q4" s="1134"/>
      <c r="R4" s="1134"/>
      <c r="S4" s="1134"/>
      <c r="T4" s="1134"/>
      <c r="U4" s="1134"/>
      <c r="V4" s="1134"/>
      <c r="W4" s="1134"/>
      <c r="X4" s="1134"/>
      <c r="Y4" s="1134"/>
      <c r="Z4" s="1134"/>
      <c r="AA4" s="1134"/>
      <c r="AB4" s="1135"/>
    </row>
    <row r="5" spans="1:28" ht="15" thickBot="1" x14ac:dyDescent="0.4">
      <c r="A5" s="536"/>
      <c r="B5" s="3519"/>
      <c r="C5" s="3520"/>
      <c r="D5" s="3520"/>
      <c r="E5" s="3520"/>
      <c r="F5" s="3520"/>
      <c r="G5" s="3520"/>
      <c r="H5" s="1136" t="s">
        <v>3</v>
      </c>
      <c r="I5" s="1136"/>
      <c r="J5" s="1136"/>
      <c r="K5" s="1136"/>
      <c r="L5" s="1136"/>
      <c r="M5" s="1136"/>
      <c r="N5" s="1136"/>
      <c r="O5" s="1136"/>
      <c r="P5" s="1136"/>
      <c r="Q5" s="1136"/>
      <c r="R5" s="1136"/>
      <c r="S5" s="1136"/>
      <c r="T5" s="1136"/>
      <c r="U5" s="1136"/>
      <c r="V5" s="1136"/>
      <c r="W5" s="1136"/>
      <c r="X5" s="1136"/>
      <c r="Y5" s="1136"/>
      <c r="Z5" s="1136"/>
      <c r="AA5" s="1136"/>
      <c r="AB5" s="1137"/>
    </row>
    <row r="6" spans="1:28" x14ac:dyDescent="0.35">
      <c r="A6" s="536"/>
      <c r="B6" s="536"/>
      <c r="C6" s="536"/>
      <c r="D6" s="536"/>
      <c r="E6" s="536"/>
      <c r="F6" s="536"/>
      <c r="G6" s="536"/>
      <c r="H6" s="538"/>
      <c r="I6" s="538"/>
      <c r="J6" s="538"/>
      <c r="K6" s="538"/>
      <c r="L6" s="538"/>
      <c r="M6" s="538"/>
      <c r="N6" s="538"/>
      <c r="O6" s="538"/>
      <c r="P6" s="538"/>
      <c r="Q6" s="538"/>
      <c r="R6" s="538"/>
      <c r="S6" s="538"/>
      <c r="T6" s="538"/>
      <c r="U6" s="538"/>
      <c r="V6" s="538"/>
      <c r="W6" s="538"/>
      <c r="X6" s="538"/>
      <c r="Y6" s="538"/>
      <c r="Z6" s="538"/>
      <c r="AA6" s="538"/>
      <c r="AB6" s="538"/>
    </row>
    <row r="7" spans="1:28" ht="15" thickBot="1" x14ac:dyDescent="0.4">
      <c r="A7" s="536"/>
      <c r="B7" s="559"/>
      <c r="C7" s="540"/>
      <c r="D7" s="540"/>
      <c r="E7" s="540"/>
      <c r="F7" s="540"/>
      <c r="G7" s="540"/>
      <c r="H7" s="540"/>
      <c r="I7" s="539"/>
      <c r="J7" s="539"/>
      <c r="K7" s="539"/>
      <c r="L7" s="539"/>
      <c r="M7" s="539"/>
      <c r="N7" s="539"/>
      <c r="O7" s="539"/>
      <c r="P7" s="539"/>
      <c r="Q7" s="539"/>
      <c r="R7" s="540"/>
      <c r="S7" s="540"/>
      <c r="T7" s="540"/>
      <c r="U7" s="540"/>
      <c r="V7" s="540"/>
      <c r="W7" s="540"/>
      <c r="X7" s="540"/>
      <c r="Y7" s="540"/>
      <c r="Z7" s="540"/>
      <c r="AA7" s="540"/>
      <c r="AB7" s="541"/>
    </row>
    <row r="8" spans="1:28" x14ac:dyDescent="0.35">
      <c r="A8" s="536"/>
      <c r="B8" s="560"/>
      <c r="C8" s="3462" t="s">
        <v>560</v>
      </c>
      <c r="D8" s="3463"/>
      <c r="E8" s="3463"/>
      <c r="F8" s="3463"/>
      <c r="G8" s="3463"/>
      <c r="H8" s="3464"/>
      <c r="I8" s="1365" t="s">
        <v>561</v>
      </c>
      <c r="J8" s="1366"/>
      <c r="K8" s="1366"/>
      <c r="L8" s="1366"/>
      <c r="M8" s="1366"/>
      <c r="N8" s="1366"/>
      <c r="O8" s="1366"/>
      <c r="P8" s="1366"/>
      <c r="Q8" s="1366"/>
      <c r="R8" s="1366"/>
      <c r="S8" s="1366"/>
      <c r="T8" s="1366"/>
      <c r="U8" s="1366"/>
      <c r="V8" s="1366"/>
      <c r="W8" s="1366"/>
      <c r="X8" s="1366"/>
      <c r="Y8" s="1366"/>
      <c r="Z8" s="1366"/>
      <c r="AA8" s="1367"/>
      <c r="AB8" s="542"/>
    </row>
    <row r="9" spans="1:28" ht="15" thickBot="1" x14ac:dyDescent="0.4">
      <c r="A9" s="536"/>
      <c r="B9" s="560"/>
      <c r="C9" s="3465"/>
      <c r="D9" s="3466"/>
      <c r="E9" s="3466"/>
      <c r="F9" s="3466"/>
      <c r="G9" s="3466"/>
      <c r="H9" s="3467"/>
      <c r="I9" s="1368"/>
      <c r="J9" s="1369"/>
      <c r="K9" s="1369"/>
      <c r="L9" s="1369"/>
      <c r="M9" s="1369"/>
      <c r="N9" s="1369"/>
      <c r="O9" s="1369"/>
      <c r="P9" s="1369"/>
      <c r="Q9" s="1369"/>
      <c r="R9" s="1369"/>
      <c r="S9" s="1369"/>
      <c r="T9" s="1369"/>
      <c r="U9" s="1369"/>
      <c r="V9" s="1369"/>
      <c r="W9" s="1369"/>
      <c r="X9" s="1369"/>
      <c r="Y9" s="1369"/>
      <c r="Z9" s="1369"/>
      <c r="AA9" s="1370"/>
      <c r="AB9" s="542"/>
    </row>
    <row r="10" spans="1:28" ht="15" thickBot="1" x14ac:dyDescent="0.4">
      <c r="A10" s="536"/>
      <c r="B10" s="560"/>
      <c r="C10" s="544"/>
      <c r="D10" s="544"/>
      <c r="E10" s="544"/>
      <c r="F10" s="544"/>
      <c r="G10" s="544"/>
      <c r="H10" s="544"/>
      <c r="I10" s="543"/>
      <c r="J10" s="543"/>
      <c r="K10" s="543"/>
      <c r="L10" s="543"/>
      <c r="M10" s="543"/>
      <c r="N10" s="543"/>
      <c r="O10" s="543"/>
      <c r="P10" s="543"/>
      <c r="Q10" s="543"/>
      <c r="R10" s="544"/>
      <c r="S10" s="544"/>
      <c r="T10" s="544"/>
      <c r="U10" s="544"/>
      <c r="V10" s="544"/>
      <c r="W10" s="544"/>
      <c r="X10" s="544"/>
      <c r="Y10" s="544"/>
      <c r="Z10" s="544"/>
      <c r="AA10" s="544"/>
      <c r="AB10" s="542"/>
    </row>
    <row r="11" spans="1:28" ht="15" thickBot="1" x14ac:dyDescent="0.4">
      <c r="A11" s="536"/>
      <c r="B11" s="560"/>
      <c r="C11" s="3462" t="s">
        <v>562</v>
      </c>
      <c r="D11" s="3463"/>
      <c r="E11" s="3463"/>
      <c r="F11" s="3463"/>
      <c r="G11" s="3463"/>
      <c r="H11" s="3464"/>
      <c r="I11" s="1387" t="s">
        <v>833</v>
      </c>
      <c r="J11" s="1388"/>
      <c r="K11" s="1388"/>
      <c r="L11" s="1388"/>
      <c r="M11" s="1388"/>
      <c r="N11" s="1388"/>
      <c r="O11" s="1388"/>
      <c r="P11" s="1388"/>
      <c r="Q11" s="1389"/>
      <c r="R11" s="3468" t="s">
        <v>7</v>
      </c>
      <c r="S11" s="3469"/>
      <c r="T11" s="3469"/>
      <c r="U11" s="3470"/>
      <c r="V11" s="3459" t="s">
        <v>563</v>
      </c>
      <c r="W11" s="3460"/>
      <c r="X11" s="3460"/>
      <c r="Y11" s="3460"/>
      <c r="Z11" s="3460"/>
      <c r="AA11" s="3461"/>
      <c r="AB11" s="542"/>
    </row>
    <row r="12" spans="1:28" ht="15" thickBot="1" x14ac:dyDescent="0.4">
      <c r="A12" s="536"/>
      <c r="B12" s="560"/>
      <c r="C12" s="3465"/>
      <c r="D12" s="3466"/>
      <c r="E12" s="3466"/>
      <c r="F12" s="3466"/>
      <c r="G12" s="3466"/>
      <c r="H12" s="3467"/>
      <c r="I12" s="1390"/>
      <c r="J12" s="1391"/>
      <c r="K12" s="1391"/>
      <c r="L12" s="1391"/>
      <c r="M12" s="1391"/>
      <c r="N12" s="1391"/>
      <c r="O12" s="1391"/>
      <c r="P12" s="1391"/>
      <c r="Q12" s="1392"/>
      <c r="R12" s="1150" t="s">
        <v>834</v>
      </c>
      <c r="S12" s="1151"/>
      <c r="T12" s="1151"/>
      <c r="U12" s="1152"/>
      <c r="V12" s="3388">
        <v>1</v>
      </c>
      <c r="W12" s="3389"/>
      <c r="X12" s="3389"/>
      <c r="Y12" s="3389"/>
      <c r="Z12" s="3389"/>
      <c r="AA12" s="3390"/>
      <c r="AB12" s="542"/>
    </row>
    <row r="13" spans="1:28" ht="15" thickBot="1" x14ac:dyDescent="0.4">
      <c r="A13" s="536"/>
      <c r="B13" s="561"/>
      <c r="C13" s="562"/>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45"/>
    </row>
    <row r="14" spans="1:28" x14ac:dyDescent="0.35">
      <c r="A14" s="536"/>
      <c r="B14" s="561"/>
      <c r="C14" s="3462" t="s">
        <v>163</v>
      </c>
      <c r="D14" s="3463"/>
      <c r="E14" s="3463"/>
      <c r="F14" s="3463"/>
      <c r="G14" s="3463"/>
      <c r="H14" s="3464"/>
      <c r="I14" s="3345" t="s">
        <v>811</v>
      </c>
      <c r="J14" s="3346"/>
      <c r="K14" s="3346"/>
      <c r="L14" s="3346"/>
      <c r="M14" s="3346"/>
      <c r="N14" s="3346"/>
      <c r="O14" s="3346"/>
      <c r="P14" s="3346"/>
      <c r="Q14" s="3346"/>
      <c r="R14" s="3346"/>
      <c r="S14" s="3347"/>
      <c r="T14" s="3462" t="s">
        <v>564</v>
      </c>
      <c r="U14" s="3463"/>
      <c r="V14" s="3463"/>
      <c r="W14" s="3463"/>
      <c r="X14" s="3463"/>
      <c r="Y14" s="3463"/>
      <c r="Z14" s="3463"/>
      <c r="AA14" s="3464"/>
      <c r="AB14" s="545"/>
    </row>
    <row r="15" spans="1:28" ht="15" thickBot="1" x14ac:dyDescent="0.4">
      <c r="A15" s="536"/>
      <c r="B15" s="561"/>
      <c r="C15" s="3465"/>
      <c r="D15" s="3466"/>
      <c r="E15" s="3466"/>
      <c r="F15" s="3466"/>
      <c r="G15" s="3466"/>
      <c r="H15" s="3467"/>
      <c r="I15" s="3348"/>
      <c r="J15" s="3349"/>
      <c r="K15" s="3349"/>
      <c r="L15" s="3349"/>
      <c r="M15" s="3349"/>
      <c r="N15" s="3349"/>
      <c r="O15" s="3349"/>
      <c r="P15" s="3349"/>
      <c r="Q15" s="3349"/>
      <c r="R15" s="3349"/>
      <c r="S15" s="3350"/>
      <c r="T15" s="1162" t="s">
        <v>108</v>
      </c>
      <c r="U15" s="1163"/>
      <c r="V15" s="1163"/>
      <c r="W15" s="1163"/>
      <c r="X15" s="1163"/>
      <c r="Y15" s="1163"/>
      <c r="Z15" s="1163"/>
      <c r="AA15" s="1164"/>
      <c r="AB15" s="545"/>
    </row>
    <row r="16" spans="1:28" ht="15" thickBot="1" x14ac:dyDescent="0.4">
      <c r="A16" s="536"/>
      <c r="B16" s="561"/>
      <c r="C16" s="562"/>
      <c r="D16" s="562"/>
      <c r="E16" s="562"/>
      <c r="F16" s="562"/>
      <c r="G16" s="562"/>
      <c r="H16" s="562"/>
      <c r="I16" s="562"/>
      <c r="J16" s="562"/>
      <c r="K16" s="562"/>
      <c r="L16" s="562"/>
      <c r="M16" s="562"/>
      <c r="N16" s="562"/>
      <c r="O16" s="562"/>
      <c r="P16" s="562"/>
      <c r="Q16" s="562"/>
      <c r="R16" s="562"/>
      <c r="S16" s="562"/>
      <c r="T16" s="562"/>
      <c r="U16" s="562"/>
      <c r="V16" s="562"/>
      <c r="W16" s="562"/>
      <c r="X16" s="562"/>
      <c r="Y16" s="562"/>
      <c r="Z16" s="562"/>
      <c r="AA16" s="562"/>
      <c r="AB16" s="545"/>
    </row>
    <row r="17" spans="2:28" ht="15" thickBot="1" x14ac:dyDescent="0.4">
      <c r="B17" s="561"/>
      <c r="C17" s="3401" t="s">
        <v>565</v>
      </c>
      <c r="D17" s="3402"/>
      <c r="E17" s="3402"/>
      <c r="F17" s="3402"/>
      <c r="G17" s="3402"/>
      <c r="H17" s="3403"/>
      <c r="I17" s="3480" t="s">
        <v>812</v>
      </c>
      <c r="J17" s="3481"/>
      <c r="K17" s="3481"/>
      <c r="L17" s="3481"/>
      <c r="M17" s="3481"/>
      <c r="N17" s="3481"/>
      <c r="O17" s="3481"/>
      <c r="P17" s="3481"/>
      <c r="Q17" s="3481"/>
      <c r="R17" s="3481"/>
      <c r="S17" s="3481"/>
      <c r="T17" s="3481"/>
      <c r="U17" s="3481"/>
      <c r="V17" s="3481"/>
      <c r="W17" s="3481"/>
      <c r="X17" s="3481"/>
      <c r="Y17" s="3481"/>
      <c r="Z17" s="3481"/>
      <c r="AA17" s="3482"/>
      <c r="AB17" s="545"/>
    </row>
    <row r="18" spans="2:28" ht="15" thickBot="1" x14ac:dyDescent="0.4">
      <c r="B18" s="561"/>
      <c r="C18" s="544"/>
      <c r="D18" s="544"/>
      <c r="E18" s="544"/>
      <c r="F18" s="544"/>
      <c r="G18" s="544"/>
      <c r="H18" s="544"/>
      <c r="I18" s="546"/>
      <c r="J18" s="546"/>
      <c r="K18" s="546"/>
      <c r="L18" s="546"/>
      <c r="M18" s="546"/>
      <c r="N18" s="546"/>
      <c r="O18" s="546"/>
      <c r="P18" s="546"/>
      <c r="Q18" s="546"/>
      <c r="R18" s="546"/>
      <c r="S18" s="546"/>
      <c r="T18" s="546"/>
      <c r="U18" s="546"/>
      <c r="V18" s="546"/>
      <c r="W18" s="546"/>
      <c r="X18" s="546"/>
      <c r="Y18" s="546"/>
      <c r="Z18" s="546"/>
      <c r="AA18" s="546"/>
      <c r="AB18" s="545"/>
    </row>
    <row r="19" spans="2:28" ht="15" thickBot="1" x14ac:dyDescent="0.4">
      <c r="B19" s="561"/>
      <c r="C19" s="3401" t="s">
        <v>15</v>
      </c>
      <c r="D19" s="3402"/>
      <c r="E19" s="3402"/>
      <c r="F19" s="3402"/>
      <c r="G19" s="3402"/>
      <c r="H19" s="3403"/>
      <c r="I19" s="1840" t="s">
        <v>813</v>
      </c>
      <c r="J19" s="1841"/>
      <c r="K19" s="1841"/>
      <c r="L19" s="1841"/>
      <c r="M19" s="1841"/>
      <c r="N19" s="1841"/>
      <c r="O19" s="1841"/>
      <c r="P19" s="1841"/>
      <c r="Q19" s="1841"/>
      <c r="R19" s="1841"/>
      <c r="S19" s="1841"/>
      <c r="T19" s="1841"/>
      <c r="U19" s="1841"/>
      <c r="V19" s="1841"/>
      <c r="W19" s="1841"/>
      <c r="X19" s="1841"/>
      <c r="Y19" s="1841"/>
      <c r="Z19" s="1841"/>
      <c r="AA19" s="1842"/>
      <c r="AB19" s="545"/>
    </row>
    <row r="20" spans="2:28" ht="15" thickBot="1" x14ac:dyDescent="0.4">
      <c r="B20" s="561"/>
      <c r="C20" s="544"/>
      <c r="D20" s="544"/>
      <c r="E20" s="544"/>
      <c r="F20" s="544"/>
      <c r="G20" s="544"/>
      <c r="H20" s="544"/>
      <c r="I20" s="546"/>
      <c r="J20" s="546"/>
      <c r="K20" s="546"/>
      <c r="L20" s="546"/>
      <c r="M20" s="546"/>
      <c r="N20" s="546"/>
      <c r="O20" s="546"/>
      <c r="P20" s="546"/>
      <c r="Q20" s="546"/>
      <c r="R20" s="546"/>
      <c r="S20" s="546"/>
      <c r="T20" s="546"/>
      <c r="U20" s="546"/>
      <c r="V20" s="546"/>
      <c r="W20" s="546"/>
      <c r="X20" s="546"/>
      <c r="Y20" s="546"/>
      <c r="Z20" s="546"/>
      <c r="AA20" s="546"/>
      <c r="AB20" s="545"/>
    </row>
    <row r="21" spans="2:28" x14ac:dyDescent="0.35">
      <c r="B21" s="561"/>
      <c r="C21" s="3435" t="s">
        <v>567</v>
      </c>
      <c r="D21" s="3436"/>
      <c r="E21" s="3436"/>
      <c r="F21" s="3436"/>
      <c r="G21" s="3436"/>
      <c r="H21" s="3437"/>
      <c r="I21" s="3356" t="s">
        <v>814</v>
      </c>
      <c r="J21" s="3357"/>
      <c r="K21" s="3357"/>
      <c r="L21" s="3358"/>
      <c r="M21" s="3459" t="s">
        <v>583</v>
      </c>
      <c r="N21" s="3460"/>
      <c r="O21" s="3460"/>
      <c r="P21" s="3460"/>
      <c r="Q21" s="3460"/>
      <c r="R21" s="3460"/>
      <c r="S21" s="3461"/>
      <c r="T21" s="3459" t="s">
        <v>569</v>
      </c>
      <c r="U21" s="3460"/>
      <c r="V21" s="3460"/>
      <c r="W21" s="3460"/>
      <c r="X21" s="3460"/>
      <c r="Y21" s="3460"/>
      <c r="Z21" s="3460"/>
      <c r="AA21" s="3461"/>
      <c r="AB21" s="545"/>
    </row>
    <row r="22" spans="2:28" ht="15" thickBot="1" x14ac:dyDescent="0.4">
      <c r="B22" s="561"/>
      <c r="C22" s="3441"/>
      <c r="D22" s="3442"/>
      <c r="E22" s="3442"/>
      <c r="F22" s="3442"/>
      <c r="G22" s="3442"/>
      <c r="H22" s="3443"/>
      <c r="I22" s="3359"/>
      <c r="J22" s="3360"/>
      <c r="K22" s="3360"/>
      <c r="L22" s="3361"/>
      <c r="M22" s="1153" t="s">
        <v>658</v>
      </c>
      <c r="N22" s="1154"/>
      <c r="O22" s="1154"/>
      <c r="P22" s="1154"/>
      <c r="Q22" s="1154"/>
      <c r="R22" s="1154"/>
      <c r="S22" s="1155"/>
      <c r="T22" s="1578" t="s">
        <v>835</v>
      </c>
      <c r="U22" s="1579"/>
      <c r="V22" s="1579"/>
      <c r="W22" s="1579"/>
      <c r="X22" s="1579"/>
      <c r="Y22" s="1579"/>
      <c r="Z22" s="1579"/>
      <c r="AA22" s="1580"/>
      <c r="AB22" s="545"/>
    </row>
    <row r="23" spans="2:28" ht="15" thickBot="1" x14ac:dyDescent="0.4">
      <c r="B23" s="561"/>
      <c r="C23" s="562"/>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45"/>
    </row>
    <row r="24" spans="2:28" x14ac:dyDescent="0.35">
      <c r="B24" s="561"/>
      <c r="C24" s="3459" t="s">
        <v>570</v>
      </c>
      <c r="D24" s="3460"/>
      <c r="E24" s="3460"/>
      <c r="F24" s="3460"/>
      <c r="G24" s="3460"/>
      <c r="H24" s="3460"/>
      <c r="I24" s="3461"/>
      <c r="J24" s="3459" t="s">
        <v>815</v>
      </c>
      <c r="K24" s="3460"/>
      <c r="L24" s="3460"/>
      <c r="M24" s="3460"/>
      <c r="N24" s="3460"/>
      <c r="O24" s="3460"/>
      <c r="P24" s="3461"/>
      <c r="Q24" s="3459" t="s">
        <v>572</v>
      </c>
      <c r="R24" s="3460"/>
      <c r="S24" s="3460"/>
      <c r="T24" s="3460"/>
      <c r="U24" s="3460"/>
      <c r="V24" s="3460"/>
      <c r="W24" s="3460"/>
      <c r="X24" s="3460"/>
      <c r="Y24" s="3460"/>
      <c r="Z24" s="3460"/>
      <c r="AA24" s="3461"/>
      <c r="AB24" s="545"/>
    </row>
    <row r="25" spans="2:28" ht="15" thickBot="1" x14ac:dyDescent="0.4">
      <c r="B25" s="561"/>
      <c r="C25" s="3365" t="s">
        <v>836</v>
      </c>
      <c r="D25" s="3366"/>
      <c r="E25" s="3366"/>
      <c r="F25" s="3366"/>
      <c r="G25" s="3366"/>
      <c r="H25" s="3366"/>
      <c r="I25" s="3367"/>
      <c r="J25" s="3476" t="s">
        <v>573</v>
      </c>
      <c r="K25" s="3477"/>
      <c r="L25" s="3477"/>
      <c r="M25" s="3477"/>
      <c r="N25" s="3477"/>
      <c r="O25" s="3477"/>
      <c r="P25" s="3478"/>
      <c r="Q25" s="3368" t="s">
        <v>97</v>
      </c>
      <c r="R25" s="3369"/>
      <c r="S25" s="3369"/>
      <c r="T25" s="3369"/>
      <c r="U25" s="3369"/>
      <c r="V25" s="3369"/>
      <c r="W25" s="3369"/>
      <c r="X25" s="3369"/>
      <c r="Y25" s="3369"/>
      <c r="Z25" s="3369"/>
      <c r="AA25" s="3370"/>
      <c r="AB25" s="545"/>
    </row>
    <row r="26" spans="2:28" ht="15" thickBot="1" x14ac:dyDescent="0.4">
      <c r="B26" s="561"/>
      <c r="C26" s="562"/>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45"/>
    </row>
    <row r="27" spans="2:28" ht="15" thickBot="1" x14ac:dyDescent="0.4">
      <c r="B27" s="561"/>
      <c r="C27" s="3401" t="s">
        <v>574</v>
      </c>
      <c r="D27" s="3402"/>
      <c r="E27" s="3402"/>
      <c r="F27" s="3402"/>
      <c r="G27" s="3402"/>
      <c r="H27" s="3403"/>
      <c r="I27" s="1451" t="s">
        <v>837</v>
      </c>
      <c r="J27" s="2753"/>
      <c r="K27" s="2753"/>
      <c r="L27" s="2753"/>
      <c r="M27" s="2753"/>
      <c r="N27" s="2753"/>
      <c r="O27" s="2753"/>
      <c r="P27" s="2753"/>
      <c r="Q27" s="2753"/>
      <c r="R27" s="2753"/>
      <c r="S27" s="2753"/>
      <c r="T27" s="2753"/>
      <c r="U27" s="2753"/>
      <c r="V27" s="2753"/>
      <c r="W27" s="2753"/>
      <c r="X27" s="2753"/>
      <c r="Y27" s="2753"/>
      <c r="Z27" s="2753"/>
      <c r="AA27" s="2754"/>
      <c r="AB27" s="545"/>
    </row>
    <row r="28" spans="2:28" ht="15" thickBot="1" x14ac:dyDescent="0.4">
      <c r="B28" s="561"/>
      <c r="C28" s="544"/>
      <c r="D28" s="544"/>
      <c r="E28" s="544"/>
      <c r="F28" s="544"/>
      <c r="G28" s="544"/>
      <c r="H28" s="544"/>
      <c r="I28" s="546"/>
      <c r="J28" s="546"/>
      <c r="K28" s="546"/>
      <c r="L28" s="546"/>
      <c r="M28" s="546"/>
      <c r="N28" s="546"/>
      <c r="O28" s="546"/>
      <c r="P28" s="546"/>
      <c r="Q28" s="546"/>
      <c r="R28" s="546"/>
      <c r="S28" s="546"/>
      <c r="T28" s="546"/>
      <c r="U28" s="546"/>
      <c r="V28" s="546"/>
      <c r="W28" s="546"/>
      <c r="X28" s="546"/>
      <c r="Y28" s="546"/>
      <c r="Z28" s="546"/>
      <c r="AA28" s="546"/>
      <c r="AB28" s="545"/>
    </row>
    <row r="29" spans="2:28" ht="15" thickBot="1" x14ac:dyDescent="0.4">
      <c r="B29" s="561"/>
      <c r="C29" s="3401" t="s">
        <v>28</v>
      </c>
      <c r="D29" s="3402"/>
      <c r="E29" s="3402"/>
      <c r="F29" s="3402"/>
      <c r="G29" s="3402"/>
      <c r="H29" s="3403"/>
      <c r="I29" s="2876" t="s">
        <v>838</v>
      </c>
      <c r="J29" s="1451"/>
      <c r="K29" s="3432" t="s">
        <v>29</v>
      </c>
      <c r="L29" s="3433"/>
      <c r="M29" s="3433"/>
      <c r="N29" s="3434"/>
      <c r="O29" s="1527" t="s">
        <v>30</v>
      </c>
      <c r="P29" s="1899"/>
      <c r="Q29" s="1900"/>
      <c r="R29" s="556"/>
      <c r="S29" s="1527" t="s">
        <v>31</v>
      </c>
      <c r="T29" s="1899"/>
      <c r="U29" s="556"/>
      <c r="V29" s="2876" t="s">
        <v>56</v>
      </c>
      <c r="W29" s="3371"/>
      <c r="X29" s="3371"/>
      <c r="Y29" s="3371"/>
      <c r="Z29" s="3372"/>
      <c r="AA29" s="547" t="s">
        <v>32</v>
      </c>
      <c r="AB29" s="545"/>
    </row>
    <row r="30" spans="2:28" ht="15" thickBot="1" x14ac:dyDescent="0.4">
      <c r="B30" s="561"/>
      <c r="C30" s="562"/>
      <c r="D30" s="562"/>
      <c r="E30" s="562"/>
      <c r="F30" s="562"/>
      <c r="G30" s="562"/>
      <c r="H30" s="562"/>
      <c r="I30" s="562"/>
      <c r="J30" s="562"/>
      <c r="K30" s="562"/>
      <c r="L30" s="562"/>
      <c r="M30" s="562"/>
      <c r="N30" s="562"/>
      <c r="O30" s="562"/>
      <c r="P30" s="562"/>
      <c r="Q30" s="562"/>
      <c r="R30" s="562"/>
      <c r="S30" s="562"/>
      <c r="T30" s="562"/>
      <c r="U30" s="562"/>
      <c r="V30" s="562"/>
      <c r="W30" s="562"/>
      <c r="X30" s="562"/>
      <c r="Y30" s="562"/>
      <c r="Z30" s="562"/>
      <c r="AA30" s="562"/>
      <c r="AB30" s="545"/>
    </row>
    <row r="31" spans="2:28" x14ac:dyDescent="0.35">
      <c r="B31" s="561"/>
      <c r="C31" s="3435" t="s">
        <v>576</v>
      </c>
      <c r="D31" s="3436"/>
      <c r="E31" s="3436"/>
      <c r="F31" s="3436"/>
      <c r="G31" s="3436"/>
      <c r="H31" s="3436"/>
      <c r="I31" s="3436"/>
      <c r="J31" s="3437"/>
      <c r="K31" s="3444" t="s">
        <v>37</v>
      </c>
      <c r="L31" s="3445"/>
      <c r="M31" s="3445"/>
      <c r="N31" s="3445"/>
      <c r="O31" s="3445"/>
      <c r="P31" s="3445"/>
      <c r="Q31" s="3445"/>
      <c r="R31" s="3446"/>
      <c r="S31" s="3522" t="s">
        <v>36</v>
      </c>
      <c r="T31" s="3522"/>
      <c r="U31" s="3522"/>
      <c r="V31" s="3522"/>
      <c r="W31" s="3522"/>
      <c r="X31" s="3523" t="s">
        <v>35</v>
      </c>
      <c r="Y31" s="3523"/>
      <c r="Z31" s="3523"/>
      <c r="AA31" s="3524"/>
      <c r="AB31" s="545"/>
    </row>
    <row r="32" spans="2:28" x14ac:dyDescent="0.35">
      <c r="B32" s="561"/>
      <c r="C32" s="3438"/>
      <c r="D32" s="3439"/>
      <c r="E32" s="3439"/>
      <c r="F32" s="3439"/>
      <c r="G32" s="3439"/>
      <c r="H32" s="3439"/>
      <c r="I32" s="3439"/>
      <c r="J32" s="3440"/>
      <c r="K32" s="3449" t="s">
        <v>38</v>
      </c>
      <c r="L32" s="3450"/>
      <c r="M32" s="3450"/>
      <c r="N32" s="3451"/>
      <c r="O32" s="3452" t="s">
        <v>39</v>
      </c>
      <c r="P32" s="3450"/>
      <c r="Q32" s="3450"/>
      <c r="R32" s="3451"/>
      <c r="S32" s="3525" t="s">
        <v>38</v>
      </c>
      <c r="T32" s="3525"/>
      <c r="U32" s="3525" t="s">
        <v>39</v>
      </c>
      <c r="V32" s="3525"/>
      <c r="W32" s="3525"/>
      <c r="X32" s="3526" t="s">
        <v>38</v>
      </c>
      <c r="Y32" s="3526"/>
      <c r="Z32" s="3526" t="s">
        <v>39</v>
      </c>
      <c r="AA32" s="3527"/>
      <c r="AB32" s="545"/>
    </row>
    <row r="33" spans="2:28" ht="15" thickBot="1" x14ac:dyDescent="0.4">
      <c r="B33" s="561"/>
      <c r="C33" s="3441"/>
      <c r="D33" s="3442"/>
      <c r="E33" s="3442"/>
      <c r="F33" s="3442"/>
      <c r="G33" s="3442"/>
      <c r="H33" s="3442"/>
      <c r="I33" s="3442"/>
      <c r="J33" s="3443"/>
      <c r="K33" s="3528">
        <v>0</v>
      </c>
      <c r="L33" s="3529"/>
      <c r="M33" s="3529"/>
      <c r="N33" s="3530"/>
      <c r="O33" s="3531">
        <v>1.8</v>
      </c>
      <c r="P33" s="3532"/>
      <c r="Q33" s="3532"/>
      <c r="R33" s="3533"/>
      <c r="S33" s="3521">
        <v>1.9</v>
      </c>
      <c r="T33" s="3521"/>
      <c r="U33" s="3521">
        <v>2.1</v>
      </c>
      <c r="V33" s="3521"/>
      <c r="W33" s="3521"/>
      <c r="X33" s="3521">
        <v>2.2000000000000002</v>
      </c>
      <c r="Y33" s="3521"/>
      <c r="Z33" s="3521">
        <v>2.23</v>
      </c>
      <c r="AA33" s="3521"/>
      <c r="AB33" s="545"/>
    </row>
    <row r="34" spans="2:28" ht="15" thickBot="1" x14ac:dyDescent="0.4">
      <c r="B34" s="561"/>
      <c r="C34" s="562"/>
      <c r="D34" s="562"/>
      <c r="E34" s="562"/>
      <c r="F34" s="562"/>
      <c r="G34" s="562"/>
      <c r="H34" s="562"/>
      <c r="I34" s="562"/>
      <c r="J34" s="562"/>
      <c r="K34" s="562"/>
      <c r="L34" s="562"/>
      <c r="M34" s="562"/>
      <c r="N34" s="562"/>
      <c r="O34" s="562"/>
      <c r="P34" s="562"/>
      <c r="Q34" s="562"/>
      <c r="R34" s="562"/>
      <c r="S34" s="562"/>
      <c r="T34" s="562"/>
      <c r="U34" s="562"/>
      <c r="V34" s="562"/>
      <c r="W34" s="562"/>
      <c r="X34" s="562"/>
      <c r="Y34" s="562"/>
      <c r="Z34" s="562"/>
      <c r="AA34" s="562"/>
      <c r="AB34" s="545"/>
    </row>
    <row r="35" spans="2:28" ht="15" thickBot="1" x14ac:dyDescent="0.4">
      <c r="B35" s="563"/>
      <c r="C35" s="3413" t="s">
        <v>40</v>
      </c>
      <c r="D35" s="3414"/>
      <c r="E35" s="3414"/>
      <c r="F35" s="3414"/>
      <c r="G35" s="3414"/>
      <c r="H35" s="3414"/>
      <c r="I35" s="3414"/>
      <c r="J35" s="3414"/>
      <c r="K35" s="3414"/>
      <c r="L35" s="3414"/>
      <c r="M35" s="3414"/>
      <c r="N35" s="3414"/>
      <c r="O35" s="3414"/>
      <c r="P35" s="3414"/>
      <c r="Q35" s="3414"/>
      <c r="R35" s="3414"/>
      <c r="S35" s="3414"/>
      <c r="T35" s="3414"/>
      <c r="U35" s="3414"/>
      <c r="V35" s="3414"/>
      <c r="W35" s="3414"/>
      <c r="X35" s="3414"/>
      <c r="Y35" s="3414"/>
      <c r="Z35" s="3414"/>
      <c r="AA35" s="3417"/>
      <c r="AB35" s="545"/>
    </row>
    <row r="36" spans="2:28" x14ac:dyDescent="0.35">
      <c r="B36" s="563"/>
      <c r="C36" s="3413" t="s">
        <v>41</v>
      </c>
      <c r="D36" s="3414"/>
      <c r="E36" s="3414"/>
      <c r="F36" s="3414"/>
      <c r="G36" s="3417"/>
      <c r="H36" s="3424" t="s">
        <v>816</v>
      </c>
      <c r="I36" s="3424" t="s">
        <v>839</v>
      </c>
      <c r="J36" s="3424" t="s">
        <v>44</v>
      </c>
      <c r="K36" s="3426" t="s">
        <v>45</v>
      </c>
      <c r="L36" s="3427"/>
      <c r="M36" s="3427"/>
      <c r="N36" s="3427"/>
      <c r="O36" s="3427"/>
      <c r="P36" s="3427"/>
      <c r="Q36" s="3427"/>
      <c r="R36" s="3427"/>
      <c r="S36" s="3427"/>
      <c r="T36" s="3427"/>
      <c r="U36" s="3427"/>
      <c r="V36" s="3427"/>
      <c r="W36" s="3427"/>
      <c r="X36" s="3427"/>
      <c r="Y36" s="3427"/>
      <c r="Z36" s="3427"/>
      <c r="AA36" s="3428"/>
      <c r="AB36" s="545"/>
    </row>
    <row r="37" spans="2:28" ht="15" thickBot="1" x14ac:dyDescent="0.4">
      <c r="B37" s="563"/>
      <c r="C37" s="3421"/>
      <c r="D37" s="3422"/>
      <c r="E37" s="3422"/>
      <c r="F37" s="3422"/>
      <c r="G37" s="3423"/>
      <c r="H37" s="3425"/>
      <c r="I37" s="3425"/>
      <c r="J37" s="3425"/>
      <c r="K37" s="3429"/>
      <c r="L37" s="3430"/>
      <c r="M37" s="3430"/>
      <c r="N37" s="3430"/>
      <c r="O37" s="3430"/>
      <c r="P37" s="3430"/>
      <c r="Q37" s="3430"/>
      <c r="R37" s="3430"/>
      <c r="S37" s="3430"/>
      <c r="T37" s="3430"/>
      <c r="U37" s="3430"/>
      <c r="V37" s="3430"/>
      <c r="W37" s="3430"/>
      <c r="X37" s="3430"/>
      <c r="Y37" s="3430"/>
      <c r="Z37" s="3430"/>
      <c r="AA37" s="3431"/>
      <c r="AB37" s="545"/>
    </row>
    <row r="38" spans="2:28" x14ac:dyDescent="0.35">
      <c r="B38" s="563"/>
      <c r="C38" s="3534" t="s">
        <v>817</v>
      </c>
      <c r="D38" s="3535"/>
      <c r="E38" s="3535"/>
      <c r="F38" s="3535"/>
      <c r="G38" s="3536"/>
      <c r="H38" s="548"/>
      <c r="I38" s="548"/>
      <c r="J38" s="549"/>
      <c r="K38" s="1737"/>
      <c r="L38" s="1738"/>
      <c r="M38" s="1738"/>
      <c r="N38" s="1738"/>
      <c r="O38" s="1738"/>
      <c r="P38" s="1738"/>
      <c r="Q38" s="1738"/>
      <c r="R38" s="1738"/>
      <c r="S38" s="1738"/>
      <c r="T38" s="1738"/>
      <c r="U38" s="1738"/>
      <c r="V38" s="1738"/>
      <c r="W38" s="1738"/>
      <c r="X38" s="1738"/>
      <c r="Y38" s="1738"/>
      <c r="Z38" s="1738"/>
      <c r="AA38" s="1739"/>
      <c r="AB38" s="545"/>
    </row>
    <row r="39" spans="2:28" ht="15" thickBot="1" x14ac:dyDescent="0.4">
      <c r="B39" s="563"/>
      <c r="C39" s="3534" t="s">
        <v>818</v>
      </c>
      <c r="D39" s="3535"/>
      <c r="E39" s="3535"/>
      <c r="F39" s="3535"/>
      <c r="G39" s="3536"/>
      <c r="H39" s="550"/>
      <c r="I39" s="574"/>
      <c r="J39" s="573"/>
      <c r="K39" s="1881"/>
      <c r="L39" s="1882"/>
      <c r="M39" s="1882"/>
      <c r="N39" s="1882"/>
      <c r="O39" s="1882"/>
      <c r="P39" s="1882"/>
      <c r="Q39" s="1882"/>
      <c r="R39" s="1882"/>
      <c r="S39" s="1882"/>
      <c r="T39" s="1882"/>
      <c r="U39" s="1882"/>
      <c r="V39" s="1882"/>
      <c r="W39" s="1882"/>
      <c r="X39" s="1882"/>
      <c r="Y39" s="1882"/>
      <c r="Z39" s="1882"/>
      <c r="AA39" s="1883"/>
      <c r="AB39" s="545"/>
    </row>
    <row r="40" spans="2:28" ht="15" thickBot="1" x14ac:dyDescent="0.4">
      <c r="B40" s="563"/>
      <c r="C40" s="3537" t="s">
        <v>46</v>
      </c>
      <c r="D40" s="3538"/>
      <c r="E40" s="3538"/>
      <c r="F40" s="3538"/>
      <c r="G40" s="3539"/>
      <c r="H40" s="572"/>
      <c r="I40" s="572"/>
      <c r="J40" s="575"/>
      <c r="K40" s="3540"/>
      <c r="L40" s="3541"/>
      <c r="M40" s="3541"/>
      <c r="N40" s="3541"/>
      <c r="O40" s="3541"/>
      <c r="P40" s="3541"/>
      <c r="Q40" s="3541"/>
      <c r="R40" s="3541"/>
      <c r="S40" s="3541"/>
      <c r="T40" s="3541"/>
      <c r="U40" s="3541"/>
      <c r="V40" s="3541"/>
      <c r="W40" s="3541"/>
      <c r="X40" s="3541"/>
      <c r="Y40" s="3541"/>
      <c r="Z40" s="3541"/>
      <c r="AA40" s="3542"/>
      <c r="AB40" s="545"/>
    </row>
    <row r="41" spans="2:28" x14ac:dyDescent="0.35">
      <c r="B41" s="563"/>
      <c r="C41" s="562"/>
      <c r="D41" s="562"/>
      <c r="E41" s="562"/>
      <c r="F41" s="562"/>
      <c r="G41" s="562"/>
      <c r="H41" s="564"/>
      <c r="I41" s="564"/>
      <c r="J41" s="565"/>
      <c r="K41" s="562"/>
      <c r="L41" s="562"/>
      <c r="M41" s="562"/>
      <c r="N41" s="562"/>
      <c r="O41" s="562"/>
      <c r="P41" s="562"/>
      <c r="Q41" s="562"/>
      <c r="R41" s="562"/>
      <c r="S41" s="562"/>
      <c r="T41" s="562"/>
      <c r="U41" s="562"/>
      <c r="V41" s="562"/>
      <c r="W41" s="562"/>
      <c r="X41" s="562"/>
      <c r="Y41" s="562"/>
      <c r="Z41" s="562"/>
      <c r="AA41" s="562"/>
      <c r="AB41" s="545"/>
    </row>
    <row r="42" spans="2:28" ht="15" thickBot="1" x14ac:dyDescent="0.4">
      <c r="B42" s="563"/>
      <c r="C42" s="562"/>
      <c r="D42" s="562"/>
      <c r="E42" s="562"/>
      <c r="F42" s="562"/>
      <c r="G42" s="562"/>
      <c r="H42" s="564"/>
      <c r="I42" s="564"/>
      <c r="J42" s="565"/>
      <c r="K42" s="562"/>
      <c r="L42" s="562"/>
      <c r="M42" s="562"/>
      <c r="N42" s="562"/>
      <c r="O42" s="562"/>
      <c r="P42" s="562"/>
      <c r="Q42" s="562"/>
      <c r="R42" s="562"/>
      <c r="S42" s="562"/>
      <c r="T42" s="562"/>
      <c r="U42" s="562"/>
      <c r="V42" s="562"/>
      <c r="W42" s="562"/>
      <c r="X42" s="562"/>
      <c r="Y42" s="562"/>
      <c r="Z42" s="562"/>
      <c r="AA42" s="562"/>
      <c r="AB42" s="545"/>
    </row>
    <row r="43" spans="2:28" ht="15" thickBot="1" x14ac:dyDescent="0.4">
      <c r="B43" s="563"/>
      <c r="C43" s="3435" t="s">
        <v>47</v>
      </c>
      <c r="D43" s="3436"/>
      <c r="E43" s="3436"/>
      <c r="F43" s="3436"/>
      <c r="G43" s="3436"/>
      <c r="H43" s="3436"/>
      <c r="I43" s="3436"/>
      <c r="J43" s="3436"/>
      <c r="K43" s="3436"/>
      <c r="L43" s="3436"/>
      <c r="M43" s="3436"/>
      <c r="N43" s="3436"/>
      <c r="O43" s="3436"/>
      <c r="P43" s="3436"/>
      <c r="Q43" s="3436"/>
      <c r="R43" s="3436"/>
      <c r="S43" s="3436"/>
      <c r="T43" s="3436"/>
      <c r="U43" s="3436"/>
      <c r="V43" s="3436"/>
      <c r="W43" s="3436"/>
      <c r="X43" s="3436"/>
      <c r="Y43" s="3436"/>
      <c r="Z43" s="3436"/>
      <c r="AA43" s="3437"/>
      <c r="AB43" s="545"/>
    </row>
    <row r="44" spans="2:28" x14ac:dyDescent="0.35">
      <c r="B44" s="561"/>
      <c r="C44" s="1371" t="s">
        <v>118</v>
      </c>
      <c r="D44" s="1570"/>
      <c r="E44" s="1570"/>
      <c r="F44" s="1570"/>
      <c r="G44" s="1570"/>
      <c r="H44" s="1570"/>
      <c r="I44" s="1570"/>
      <c r="J44" s="1570"/>
      <c r="K44" s="1570"/>
      <c r="L44" s="1570"/>
      <c r="M44" s="1570"/>
      <c r="N44" s="1570"/>
      <c r="O44" s="1570"/>
      <c r="P44" s="1570"/>
      <c r="Q44" s="1570"/>
      <c r="R44" s="1570"/>
      <c r="S44" s="1570"/>
      <c r="T44" s="1570"/>
      <c r="U44" s="1570"/>
      <c r="V44" s="1570"/>
      <c r="W44" s="1570"/>
      <c r="X44" s="1570"/>
      <c r="Y44" s="1570"/>
      <c r="Z44" s="1570"/>
      <c r="AA44" s="1571"/>
      <c r="AB44" s="545"/>
    </row>
    <row r="45" spans="2:28" x14ac:dyDescent="0.35">
      <c r="B45" s="561"/>
      <c r="C45" s="1572"/>
      <c r="D45" s="1573"/>
      <c r="E45" s="1573"/>
      <c r="F45" s="1573"/>
      <c r="G45" s="1573"/>
      <c r="H45" s="1573"/>
      <c r="I45" s="1573"/>
      <c r="J45" s="1573"/>
      <c r="K45" s="1573"/>
      <c r="L45" s="1573"/>
      <c r="M45" s="1573"/>
      <c r="N45" s="1573"/>
      <c r="O45" s="1573"/>
      <c r="P45" s="1573"/>
      <c r="Q45" s="1573"/>
      <c r="R45" s="1573"/>
      <c r="S45" s="1573"/>
      <c r="T45" s="1573"/>
      <c r="U45" s="1573"/>
      <c r="V45" s="1573"/>
      <c r="W45" s="1573"/>
      <c r="X45" s="1573"/>
      <c r="Y45" s="1573"/>
      <c r="Z45" s="1573"/>
      <c r="AA45" s="1574"/>
      <c r="AB45" s="545"/>
    </row>
    <row r="46" spans="2:28" x14ac:dyDescent="0.35">
      <c r="B46" s="561"/>
      <c r="C46" s="1572"/>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4"/>
      <c r="AB46" s="545"/>
    </row>
    <row r="47" spans="2:28" x14ac:dyDescent="0.35">
      <c r="B47" s="561"/>
      <c r="C47" s="1572"/>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4"/>
      <c r="AB47" s="545"/>
    </row>
    <row r="48" spans="2:28" x14ac:dyDescent="0.35">
      <c r="B48" s="561"/>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4"/>
      <c r="AB48" s="545"/>
    </row>
    <row r="49" spans="2:28" x14ac:dyDescent="0.35">
      <c r="B49" s="561"/>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4"/>
      <c r="AB49" s="545"/>
    </row>
    <row r="50" spans="2:28" x14ac:dyDescent="0.35">
      <c r="B50" s="561"/>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4"/>
      <c r="AB50" s="545"/>
    </row>
    <row r="51" spans="2:28" x14ac:dyDescent="0.35">
      <c r="B51" s="561"/>
      <c r="C51" s="1572"/>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4"/>
      <c r="AB51" s="545"/>
    </row>
    <row r="52" spans="2:28" x14ac:dyDescent="0.35">
      <c r="B52" s="561"/>
      <c r="C52" s="1572"/>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4"/>
      <c r="AB52" s="545"/>
    </row>
    <row r="53" spans="2:28" x14ac:dyDescent="0.35">
      <c r="B53" s="561"/>
      <c r="C53" s="1572"/>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4"/>
      <c r="AB53" s="545"/>
    </row>
    <row r="54" spans="2:28" x14ac:dyDescent="0.35">
      <c r="B54" s="561"/>
      <c r="C54" s="1572"/>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4"/>
      <c r="AB54" s="545"/>
    </row>
    <row r="55" spans="2:28" x14ac:dyDescent="0.35">
      <c r="B55" s="561"/>
      <c r="C55" s="1572"/>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4"/>
      <c r="AB55" s="545"/>
    </row>
    <row r="56" spans="2:28" ht="15" thickBot="1" x14ac:dyDescent="0.4">
      <c r="B56" s="561"/>
      <c r="C56" s="1575"/>
      <c r="D56" s="1576"/>
      <c r="E56" s="1576"/>
      <c r="F56" s="1576"/>
      <c r="G56" s="1576"/>
      <c r="H56" s="1576"/>
      <c r="I56" s="1576"/>
      <c r="J56" s="1576"/>
      <c r="K56" s="1576"/>
      <c r="L56" s="1576"/>
      <c r="M56" s="1576"/>
      <c r="N56" s="1576"/>
      <c r="O56" s="1576"/>
      <c r="P56" s="1576"/>
      <c r="Q56" s="1576"/>
      <c r="R56" s="1576"/>
      <c r="S56" s="1576"/>
      <c r="T56" s="1576"/>
      <c r="U56" s="1576"/>
      <c r="V56" s="1576"/>
      <c r="W56" s="1576"/>
      <c r="X56" s="1576"/>
      <c r="Y56" s="1576"/>
      <c r="Z56" s="1576"/>
      <c r="AA56" s="1577"/>
      <c r="AB56" s="545"/>
    </row>
    <row r="57" spans="2:28" x14ac:dyDescent="0.35">
      <c r="B57" s="566"/>
      <c r="C57" s="567"/>
      <c r="D57" s="567"/>
      <c r="E57" s="567"/>
      <c r="F57" s="567"/>
      <c r="G57" s="567"/>
      <c r="H57" s="567"/>
      <c r="I57" s="567"/>
      <c r="J57" s="567"/>
      <c r="K57" s="567"/>
      <c r="L57" s="567"/>
      <c r="M57" s="567"/>
      <c r="N57" s="567"/>
      <c r="O57" s="567"/>
      <c r="P57" s="567"/>
      <c r="Q57" s="567"/>
      <c r="R57" s="567"/>
      <c r="S57" s="567"/>
      <c r="T57" s="567"/>
      <c r="U57" s="567"/>
      <c r="V57" s="567"/>
      <c r="W57" s="567"/>
      <c r="X57" s="567"/>
      <c r="Y57" s="567"/>
      <c r="Z57" s="567"/>
      <c r="AA57" s="567"/>
      <c r="AB57" s="551"/>
    </row>
    <row r="58" spans="2:28" ht="15" thickBot="1" x14ac:dyDescent="0.4">
      <c r="B58" s="568"/>
      <c r="C58" s="569"/>
      <c r="D58" s="569"/>
      <c r="E58" s="569"/>
      <c r="F58" s="569"/>
      <c r="G58" s="569"/>
      <c r="H58" s="569"/>
      <c r="I58" s="569"/>
      <c r="J58" s="569"/>
      <c r="K58" s="569"/>
      <c r="L58" s="569"/>
      <c r="M58" s="569"/>
      <c r="N58" s="569"/>
      <c r="O58" s="569"/>
      <c r="P58" s="569"/>
      <c r="Q58" s="569"/>
      <c r="R58" s="569"/>
      <c r="S58" s="569"/>
      <c r="T58" s="569"/>
      <c r="U58" s="569"/>
      <c r="V58" s="569"/>
      <c r="W58" s="569"/>
      <c r="X58" s="569"/>
      <c r="Y58" s="569"/>
      <c r="Z58" s="569"/>
      <c r="AA58" s="569"/>
      <c r="AB58" s="552"/>
    </row>
    <row r="59" spans="2:28" ht="15.5" x14ac:dyDescent="0.35">
      <c r="B59" s="570"/>
      <c r="C59" s="3413" t="s">
        <v>41</v>
      </c>
      <c r="D59" s="3414"/>
      <c r="E59" s="3414"/>
      <c r="F59" s="3414"/>
      <c r="G59" s="3417"/>
      <c r="H59" s="3546" t="s">
        <v>57</v>
      </c>
      <c r="I59" s="3414"/>
      <c r="J59" s="3414" t="s">
        <v>58</v>
      </c>
      <c r="K59" s="3414"/>
      <c r="L59" s="3414"/>
      <c r="M59" s="3414"/>
      <c r="N59" s="3414" t="s">
        <v>49</v>
      </c>
      <c r="O59" s="3414"/>
      <c r="P59" s="3414"/>
      <c r="Q59" s="3414"/>
      <c r="R59" s="3414"/>
      <c r="S59" s="3414"/>
      <c r="T59" s="3414"/>
      <c r="U59" s="3414"/>
      <c r="V59" s="3414" t="s">
        <v>50</v>
      </c>
      <c r="W59" s="3414"/>
      <c r="X59" s="3414"/>
      <c r="Y59" s="3414"/>
      <c r="Z59" s="3414"/>
      <c r="AA59" s="3417"/>
      <c r="AB59" s="553"/>
    </row>
    <row r="60" spans="2:28" ht="15.5" x14ac:dyDescent="0.35">
      <c r="B60" s="557"/>
      <c r="C60" s="3543"/>
      <c r="D60" s="3544"/>
      <c r="E60" s="3544"/>
      <c r="F60" s="3544"/>
      <c r="G60" s="3545"/>
      <c r="H60" s="3547"/>
      <c r="I60" s="3544"/>
      <c r="J60" s="3544"/>
      <c r="K60" s="3544"/>
      <c r="L60" s="3544"/>
      <c r="M60" s="3544"/>
      <c r="N60" s="3544"/>
      <c r="O60" s="3544"/>
      <c r="P60" s="3544"/>
      <c r="Q60" s="3544"/>
      <c r="R60" s="3544"/>
      <c r="S60" s="3544"/>
      <c r="T60" s="3544"/>
      <c r="U60" s="3544"/>
      <c r="V60" s="3544"/>
      <c r="W60" s="3544"/>
      <c r="X60" s="3544"/>
      <c r="Y60" s="3544"/>
      <c r="Z60" s="3544"/>
      <c r="AA60" s="3545"/>
      <c r="AB60" s="553"/>
    </row>
    <row r="61" spans="2:28" x14ac:dyDescent="0.35">
      <c r="B61" s="570"/>
      <c r="C61" s="3534" t="s">
        <v>817</v>
      </c>
      <c r="D61" s="3535"/>
      <c r="E61" s="3535"/>
      <c r="F61" s="3535"/>
      <c r="G61" s="3536"/>
      <c r="H61" s="1753"/>
      <c r="I61" s="1754"/>
      <c r="J61" s="3552"/>
      <c r="K61" s="3552"/>
      <c r="L61" s="3552"/>
      <c r="M61" s="3552"/>
      <c r="N61" s="3411"/>
      <c r="O61" s="3411"/>
      <c r="P61" s="3411"/>
      <c r="Q61" s="3411"/>
      <c r="R61" s="3411"/>
      <c r="S61" s="3411"/>
      <c r="T61" s="3411"/>
      <c r="U61" s="3411"/>
      <c r="V61" s="3411"/>
      <c r="W61" s="3411"/>
      <c r="X61" s="3411"/>
      <c r="Y61" s="3411"/>
      <c r="Z61" s="3411"/>
      <c r="AA61" s="3412"/>
      <c r="AB61" s="554"/>
    </row>
    <row r="62" spans="2:28" ht="15" thickBot="1" x14ac:dyDescent="0.4">
      <c r="B62" s="570"/>
      <c r="C62" s="3548" t="s">
        <v>818</v>
      </c>
      <c r="D62" s="3549"/>
      <c r="E62" s="3549"/>
      <c r="F62" s="3549"/>
      <c r="G62" s="3550"/>
      <c r="H62" s="1766"/>
      <c r="I62" s="1767"/>
      <c r="J62" s="3551"/>
      <c r="K62" s="3551"/>
      <c r="L62" s="3551"/>
      <c r="M62" s="3551"/>
      <c r="N62" s="1960"/>
      <c r="O62" s="1960"/>
      <c r="P62" s="1960"/>
      <c r="Q62" s="1960"/>
      <c r="R62" s="1960"/>
      <c r="S62" s="1960"/>
      <c r="T62" s="1960"/>
      <c r="U62" s="1960"/>
      <c r="V62" s="1960"/>
      <c r="W62" s="1960"/>
      <c r="X62" s="1960"/>
      <c r="Y62" s="1960"/>
      <c r="Z62" s="1960"/>
      <c r="AA62" s="1961"/>
      <c r="AB62" s="554"/>
    </row>
    <row r="63" spans="2:28" x14ac:dyDescent="0.35">
      <c r="B63" s="571"/>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55"/>
    </row>
  </sheetData>
  <mergeCells count="86">
    <mergeCell ref="C61:G61"/>
    <mergeCell ref="H61:I61"/>
    <mergeCell ref="J61:M61"/>
    <mergeCell ref="N61:U61"/>
    <mergeCell ref="V61:AA61"/>
    <mergeCell ref="C62:G62"/>
    <mergeCell ref="H62:I62"/>
    <mergeCell ref="J62:M62"/>
    <mergeCell ref="N62:U62"/>
    <mergeCell ref="V62:AA62"/>
    <mergeCell ref="C43:AA43"/>
    <mergeCell ref="C44:AA56"/>
    <mergeCell ref="C59:G60"/>
    <mergeCell ref="H59:I60"/>
    <mergeCell ref="J59:M60"/>
    <mergeCell ref="N59:U60"/>
    <mergeCell ref="V59:AA60"/>
    <mergeCell ref="C38:G38"/>
    <mergeCell ref="K38:AA38"/>
    <mergeCell ref="C39:G39"/>
    <mergeCell ref="K39:AA39"/>
    <mergeCell ref="C40:G40"/>
    <mergeCell ref="K40:AA40"/>
    <mergeCell ref="C35:AA35"/>
    <mergeCell ref="C36:G37"/>
    <mergeCell ref="H36:H37"/>
    <mergeCell ref="I36:I37"/>
    <mergeCell ref="J36:J37"/>
    <mergeCell ref="K36:AA37"/>
    <mergeCell ref="Z33:AA33"/>
    <mergeCell ref="C31:J33"/>
    <mergeCell ref="K31:R31"/>
    <mergeCell ref="S31:W31"/>
    <mergeCell ref="X31:AA31"/>
    <mergeCell ref="K32:N32"/>
    <mergeCell ref="O32:R32"/>
    <mergeCell ref="S32:T32"/>
    <mergeCell ref="U32:W32"/>
    <mergeCell ref="X32:Y32"/>
    <mergeCell ref="Z32:AA32"/>
    <mergeCell ref="K33:N33"/>
    <mergeCell ref="O33:R33"/>
    <mergeCell ref="S33:T33"/>
    <mergeCell ref="U33:W33"/>
    <mergeCell ref="X33:Y33"/>
    <mergeCell ref="C27:H27"/>
    <mergeCell ref="I27:AA27"/>
    <mergeCell ref="C29:H29"/>
    <mergeCell ref="I29:J29"/>
    <mergeCell ref="K29:N29"/>
    <mergeCell ref="O29:Q29"/>
    <mergeCell ref="S29:T29"/>
    <mergeCell ref="V29:Z29"/>
    <mergeCell ref="C24:I24"/>
    <mergeCell ref="J24:P24"/>
    <mergeCell ref="Q24:AA24"/>
    <mergeCell ref="C25:I25"/>
    <mergeCell ref="J25:P25"/>
    <mergeCell ref="Q25:AA25"/>
    <mergeCell ref="C19:H19"/>
    <mergeCell ref="I19:AA19"/>
    <mergeCell ref="C21:H22"/>
    <mergeCell ref="I21:L22"/>
    <mergeCell ref="M21:S21"/>
    <mergeCell ref="T21:AA21"/>
    <mergeCell ref="M22:S22"/>
    <mergeCell ref="T22:AA22"/>
    <mergeCell ref="C14:H15"/>
    <mergeCell ref="I14:S15"/>
    <mergeCell ref="T14:AA14"/>
    <mergeCell ref="T15:AA15"/>
    <mergeCell ref="C17:H17"/>
    <mergeCell ref="I17:AA17"/>
    <mergeCell ref="C11:H12"/>
    <mergeCell ref="I11:Q12"/>
    <mergeCell ref="R11:U11"/>
    <mergeCell ref="V11:AA11"/>
    <mergeCell ref="R12:U12"/>
    <mergeCell ref="V12:AA12"/>
    <mergeCell ref="C8:H9"/>
    <mergeCell ref="I8:AA9"/>
    <mergeCell ref="B3:G5"/>
    <mergeCell ref="H3:AB3"/>
    <mergeCell ref="H4:O4"/>
    <mergeCell ref="P4:AB4"/>
    <mergeCell ref="H5:AB5"/>
  </mergeCells>
  <hyperlinks>
    <hyperlink ref="A1" location="Indice!A1" display="Volver"/>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B104"/>
  <sheetViews>
    <sheetView topLeftCell="G28" workbookViewId="0">
      <selection activeCell="R10" sqref="R10:U10"/>
    </sheetView>
  </sheetViews>
  <sheetFormatPr baseColWidth="10" defaultColWidth="3.6328125" defaultRowHeight="14.5" x14ac:dyDescent="0.35"/>
  <cols>
    <col min="1" max="1" width="3.6328125" style="885"/>
    <col min="2" max="2" width="2.6328125" style="885" customWidth="1"/>
    <col min="3" max="6" width="2.6328125" style="922" customWidth="1"/>
    <col min="7" max="7" width="8.36328125" style="922" customWidth="1"/>
    <col min="8" max="8" width="18.6328125" style="922" customWidth="1"/>
    <col min="9" max="9" width="19.90625" style="922" customWidth="1"/>
    <col min="10" max="10" width="15" style="922" customWidth="1"/>
    <col min="11" max="12" width="3.453125" style="922" customWidth="1"/>
    <col min="13" max="13" width="2.6328125" style="922" customWidth="1"/>
    <col min="14" max="14" width="5.54296875" style="922" customWidth="1"/>
    <col min="15" max="15" width="7" style="922" customWidth="1"/>
    <col min="16" max="16" width="3.453125" style="922" customWidth="1"/>
    <col min="17" max="17" width="3.54296875" style="922" customWidth="1"/>
    <col min="18" max="18" width="3.6328125" style="922"/>
    <col min="19" max="19" width="9.6328125" style="922" customWidth="1"/>
    <col min="20" max="20" width="7.453125" style="922" customWidth="1"/>
    <col min="21" max="21" width="3.54296875" style="922" customWidth="1"/>
    <col min="22" max="22" width="3.6328125" style="922"/>
    <col min="23" max="24" width="5" style="922" customWidth="1"/>
    <col min="25" max="25" width="9.453125" style="922" customWidth="1"/>
    <col min="26" max="26" width="10.54296875" style="922" customWidth="1"/>
    <col min="27" max="27" width="4.36328125" style="922" customWidth="1"/>
    <col min="28" max="28" width="2" style="885" customWidth="1"/>
    <col min="29" max="16384" width="3.6328125" style="885"/>
  </cols>
  <sheetData>
    <row r="1" spans="2:28" ht="15" thickBot="1" x14ac:dyDescent="0.4">
      <c r="B1" s="886"/>
      <c r="C1" s="580"/>
      <c r="D1" s="580"/>
      <c r="E1" s="580"/>
      <c r="F1" s="580"/>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ht="15" customHeight="1"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75" customHeight="1"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H5" s="887"/>
      <c r="I5" s="887"/>
      <c r="J5" s="887"/>
      <c r="K5" s="887"/>
      <c r="L5" s="887"/>
      <c r="M5" s="887"/>
      <c r="N5" s="887"/>
      <c r="O5" s="887"/>
      <c r="P5" s="887"/>
      <c r="Q5" s="887"/>
      <c r="R5" s="887"/>
      <c r="S5" s="887"/>
      <c r="T5" s="887"/>
      <c r="U5" s="887"/>
      <c r="V5" s="887"/>
      <c r="W5" s="887"/>
      <c r="X5" s="887"/>
      <c r="Y5" s="887"/>
      <c r="Z5" s="887"/>
      <c r="AA5" s="887"/>
      <c r="AB5" s="887"/>
    </row>
    <row r="6" spans="2:28" ht="15" thickBot="1" x14ac:dyDescent="0.4">
      <c r="B6" s="888"/>
      <c r="C6" s="891"/>
      <c r="D6" s="891"/>
      <c r="E6" s="891"/>
      <c r="F6" s="891"/>
      <c r="G6" s="891"/>
      <c r="H6" s="891"/>
      <c r="I6" s="890"/>
      <c r="J6" s="890"/>
      <c r="K6" s="890"/>
      <c r="L6" s="890"/>
      <c r="M6" s="890"/>
      <c r="N6" s="890"/>
      <c r="O6" s="890"/>
      <c r="P6" s="890"/>
      <c r="Q6" s="890"/>
      <c r="R6" s="891"/>
      <c r="S6" s="891"/>
      <c r="T6" s="891"/>
      <c r="U6" s="891"/>
      <c r="V6" s="891"/>
      <c r="W6" s="891"/>
      <c r="X6" s="891"/>
      <c r="Y6" s="891"/>
      <c r="Z6" s="891"/>
      <c r="AA6" s="891"/>
      <c r="AB6" s="892"/>
    </row>
    <row r="7" spans="2:28" ht="15" customHeight="1" x14ac:dyDescent="0.35">
      <c r="B7" s="893"/>
      <c r="C7" s="3462" t="s">
        <v>560</v>
      </c>
      <c r="D7" s="3463"/>
      <c r="E7" s="3463"/>
      <c r="F7" s="3463"/>
      <c r="G7" s="3463"/>
      <c r="H7" s="3464"/>
      <c r="I7" s="1365" t="s">
        <v>561</v>
      </c>
      <c r="J7" s="1366"/>
      <c r="K7" s="1366"/>
      <c r="L7" s="1366"/>
      <c r="M7" s="1366"/>
      <c r="N7" s="1366"/>
      <c r="O7" s="1366"/>
      <c r="P7" s="1366"/>
      <c r="Q7" s="1366"/>
      <c r="R7" s="1366"/>
      <c r="S7" s="1366"/>
      <c r="T7" s="1366"/>
      <c r="U7" s="1366"/>
      <c r="V7" s="1366"/>
      <c r="W7" s="1366"/>
      <c r="X7" s="1366"/>
      <c r="Y7" s="1366"/>
      <c r="Z7" s="1366"/>
      <c r="AA7" s="1367"/>
      <c r="AB7" s="894"/>
    </row>
    <row r="8" spans="2:28" ht="15" thickBot="1" x14ac:dyDescent="0.4">
      <c r="B8" s="893"/>
      <c r="C8" s="3465"/>
      <c r="D8" s="3466"/>
      <c r="E8" s="3466"/>
      <c r="F8" s="3466"/>
      <c r="G8" s="3466"/>
      <c r="H8" s="3467"/>
      <c r="I8" s="1368"/>
      <c r="J8" s="1369"/>
      <c r="K8" s="1369"/>
      <c r="L8" s="1369"/>
      <c r="M8" s="1369"/>
      <c r="N8" s="1369"/>
      <c r="O8" s="1369"/>
      <c r="P8" s="1369"/>
      <c r="Q8" s="1369"/>
      <c r="R8" s="1369"/>
      <c r="S8" s="1369"/>
      <c r="T8" s="1369"/>
      <c r="U8" s="1369"/>
      <c r="V8" s="1369"/>
      <c r="W8" s="1369"/>
      <c r="X8" s="1369"/>
      <c r="Y8" s="1369"/>
      <c r="Z8" s="1369"/>
      <c r="AA8" s="1370"/>
      <c r="AB8" s="894"/>
    </row>
    <row r="9" spans="2:28" ht="15" thickBot="1" x14ac:dyDescent="0.4">
      <c r="B9" s="893"/>
      <c r="C9" s="897"/>
      <c r="D9" s="897"/>
      <c r="E9" s="897"/>
      <c r="F9" s="897"/>
      <c r="G9" s="897"/>
      <c r="H9" s="897"/>
      <c r="I9" s="896"/>
      <c r="J9" s="896"/>
      <c r="K9" s="896"/>
      <c r="L9" s="896"/>
      <c r="M9" s="896"/>
      <c r="N9" s="896"/>
      <c r="O9" s="896"/>
      <c r="P9" s="896"/>
      <c r="Q9" s="896"/>
      <c r="R9" s="897"/>
      <c r="S9" s="897"/>
      <c r="T9" s="897"/>
      <c r="U9" s="897"/>
      <c r="V9" s="897"/>
      <c r="W9" s="897"/>
      <c r="X9" s="897"/>
      <c r="Y9" s="897"/>
      <c r="Z9" s="897"/>
      <c r="AA9" s="897"/>
      <c r="AB9" s="894"/>
    </row>
    <row r="10" spans="2:28" ht="15" customHeight="1" thickBot="1" x14ac:dyDescent="0.4">
      <c r="B10" s="893"/>
      <c r="C10" s="3462" t="s">
        <v>562</v>
      </c>
      <c r="D10" s="3463"/>
      <c r="E10" s="3463"/>
      <c r="F10" s="3463"/>
      <c r="G10" s="3463"/>
      <c r="H10" s="3464"/>
      <c r="I10" s="1387" t="s">
        <v>840</v>
      </c>
      <c r="J10" s="1388"/>
      <c r="K10" s="1388"/>
      <c r="L10" s="1388"/>
      <c r="M10" s="1388"/>
      <c r="N10" s="1388"/>
      <c r="O10" s="1388"/>
      <c r="P10" s="1388"/>
      <c r="Q10" s="1389"/>
      <c r="R10" s="3468" t="s">
        <v>7</v>
      </c>
      <c r="S10" s="3469"/>
      <c r="T10" s="3469"/>
      <c r="U10" s="3470"/>
      <c r="V10" s="3459" t="s">
        <v>563</v>
      </c>
      <c r="W10" s="3460"/>
      <c r="X10" s="3460"/>
      <c r="Y10" s="3460"/>
      <c r="Z10" s="3460"/>
      <c r="AA10" s="3461"/>
      <c r="AB10" s="894"/>
    </row>
    <row r="11" spans="2:28" ht="18" customHeight="1" thickBot="1" x14ac:dyDescent="0.4">
      <c r="B11" s="893"/>
      <c r="C11" s="3465"/>
      <c r="D11" s="3466"/>
      <c r="E11" s="3466"/>
      <c r="F11" s="3466"/>
      <c r="G11" s="3466"/>
      <c r="H11" s="3467"/>
      <c r="I11" s="1390"/>
      <c r="J11" s="1391"/>
      <c r="K11" s="1391"/>
      <c r="L11" s="1391"/>
      <c r="M11" s="1391"/>
      <c r="N11" s="1391"/>
      <c r="O11" s="1391"/>
      <c r="P11" s="1391"/>
      <c r="Q11" s="1392"/>
      <c r="R11" s="1150" t="s">
        <v>841</v>
      </c>
      <c r="S11" s="1151"/>
      <c r="T11" s="1151"/>
      <c r="U11" s="1152"/>
      <c r="V11" s="3388">
        <v>2</v>
      </c>
      <c r="W11" s="3389"/>
      <c r="X11" s="3389"/>
      <c r="Y11" s="3389"/>
      <c r="Z11" s="3389"/>
      <c r="AA11" s="3390"/>
      <c r="AB11" s="894"/>
    </row>
    <row r="12" spans="2:28" ht="15" thickBot="1" x14ac:dyDescent="0.4">
      <c r="B12" s="898"/>
      <c r="C12" s="581"/>
      <c r="D12" s="581"/>
      <c r="E12" s="581"/>
      <c r="F12" s="581"/>
      <c r="G12" s="581"/>
      <c r="H12" s="581"/>
      <c r="I12" s="581"/>
      <c r="J12" s="581"/>
      <c r="K12" s="581"/>
      <c r="L12" s="581"/>
      <c r="M12" s="581"/>
      <c r="N12" s="581"/>
      <c r="O12" s="581"/>
      <c r="P12" s="581"/>
      <c r="Q12" s="581"/>
      <c r="R12" s="581"/>
      <c r="S12" s="581"/>
      <c r="T12" s="581"/>
      <c r="U12" s="581"/>
      <c r="V12" s="581"/>
      <c r="W12" s="581"/>
      <c r="X12" s="581"/>
      <c r="Y12" s="581"/>
      <c r="Z12" s="581"/>
      <c r="AA12" s="581"/>
      <c r="AB12" s="900"/>
    </row>
    <row r="13" spans="2:28" ht="15" customHeight="1" x14ac:dyDescent="0.35">
      <c r="B13" s="898"/>
      <c r="C13" s="3462" t="s">
        <v>163</v>
      </c>
      <c r="D13" s="3463"/>
      <c r="E13" s="3463"/>
      <c r="F13" s="3463"/>
      <c r="G13" s="3463"/>
      <c r="H13" s="3464"/>
      <c r="I13" s="3345" t="s">
        <v>585</v>
      </c>
      <c r="J13" s="3346"/>
      <c r="K13" s="3346"/>
      <c r="L13" s="3346"/>
      <c r="M13" s="3346"/>
      <c r="N13" s="3346"/>
      <c r="O13" s="3346"/>
      <c r="P13" s="3346"/>
      <c r="Q13" s="3346"/>
      <c r="R13" s="3346"/>
      <c r="S13" s="3347"/>
      <c r="T13" s="3462" t="s">
        <v>564</v>
      </c>
      <c r="U13" s="3463"/>
      <c r="V13" s="3463"/>
      <c r="W13" s="3463"/>
      <c r="X13" s="3463"/>
      <c r="Y13" s="3463"/>
      <c r="Z13" s="3463"/>
      <c r="AA13" s="3464"/>
      <c r="AB13" s="900"/>
    </row>
    <row r="14" spans="2:28" ht="30" customHeight="1" thickBot="1" x14ac:dyDescent="0.4">
      <c r="B14" s="898"/>
      <c r="C14" s="3465"/>
      <c r="D14" s="3466"/>
      <c r="E14" s="3466"/>
      <c r="F14" s="3466"/>
      <c r="G14" s="3466"/>
      <c r="H14" s="3467"/>
      <c r="I14" s="3348"/>
      <c r="J14" s="3349"/>
      <c r="K14" s="3349"/>
      <c r="L14" s="3349"/>
      <c r="M14" s="3349"/>
      <c r="N14" s="3349"/>
      <c r="O14" s="3349"/>
      <c r="P14" s="3349"/>
      <c r="Q14" s="3349"/>
      <c r="R14" s="3349"/>
      <c r="S14" s="3350"/>
      <c r="T14" s="1162" t="s">
        <v>108</v>
      </c>
      <c r="U14" s="1163"/>
      <c r="V14" s="1163"/>
      <c r="W14" s="1163"/>
      <c r="X14" s="1163"/>
      <c r="Y14" s="1163"/>
      <c r="Z14" s="1163"/>
      <c r="AA14" s="1164"/>
      <c r="AB14" s="900"/>
    </row>
    <row r="15" spans="2:28" ht="15" thickBot="1" x14ac:dyDescent="0.4">
      <c r="B15" s="898"/>
      <c r="C15" s="581"/>
      <c r="D15" s="581"/>
      <c r="E15" s="581"/>
      <c r="F15" s="581"/>
      <c r="G15" s="581"/>
      <c r="H15" s="581"/>
      <c r="I15" s="581"/>
      <c r="J15" s="581"/>
      <c r="K15" s="581"/>
      <c r="L15" s="581"/>
      <c r="M15" s="581"/>
      <c r="N15" s="581"/>
      <c r="O15" s="581"/>
      <c r="P15" s="581"/>
      <c r="Q15" s="581"/>
      <c r="R15" s="581"/>
      <c r="S15" s="581"/>
      <c r="T15" s="581"/>
      <c r="U15" s="581"/>
      <c r="V15" s="581"/>
      <c r="W15" s="581"/>
      <c r="X15" s="581"/>
      <c r="Y15" s="581"/>
      <c r="Z15" s="581"/>
      <c r="AA15" s="581"/>
      <c r="AB15" s="900"/>
    </row>
    <row r="16" spans="2:28" ht="37.5" customHeight="1" thickBot="1" x14ac:dyDescent="0.4">
      <c r="B16" s="898"/>
      <c r="C16" s="3401" t="s">
        <v>565</v>
      </c>
      <c r="D16" s="3402"/>
      <c r="E16" s="3402"/>
      <c r="F16" s="3402"/>
      <c r="G16" s="3402"/>
      <c r="H16" s="3403"/>
      <c r="I16" s="1840" t="s">
        <v>586</v>
      </c>
      <c r="J16" s="1841"/>
      <c r="K16" s="1841"/>
      <c r="L16" s="1841"/>
      <c r="M16" s="1841"/>
      <c r="N16" s="1841"/>
      <c r="O16" s="1841"/>
      <c r="P16" s="1841"/>
      <c r="Q16" s="1841"/>
      <c r="R16" s="1841"/>
      <c r="S16" s="1841"/>
      <c r="T16" s="1841"/>
      <c r="U16" s="1841"/>
      <c r="V16" s="1841"/>
      <c r="W16" s="1841"/>
      <c r="X16" s="1841"/>
      <c r="Y16" s="1841"/>
      <c r="Z16" s="1841"/>
      <c r="AA16" s="1842"/>
      <c r="AB16" s="900"/>
    </row>
    <row r="17" spans="2:28" ht="16.5" customHeight="1" thickBot="1" x14ac:dyDescent="0.4">
      <c r="B17" s="898"/>
      <c r="C17" s="897"/>
      <c r="D17" s="897"/>
      <c r="E17" s="897"/>
      <c r="F17" s="897"/>
      <c r="G17" s="897"/>
      <c r="H17" s="897"/>
      <c r="I17" s="578"/>
      <c r="J17" s="578"/>
      <c r="K17" s="578"/>
      <c r="L17" s="578"/>
      <c r="M17" s="578"/>
      <c r="N17" s="578"/>
      <c r="O17" s="578"/>
      <c r="P17" s="578"/>
      <c r="Q17" s="578"/>
      <c r="R17" s="578"/>
      <c r="S17" s="578"/>
      <c r="T17" s="578"/>
      <c r="U17" s="578"/>
      <c r="V17" s="578"/>
      <c r="W17" s="578"/>
      <c r="X17" s="578"/>
      <c r="Y17" s="578"/>
      <c r="Z17" s="578"/>
      <c r="AA17" s="578"/>
      <c r="AB17" s="900"/>
    </row>
    <row r="18" spans="2:28" ht="63.75" customHeight="1" thickBot="1" x14ac:dyDescent="0.4">
      <c r="B18" s="898"/>
      <c r="C18" s="3401" t="s">
        <v>79</v>
      </c>
      <c r="D18" s="3402"/>
      <c r="E18" s="3402"/>
      <c r="F18" s="3402"/>
      <c r="G18" s="3402"/>
      <c r="H18" s="3403"/>
      <c r="I18" s="1840" t="s">
        <v>369</v>
      </c>
      <c r="J18" s="1841"/>
      <c r="K18" s="1841"/>
      <c r="L18" s="1841"/>
      <c r="M18" s="1841"/>
      <c r="N18" s="1841"/>
      <c r="O18" s="1841"/>
      <c r="P18" s="1841"/>
      <c r="Q18" s="1841"/>
      <c r="R18" s="1841"/>
      <c r="S18" s="1841"/>
      <c r="T18" s="1841"/>
      <c r="U18" s="1841"/>
      <c r="V18" s="1841"/>
      <c r="W18" s="1841"/>
      <c r="X18" s="1841"/>
      <c r="Y18" s="1841"/>
      <c r="Z18" s="1841"/>
      <c r="AA18" s="1842"/>
      <c r="AB18" s="900"/>
    </row>
    <row r="19" spans="2:28" ht="16.5" customHeight="1" thickBot="1" x14ac:dyDescent="0.4">
      <c r="B19" s="898"/>
      <c r="C19" s="897"/>
      <c r="D19" s="897"/>
      <c r="E19" s="897"/>
      <c r="F19" s="897"/>
      <c r="G19" s="897"/>
      <c r="H19" s="897"/>
      <c r="I19" s="901"/>
      <c r="J19" s="901"/>
      <c r="K19" s="901"/>
      <c r="L19" s="901"/>
      <c r="M19" s="901"/>
      <c r="N19" s="901"/>
      <c r="O19" s="901"/>
      <c r="P19" s="901"/>
      <c r="Q19" s="901"/>
      <c r="R19" s="901"/>
      <c r="S19" s="901"/>
      <c r="T19" s="901"/>
      <c r="U19" s="901"/>
      <c r="V19" s="901"/>
      <c r="W19" s="901"/>
      <c r="X19" s="901"/>
      <c r="Y19" s="901"/>
      <c r="Z19" s="901"/>
      <c r="AA19" s="901"/>
      <c r="AB19" s="900"/>
    </row>
    <row r="20" spans="2:28" x14ac:dyDescent="0.35">
      <c r="B20" s="898"/>
      <c r="C20" s="3435" t="s">
        <v>567</v>
      </c>
      <c r="D20" s="3454"/>
      <c r="E20" s="3454"/>
      <c r="F20" s="3454"/>
      <c r="G20" s="3454"/>
      <c r="H20" s="3455"/>
      <c r="I20" s="3356" t="s">
        <v>966</v>
      </c>
      <c r="J20" s="3357"/>
      <c r="K20" s="3357"/>
      <c r="L20" s="3358"/>
      <c r="M20" s="3459" t="s">
        <v>583</v>
      </c>
      <c r="N20" s="3460"/>
      <c r="O20" s="3460"/>
      <c r="P20" s="3460"/>
      <c r="Q20" s="3460"/>
      <c r="R20" s="3460"/>
      <c r="S20" s="3461"/>
      <c r="T20" s="3459" t="s">
        <v>569</v>
      </c>
      <c r="U20" s="3460"/>
      <c r="V20" s="3460"/>
      <c r="W20" s="3460"/>
      <c r="X20" s="3460"/>
      <c r="Y20" s="3460"/>
      <c r="Z20" s="3460"/>
      <c r="AA20" s="3461"/>
      <c r="AB20" s="900"/>
    </row>
    <row r="21" spans="2:28" ht="15" thickBot="1" x14ac:dyDescent="0.4">
      <c r="B21" s="898"/>
      <c r="C21" s="3456"/>
      <c r="D21" s="3457"/>
      <c r="E21" s="3457"/>
      <c r="F21" s="3457"/>
      <c r="G21" s="3457"/>
      <c r="H21" s="3458"/>
      <c r="I21" s="3359"/>
      <c r="J21" s="3360"/>
      <c r="K21" s="3360"/>
      <c r="L21" s="3361"/>
      <c r="M21" s="1153" t="s">
        <v>20</v>
      </c>
      <c r="N21" s="1154"/>
      <c r="O21" s="1154"/>
      <c r="P21" s="1154"/>
      <c r="Q21" s="1154"/>
      <c r="R21" s="1154"/>
      <c r="S21" s="1155"/>
      <c r="T21" s="1578" t="s">
        <v>842</v>
      </c>
      <c r="U21" s="1579"/>
      <c r="V21" s="1579"/>
      <c r="W21" s="1579"/>
      <c r="X21" s="1579"/>
      <c r="Y21" s="1579"/>
      <c r="Z21" s="1579"/>
      <c r="AA21" s="1580"/>
      <c r="AB21" s="900"/>
    </row>
    <row r="22" spans="2:28" ht="15" thickBot="1" x14ac:dyDescent="0.4">
      <c r="B22" s="898"/>
      <c r="C22" s="581"/>
      <c r="D22" s="581"/>
      <c r="E22" s="581"/>
      <c r="F22" s="581"/>
      <c r="G22" s="581"/>
      <c r="H22" s="581"/>
      <c r="I22" s="581"/>
      <c r="J22" s="581"/>
      <c r="K22" s="581"/>
      <c r="L22" s="581"/>
      <c r="M22" s="581"/>
      <c r="N22" s="581"/>
      <c r="O22" s="581"/>
      <c r="P22" s="581"/>
      <c r="Q22" s="581"/>
      <c r="R22" s="581"/>
      <c r="S22" s="581"/>
      <c r="T22" s="581"/>
      <c r="U22" s="581"/>
      <c r="V22" s="581"/>
      <c r="W22" s="581"/>
      <c r="X22" s="581"/>
      <c r="Y22" s="581"/>
      <c r="Z22" s="581"/>
      <c r="AA22" s="581"/>
      <c r="AB22" s="900"/>
    </row>
    <row r="23" spans="2:28" ht="29.25" customHeight="1" x14ac:dyDescent="0.35">
      <c r="B23" s="898"/>
      <c r="C23" s="3459" t="s">
        <v>570</v>
      </c>
      <c r="D23" s="3460"/>
      <c r="E23" s="3460"/>
      <c r="F23" s="3460"/>
      <c r="G23" s="3460"/>
      <c r="H23" s="3460"/>
      <c r="I23" s="3461"/>
      <c r="J23" s="3459" t="s">
        <v>23</v>
      </c>
      <c r="K23" s="3460"/>
      <c r="L23" s="3460"/>
      <c r="M23" s="3460"/>
      <c r="N23" s="3460"/>
      <c r="O23" s="3460"/>
      <c r="P23" s="3461"/>
      <c r="Q23" s="3459" t="s">
        <v>572</v>
      </c>
      <c r="R23" s="3460"/>
      <c r="S23" s="3460"/>
      <c r="T23" s="3460"/>
      <c r="U23" s="3460"/>
      <c r="V23" s="3460"/>
      <c r="W23" s="3460"/>
      <c r="X23" s="3460"/>
      <c r="Y23" s="3460"/>
      <c r="Z23" s="3460"/>
      <c r="AA23" s="3461"/>
      <c r="AB23" s="900"/>
    </row>
    <row r="24" spans="2:28" ht="20.25" customHeight="1" thickBot="1" x14ac:dyDescent="0.4">
      <c r="B24" s="898"/>
      <c r="C24" s="3476" t="s">
        <v>843</v>
      </c>
      <c r="D24" s="3477"/>
      <c r="E24" s="3477"/>
      <c r="F24" s="3477"/>
      <c r="G24" s="3477"/>
      <c r="H24" s="3477"/>
      <c r="I24" s="3478"/>
      <c r="J24" s="3476" t="s">
        <v>573</v>
      </c>
      <c r="K24" s="3477"/>
      <c r="L24" s="3477"/>
      <c r="M24" s="3477"/>
      <c r="N24" s="3477"/>
      <c r="O24" s="3477"/>
      <c r="P24" s="3478"/>
      <c r="Q24" s="3368" t="s">
        <v>97</v>
      </c>
      <c r="R24" s="3369"/>
      <c r="S24" s="3369"/>
      <c r="T24" s="3369"/>
      <c r="U24" s="3369"/>
      <c r="V24" s="3369"/>
      <c r="W24" s="3369"/>
      <c r="X24" s="3369"/>
      <c r="Y24" s="3369"/>
      <c r="Z24" s="3369"/>
      <c r="AA24" s="3370"/>
      <c r="AB24" s="900"/>
    </row>
    <row r="25" spans="2:28" ht="15" thickBot="1" x14ac:dyDescent="0.4">
      <c r="B25" s="898"/>
      <c r="C25" s="581"/>
      <c r="D25" s="581"/>
      <c r="E25" s="581"/>
      <c r="F25" s="581"/>
      <c r="G25" s="581"/>
      <c r="H25" s="581"/>
      <c r="I25" s="581"/>
      <c r="J25" s="581"/>
      <c r="K25" s="581"/>
      <c r="L25" s="581"/>
      <c r="M25" s="581"/>
      <c r="N25" s="581"/>
      <c r="O25" s="581"/>
      <c r="P25" s="581"/>
      <c r="Q25" s="581"/>
      <c r="R25" s="581"/>
      <c r="S25" s="581"/>
      <c r="T25" s="581"/>
      <c r="U25" s="581"/>
      <c r="V25" s="581"/>
      <c r="W25" s="581"/>
      <c r="X25" s="581"/>
      <c r="Y25" s="581"/>
      <c r="Z25" s="581"/>
      <c r="AA25" s="581"/>
      <c r="AB25" s="900"/>
    </row>
    <row r="26" spans="2:28" ht="15" thickBot="1" x14ac:dyDescent="0.4">
      <c r="B26" s="898"/>
      <c r="C26" s="3401" t="s">
        <v>574</v>
      </c>
      <c r="D26" s="3402"/>
      <c r="E26" s="3402"/>
      <c r="F26" s="3402"/>
      <c r="G26" s="3402"/>
      <c r="H26" s="3403"/>
      <c r="I26" s="1451" t="s">
        <v>972</v>
      </c>
      <c r="J26" s="2753"/>
      <c r="K26" s="2753"/>
      <c r="L26" s="2753"/>
      <c r="M26" s="2753"/>
      <c r="N26" s="2753"/>
      <c r="O26" s="2753"/>
      <c r="P26" s="2753"/>
      <c r="Q26" s="2753"/>
      <c r="R26" s="2753"/>
      <c r="S26" s="2753"/>
      <c r="T26" s="2753"/>
      <c r="U26" s="2753"/>
      <c r="V26" s="2753"/>
      <c r="W26" s="2753"/>
      <c r="X26" s="2753"/>
      <c r="Y26" s="2753"/>
      <c r="Z26" s="2753"/>
      <c r="AA26" s="2754"/>
      <c r="AB26" s="900"/>
    </row>
    <row r="27" spans="2:28" ht="15" thickBot="1" x14ac:dyDescent="0.4">
      <c r="B27" s="898"/>
      <c r="C27" s="897"/>
      <c r="D27" s="897"/>
      <c r="E27" s="897"/>
      <c r="F27" s="897"/>
      <c r="G27" s="897"/>
      <c r="H27" s="897"/>
      <c r="I27" s="901"/>
      <c r="J27" s="901"/>
      <c r="K27" s="901"/>
      <c r="L27" s="901"/>
      <c r="M27" s="901"/>
      <c r="N27" s="901"/>
      <c r="O27" s="901"/>
      <c r="P27" s="901"/>
      <c r="Q27" s="901"/>
      <c r="R27" s="901"/>
      <c r="S27" s="901"/>
      <c r="T27" s="901"/>
      <c r="U27" s="901"/>
      <c r="V27" s="901"/>
      <c r="W27" s="901"/>
      <c r="X27" s="901"/>
      <c r="Y27" s="901"/>
      <c r="Z27" s="901"/>
      <c r="AA27" s="901"/>
      <c r="AB27" s="900"/>
    </row>
    <row r="28" spans="2:28" ht="40.5" customHeight="1" thickBot="1" x14ac:dyDescent="0.4">
      <c r="B28" s="898"/>
      <c r="C28" s="3401" t="s">
        <v>28</v>
      </c>
      <c r="D28" s="3402"/>
      <c r="E28" s="3402"/>
      <c r="F28" s="3402"/>
      <c r="G28" s="3402"/>
      <c r="H28" s="3403"/>
      <c r="I28" s="2876" t="s">
        <v>844</v>
      </c>
      <c r="J28" s="1451"/>
      <c r="K28" s="3432" t="s">
        <v>29</v>
      </c>
      <c r="L28" s="3433"/>
      <c r="M28" s="3433"/>
      <c r="N28" s="3434"/>
      <c r="O28" s="1527" t="s">
        <v>30</v>
      </c>
      <c r="P28" s="1899"/>
      <c r="Q28" s="1900"/>
      <c r="R28" s="920"/>
      <c r="S28" s="1527" t="s">
        <v>31</v>
      </c>
      <c r="T28" s="1899"/>
      <c r="U28" s="920"/>
      <c r="V28" s="2876" t="s">
        <v>56</v>
      </c>
      <c r="W28" s="3371"/>
      <c r="X28" s="3371"/>
      <c r="Y28" s="3371"/>
      <c r="Z28" s="3372"/>
      <c r="AA28" s="921" t="s">
        <v>32</v>
      </c>
      <c r="AB28" s="900"/>
    </row>
    <row r="29" spans="2:28" ht="15" thickBot="1" x14ac:dyDescent="0.4">
      <c r="B29" s="898"/>
      <c r="C29" s="581"/>
      <c r="D29" s="581"/>
      <c r="E29" s="581"/>
      <c r="F29" s="581"/>
      <c r="G29" s="581"/>
      <c r="H29" s="581"/>
      <c r="I29" s="581"/>
      <c r="J29" s="581"/>
      <c r="K29" s="581"/>
      <c r="L29" s="581"/>
      <c r="M29" s="581"/>
      <c r="N29" s="581"/>
      <c r="O29" s="581"/>
      <c r="P29" s="581"/>
      <c r="Q29" s="581"/>
      <c r="R29" s="581"/>
      <c r="S29" s="581"/>
      <c r="T29" s="581"/>
      <c r="U29" s="581"/>
      <c r="V29" s="581"/>
      <c r="W29" s="581"/>
      <c r="X29" s="581"/>
      <c r="Y29" s="581"/>
      <c r="Z29" s="581"/>
      <c r="AA29" s="581"/>
      <c r="AB29" s="900"/>
    </row>
    <row r="30" spans="2:28" ht="15.75" customHeight="1" x14ac:dyDescent="0.35">
      <c r="B30" s="898"/>
      <c r="C30" s="3435" t="s">
        <v>576</v>
      </c>
      <c r="D30" s="3436"/>
      <c r="E30" s="3436"/>
      <c r="F30" s="3436"/>
      <c r="G30" s="3436"/>
      <c r="H30" s="3436"/>
      <c r="I30" s="3436"/>
      <c r="J30" s="3437"/>
      <c r="K30" s="3444" t="s">
        <v>37</v>
      </c>
      <c r="L30" s="3445"/>
      <c r="M30" s="3445"/>
      <c r="N30" s="3445"/>
      <c r="O30" s="3445"/>
      <c r="P30" s="3445"/>
      <c r="Q30" s="3445"/>
      <c r="R30" s="3446"/>
      <c r="S30" s="3323" t="s">
        <v>36</v>
      </c>
      <c r="T30" s="3324"/>
      <c r="U30" s="3324"/>
      <c r="V30" s="3324"/>
      <c r="W30" s="3325"/>
      <c r="X30" s="3447" t="s">
        <v>35</v>
      </c>
      <c r="Y30" s="3321"/>
      <c r="Z30" s="3321"/>
      <c r="AA30" s="3448"/>
      <c r="AB30" s="900"/>
    </row>
    <row r="31" spans="2:28" x14ac:dyDescent="0.35">
      <c r="B31" s="898"/>
      <c r="C31" s="3438"/>
      <c r="D31" s="3439"/>
      <c r="E31" s="3439"/>
      <c r="F31" s="3439"/>
      <c r="G31" s="3439"/>
      <c r="H31" s="3439"/>
      <c r="I31" s="3439"/>
      <c r="J31" s="3440"/>
      <c r="K31" s="3449" t="s">
        <v>38</v>
      </c>
      <c r="L31" s="3450"/>
      <c r="M31" s="3450"/>
      <c r="N31" s="3451"/>
      <c r="O31" s="3452" t="s">
        <v>39</v>
      </c>
      <c r="P31" s="3450"/>
      <c r="Q31" s="3450"/>
      <c r="R31" s="3451"/>
      <c r="S31" s="3332" t="s">
        <v>38</v>
      </c>
      <c r="T31" s="3333"/>
      <c r="U31" s="3332" t="s">
        <v>39</v>
      </c>
      <c r="V31" s="3334"/>
      <c r="W31" s="3333"/>
      <c r="X31" s="3331" t="s">
        <v>38</v>
      </c>
      <c r="Y31" s="3329"/>
      <c r="Z31" s="3331" t="s">
        <v>39</v>
      </c>
      <c r="AA31" s="3453"/>
      <c r="AB31" s="900"/>
    </row>
    <row r="32" spans="2:28" ht="15" thickBot="1" x14ac:dyDescent="0.4">
      <c r="B32" s="898"/>
      <c r="C32" s="3441"/>
      <c r="D32" s="3442"/>
      <c r="E32" s="3442"/>
      <c r="F32" s="3442"/>
      <c r="G32" s="3442"/>
      <c r="H32" s="3442"/>
      <c r="I32" s="3442"/>
      <c r="J32" s="3443"/>
      <c r="K32" s="3473">
        <v>0</v>
      </c>
      <c r="L32" s="3474"/>
      <c r="M32" s="3474"/>
      <c r="N32" s="3475"/>
      <c r="O32" s="3471">
        <v>104.01</v>
      </c>
      <c r="P32" s="3474"/>
      <c r="Q32" s="3474"/>
      <c r="R32" s="3475"/>
      <c r="S32" s="3471">
        <v>104.02</v>
      </c>
      <c r="T32" s="3475"/>
      <c r="U32" s="3471">
        <v>114.85</v>
      </c>
      <c r="V32" s="3474"/>
      <c r="W32" s="3475"/>
      <c r="X32" s="3471">
        <v>114.86</v>
      </c>
      <c r="Y32" s="3475"/>
      <c r="Z32" s="3471">
        <v>136.53</v>
      </c>
      <c r="AA32" s="3472"/>
      <c r="AB32" s="900"/>
    </row>
    <row r="33" spans="2:28" ht="15" thickBot="1" x14ac:dyDescent="0.4">
      <c r="B33" s="898"/>
      <c r="C33" s="581"/>
      <c r="D33" s="581"/>
      <c r="E33" s="581"/>
      <c r="F33" s="581"/>
      <c r="G33" s="581"/>
      <c r="H33" s="581"/>
      <c r="I33" s="581"/>
      <c r="J33" s="581"/>
      <c r="K33" s="581"/>
      <c r="L33" s="581"/>
      <c r="M33" s="581"/>
      <c r="N33" s="581"/>
      <c r="O33" s="581"/>
      <c r="P33" s="581"/>
      <c r="Q33" s="581"/>
      <c r="R33" s="581"/>
      <c r="S33" s="581"/>
      <c r="T33" s="581"/>
      <c r="U33" s="581"/>
      <c r="V33" s="581"/>
      <c r="W33" s="581"/>
      <c r="X33" s="581"/>
      <c r="Y33" s="581"/>
      <c r="Z33" s="581"/>
      <c r="AA33" s="581"/>
      <c r="AB33" s="900"/>
    </row>
    <row r="34" spans="2:28" s="902" customFormat="1" ht="15" thickBot="1" x14ac:dyDescent="0.4">
      <c r="B34" s="903"/>
      <c r="C34" s="3413" t="s">
        <v>40</v>
      </c>
      <c r="D34" s="3414"/>
      <c r="E34" s="3414"/>
      <c r="F34" s="3414"/>
      <c r="G34" s="3414"/>
      <c r="H34" s="3414"/>
      <c r="I34" s="3414"/>
      <c r="J34" s="3414"/>
      <c r="K34" s="3414"/>
      <c r="L34" s="3414"/>
      <c r="M34" s="3414"/>
      <c r="N34" s="3414"/>
      <c r="O34" s="3414"/>
      <c r="P34" s="3414"/>
      <c r="Q34" s="3414"/>
      <c r="R34" s="3414"/>
      <c r="S34" s="3414"/>
      <c r="T34" s="3414"/>
      <c r="U34" s="3414"/>
      <c r="V34" s="3414"/>
      <c r="W34" s="3414"/>
      <c r="X34" s="3414"/>
      <c r="Y34" s="3414"/>
      <c r="Z34" s="3414"/>
      <c r="AA34" s="3417"/>
      <c r="AB34" s="900"/>
    </row>
    <row r="35" spans="2:28" s="902" customFormat="1" ht="15" customHeight="1" x14ac:dyDescent="0.35">
      <c r="B35" s="903"/>
      <c r="C35" s="3413" t="s">
        <v>41</v>
      </c>
      <c r="D35" s="3414"/>
      <c r="E35" s="3414"/>
      <c r="F35" s="3414"/>
      <c r="G35" s="3417"/>
      <c r="H35" s="3424" t="s">
        <v>595</v>
      </c>
      <c r="I35" s="3424" t="s">
        <v>839</v>
      </c>
      <c r="J35" s="3424" t="s">
        <v>44</v>
      </c>
      <c r="K35" s="3426" t="s">
        <v>45</v>
      </c>
      <c r="L35" s="3427"/>
      <c r="M35" s="3427"/>
      <c r="N35" s="3427"/>
      <c r="O35" s="3427"/>
      <c r="P35" s="3427"/>
      <c r="Q35" s="3427"/>
      <c r="R35" s="3427"/>
      <c r="S35" s="3427"/>
      <c r="T35" s="3427"/>
      <c r="U35" s="3427"/>
      <c r="V35" s="3427"/>
      <c r="W35" s="3427"/>
      <c r="X35" s="3427"/>
      <c r="Y35" s="3427"/>
      <c r="Z35" s="3427"/>
      <c r="AA35" s="3428"/>
      <c r="AB35" s="900"/>
    </row>
    <row r="36" spans="2:28" s="902" customFormat="1" ht="20.25" customHeight="1" thickBot="1" x14ac:dyDescent="0.4">
      <c r="B36" s="903"/>
      <c r="C36" s="3421"/>
      <c r="D36" s="3422"/>
      <c r="E36" s="3422"/>
      <c r="F36" s="3422"/>
      <c r="G36" s="3423"/>
      <c r="H36" s="3425"/>
      <c r="I36" s="3425"/>
      <c r="J36" s="3425"/>
      <c r="K36" s="3429"/>
      <c r="L36" s="3430"/>
      <c r="M36" s="3430"/>
      <c r="N36" s="3430"/>
      <c r="O36" s="3430"/>
      <c r="P36" s="3430"/>
      <c r="Q36" s="3430"/>
      <c r="R36" s="3430"/>
      <c r="S36" s="3430"/>
      <c r="T36" s="3430"/>
      <c r="U36" s="3430"/>
      <c r="V36" s="3430"/>
      <c r="W36" s="3430"/>
      <c r="X36" s="3430"/>
      <c r="Y36" s="3430"/>
      <c r="Z36" s="3430"/>
      <c r="AA36" s="3431"/>
      <c r="AB36" s="900"/>
    </row>
    <row r="37" spans="2:28" s="902" customFormat="1" ht="38.4" customHeight="1" x14ac:dyDescent="0.35">
      <c r="B37" s="903"/>
      <c r="C37" s="3398" t="s">
        <v>579</v>
      </c>
      <c r="D37" s="3399"/>
      <c r="E37" s="3399"/>
      <c r="F37" s="3399"/>
      <c r="G37" s="3400"/>
      <c r="H37" s="983">
        <v>22523</v>
      </c>
      <c r="I37" s="983">
        <v>971</v>
      </c>
      <c r="J37" s="577">
        <f>H37/I37</f>
        <v>23.195674562306902</v>
      </c>
      <c r="K37" s="3484" t="s">
        <v>973</v>
      </c>
      <c r="L37" s="3485"/>
      <c r="M37" s="3485"/>
      <c r="N37" s="3485"/>
      <c r="O37" s="3485"/>
      <c r="P37" s="3485"/>
      <c r="Q37" s="3485"/>
      <c r="R37" s="3485"/>
      <c r="S37" s="3485"/>
      <c r="T37" s="3485"/>
      <c r="U37" s="3485"/>
      <c r="V37" s="3485"/>
      <c r="W37" s="3485"/>
      <c r="X37" s="3485"/>
      <c r="Y37" s="3485"/>
      <c r="Z37" s="3485"/>
      <c r="AA37" s="3486"/>
      <c r="AB37" s="900"/>
    </row>
    <row r="38" spans="2:28" s="902" customFormat="1" x14ac:dyDescent="0.35">
      <c r="B38" s="903"/>
      <c r="C38" s="3407" t="s">
        <v>580</v>
      </c>
      <c r="D38" s="3408"/>
      <c r="E38" s="3408"/>
      <c r="F38" s="3408"/>
      <c r="G38" s="3409"/>
      <c r="H38" s="577"/>
      <c r="I38" s="577"/>
      <c r="J38" s="577"/>
      <c r="K38" s="3025"/>
      <c r="L38" s="3026"/>
      <c r="M38" s="3026"/>
      <c r="N38" s="3026"/>
      <c r="O38" s="3026"/>
      <c r="P38" s="3026"/>
      <c r="Q38" s="3026"/>
      <c r="R38" s="3026"/>
      <c r="S38" s="3026"/>
      <c r="T38" s="3026"/>
      <c r="U38" s="3026"/>
      <c r="V38" s="3026"/>
      <c r="W38" s="3026"/>
      <c r="X38" s="3026"/>
      <c r="Y38" s="3026"/>
      <c r="Z38" s="3026"/>
      <c r="AA38" s="3027"/>
      <c r="AB38" s="900"/>
    </row>
    <row r="39" spans="2:28" s="902" customFormat="1" x14ac:dyDescent="0.35">
      <c r="B39" s="903"/>
      <c r="C39" s="3407" t="s">
        <v>581</v>
      </c>
      <c r="D39" s="3408"/>
      <c r="E39" s="3408"/>
      <c r="F39" s="3408"/>
      <c r="G39" s="3409"/>
      <c r="H39" s="577"/>
      <c r="I39" s="577"/>
      <c r="J39" s="577"/>
      <c r="K39" s="3553"/>
      <c r="L39" s="3554"/>
      <c r="M39" s="3554"/>
      <c r="N39" s="3554"/>
      <c r="O39" s="3554"/>
      <c r="P39" s="3554"/>
      <c r="Q39" s="3554"/>
      <c r="R39" s="3554"/>
      <c r="S39" s="3554"/>
      <c r="T39" s="3554"/>
      <c r="U39" s="3554"/>
      <c r="V39" s="3554"/>
      <c r="W39" s="3554"/>
      <c r="X39" s="3554"/>
      <c r="Y39" s="3554"/>
      <c r="Z39" s="3554"/>
      <c r="AA39" s="3555"/>
      <c r="AB39" s="900"/>
    </row>
    <row r="40" spans="2:28" s="902" customFormat="1" ht="15" thickBot="1" x14ac:dyDescent="0.4">
      <c r="B40" s="903"/>
      <c r="C40" s="3394" t="s">
        <v>582</v>
      </c>
      <c r="D40" s="3395"/>
      <c r="E40" s="3395"/>
      <c r="F40" s="3395"/>
      <c r="G40" s="3396"/>
      <c r="H40" s="586"/>
      <c r="I40" s="586"/>
      <c r="J40" s="577"/>
      <c r="K40" s="3556"/>
      <c r="L40" s="3557"/>
      <c r="M40" s="3557"/>
      <c r="N40" s="3557"/>
      <c r="O40" s="3557"/>
      <c r="P40" s="3557"/>
      <c r="Q40" s="3557"/>
      <c r="R40" s="3557"/>
      <c r="S40" s="3557"/>
      <c r="T40" s="3557"/>
      <c r="U40" s="3557"/>
      <c r="V40" s="3557"/>
      <c r="W40" s="3557"/>
      <c r="X40" s="3557"/>
      <c r="Y40" s="3557"/>
      <c r="Z40" s="3557"/>
      <c r="AA40" s="3558"/>
      <c r="AB40" s="900"/>
    </row>
    <row r="41" spans="2:28" s="902" customFormat="1" ht="15" thickBot="1" x14ac:dyDescent="0.4">
      <c r="B41" s="903"/>
      <c r="C41" s="3401" t="s">
        <v>46</v>
      </c>
      <c r="D41" s="3402"/>
      <c r="E41" s="3402"/>
      <c r="F41" s="3402"/>
      <c r="G41" s="3403"/>
      <c r="H41" s="585">
        <f>SUM(H37:H40)</f>
        <v>22523</v>
      </c>
      <c r="I41" s="585">
        <f>SUM(I37:I40)</f>
        <v>971</v>
      </c>
      <c r="J41" s="982">
        <f>H41/I41</f>
        <v>23.195674562306902</v>
      </c>
      <c r="K41" s="3404"/>
      <c r="L41" s="3405"/>
      <c r="M41" s="3405"/>
      <c r="N41" s="3405"/>
      <c r="O41" s="3405"/>
      <c r="P41" s="3405"/>
      <c r="Q41" s="3405"/>
      <c r="R41" s="3405"/>
      <c r="S41" s="3405"/>
      <c r="T41" s="3405"/>
      <c r="U41" s="3405"/>
      <c r="V41" s="3405"/>
      <c r="W41" s="3405"/>
      <c r="X41" s="3405"/>
      <c r="Y41" s="3405"/>
      <c r="Z41" s="3405"/>
      <c r="AA41" s="3406"/>
      <c r="AB41" s="900"/>
    </row>
    <row r="42" spans="2:28" s="902" customFormat="1" ht="15" thickBot="1" x14ac:dyDescent="0.4">
      <c r="B42" s="903"/>
      <c r="C42" s="581"/>
      <c r="D42" s="581"/>
      <c r="E42" s="581"/>
      <c r="F42" s="581"/>
      <c r="G42" s="581"/>
      <c r="H42" s="582"/>
      <c r="I42" s="582"/>
      <c r="J42" s="981"/>
      <c r="K42" s="581"/>
      <c r="L42" s="581"/>
      <c r="M42" s="581"/>
      <c r="N42" s="581"/>
      <c r="O42" s="581"/>
      <c r="P42" s="581"/>
      <c r="Q42" s="581"/>
      <c r="R42" s="581"/>
      <c r="S42" s="581"/>
      <c r="T42" s="581"/>
      <c r="U42" s="581"/>
      <c r="V42" s="581"/>
      <c r="W42" s="581"/>
      <c r="X42" s="581"/>
      <c r="Y42" s="581"/>
      <c r="Z42" s="581"/>
      <c r="AA42" s="581"/>
      <c r="AB42" s="900"/>
    </row>
    <row r="43" spans="2:28" s="902" customFormat="1" ht="15" thickBot="1" x14ac:dyDescent="0.4">
      <c r="B43" s="903"/>
      <c r="C43" s="3435" t="s">
        <v>47</v>
      </c>
      <c r="D43" s="3436"/>
      <c r="E43" s="3436"/>
      <c r="F43" s="3436"/>
      <c r="G43" s="3436"/>
      <c r="H43" s="3436"/>
      <c r="I43" s="3436"/>
      <c r="J43" s="3436"/>
      <c r="K43" s="3436"/>
      <c r="L43" s="3436"/>
      <c r="M43" s="3436"/>
      <c r="N43" s="3436"/>
      <c r="O43" s="3436"/>
      <c r="P43" s="3436"/>
      <c r="Q43" s="3436"/>
      <c r="R43" s="3436"/>
      <c r="S43" s="3436"/>
      <c r="T43" s="3436"/>
      <c r="U43" s="3436"/>
      <c r="V43" s="3436"/>
      <c r="W43" s="3436"/>
      <c r="X43" s="3436"/>
      <c r="Y43" s="3436"/>
      <c r="Z43" s="3436"/>
      <c r="AA43" s="3437"/>
      <c r="AB43" s="900"/>
    </row>
    <row r="44" spans="2:28" x14ac:dyDescent="0.35">
      <c r="B44" s="898"/>
      <c r="C44" s="1371" t="s">
        <v>118</v>
      </c>
      <c r="D44" s="1570"/>
      <c r="E44" s="1570"/>
      <c r="F44" s="1570"/>
      <c r="G44" s="1570"/>
      <c r="H44" s="1570"/>
      <c r="I44" s="1570"/>
      <c r="J44" s="1570"/>
      <c r="K44" s="1570"/>
      <c r="L44" s="1570"/>
      <c r="M44" s="1570"/>
      <c r="N44" s="1570"/>
      <c r="O44" s="1570"/>
      <c r="P44" s="1570"/>
      <c r="Q44" s="1570"/>
      <c r="R44" s="1570"/>
      <c r="S44" s="1570"/>
      <c r="T44" s="1570"/>
      <c r="U44" s="1570"/>
      <c r="V44" s="1570"/>
      <c r="W44" s="1570"/>
      <c r="X44" s="1570"/>
      <c r="Y44" s="1570"/>
      <c r="Z44" s="1570"/>
      <c r="AA44" s="1571"/>
      <c r="AB44" s="900"/>
    </row>
    <row r="45" spans="2:28" x14ac:dyDescent="0.35">
      <c r="B45" s="898"/>
      <c r="C45" s="1572"/>
      <c r="D45" s="1573"/>
      <c r="E45" s="1573"/>
      <c r="F45" s="1573"/>
      <c r="G45" s="1573"/>
      <c r="H45" s="1573"/>
      <c r="I45" s="1573"/>
      <c r="J45" s="1573"/>
      <c r="K45" s="1573"/>
      <c r="L45" s="1573"/>
      <c r="M45" s="1573"/>
      <c r="N45" s="1573"/>
      <c r="O45" s="1573"/>
      <c r="P45" s="1573"/>
      <c r="Q45" s="1573"/>
      <c r="R45" s="1573"/>
      <c r="S45" s="1573"/>
      <c r="T45" s="1573"/>
      <c r="U45" s="1573"/>
      <c r="V45" s="1573"/>
      <c r="W45" s="1573"/>
      <c r="X45" s="1573"/>
      <c r="Y45" s="1573"/>
      <c r="Z45" s="1573"/>
      <c r="AA45" s="1574"/>
      <c r="AB45" s="900"/>
    </row>
    <row r="46" spans="2:28" x14ac:dyDescent="0.35">
      <c r="B46" s="898"/>
      <c r="C46" s="1572"/>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4"/>
      <c r="AB46" s="900"/>
    </row>
    <row r="47" spans="2:28" x14ac:dyDescent="0.35">
      <c r="B47" s="898"/>
      <c r="C47" s="1572"/>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4"/>
      <c r="AB47" s="900"/>
    </row>
    <row r="48" spans="2:28" x14ac:dyDescent="0.35">
      <c r="B48" s="898"/>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4"/>
      <c r="AB48" s="900"/>
    </row>
    <row r="49" spans="2:28" x14ac:dyDescent="0.35">
      <c r="B49" s="898"/>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4"/>
      <c r="AB49" s="900"/>
    </row>
    <row r="50" spans="2:28" x14ac:dyDescent="0.35">
      <c r="B50" s="898"/>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4"/>
      <c r="AB50" s="900"/>
    </row>
    <row r="51" spans="2:28" x14ac:dyDescent="0.35">
      <c r="B51" s="898"/>
      <c r="C51" s="1572"/>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4"/>
      <c r="AB51" s="900"/>
    </row>
    <row r="52" spans="2:28" x14ac:dyDescent="0.35">
      <c r="B52" s="898"/>
      <c r="C52" s="1572"/>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4"/>
      <c r="AB52" s="900"/>
    </row>
    <row r="53" spans="2:28" x14ac:dyDescent="0.35">
      <c r="B53" s="898"/>
      <c r="C53" s="1572"/>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4"/>
      <c r="AB53" s="900"/>
    </row>
    <row r="54" spans="2:28" x14ac:dyDescent="0.35">
      <c r="B54" s="898"/>
      <c r="C54" s="1572"/>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4"/>
      <c r="AB54" s="900"/>
    </row>
    <row r="55" spans="2:28" x14ac:dyDescent="0.35">
      <c r="B55" s="898"/>
      <c r="C55" s="1572"/>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4"/>
      <c r="AB55" s="900"/>
    </row>
    <row r="56" spans="2:28" ht="15" thickBot="1" x14ac:dyDescent="0.4">
      <c r="B56" s="898"/>
      <c r="C56" s="1575"/>
      <c r="D56" s="1576"/>
      <c r="E56" s="1576"/>
      <c r="F56" s="1576"/>
      <c r="G56" s="1576"/>
      <c r="H56" s="1576"/>
      <c r="I56" s="1576"/>
      <c r="J56" s="1576"/>
      <c r="K56" s="1576"/>
      <c r="L56" s="1576"/>
      <c r="M56" s="1576"/>
      <c r="N56" s="1576"/>
      <c r="O56" s="1576"/>
      <c r="P56" s="1576"/>
      <c r="Q56" s="1576"/>
      <c r="R56" s="1576"/>
      <c r="S56" s="1576"/>
      <c r="T56" s="1576"/>
      <c r="U56" s="1576"/>
      <c r="V56" s="1576"/>
      <c r="W56" s="1576"/>
      <c r="X56" s="1576"/>
      <c r="Y56" s="1576"/>
      <c r="Z56" s="1576"/>
      <c r="AA56" s="1577"/>
      <c r="AB56" s="900"/>
    </row>
    <row r="57" spans="2:28" x14ac:dyDescent="0.35">
      <c r="B57" s="908"/>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910"/>
    </row>
    <row r="58" spans="2:28" ht="15" thickBot="1" x14ac:dyDescent="0.4">
      <c r="B58" s="911"/>
      <c r="C58" s="584"/>
      <c r="D58" s="584"/>
      <c r="E58" s="584"/>
      <c r="F58" s="584"/>
      <c r="G58" s="584"/>
      <c r="H58" s="584"/>
      <c r="I58" s="584"/>
      <c r="J58" s="584"/>
      <c r="K58" s="584"/>
      <c r="L58" s="584"/>
      <c r="M58" s="584"/>
      <c r="N58" s="584"/>
      <c r="O58" s="584"/>
      <c r="P58" s="584"/>
      <c r="Q58" s="584"/>
      <c r="R58" s="584"/>
      <c r="S58" s="584"/>
      <c r="T58" s="584"/>
      <c r="U58" s="584"/>
      <c r="V58" s="584"/>
      <c r="W58" s="584"/>
      <c r="X58" s="584"/>
      <c r="Y58" s="584"/>
      <c r="Z58" s="584"/>
      <c r="AA58" s="584"/>
      <c r="AB58" s="913"/>
    </row>
    <row r="59" spans="2:28" ht="15.5" x14ac:dyDescent="0.35">
      <c r="B59" s="914"/>
      <c r="C59" s="3413" t="s">
        <v>41</v>
      </c>
      <c r="D59" s="3414"/>
      <c r="E59" s="3414"/>
      <c r="F59" s="3414"/>
      <c r="G59" s="3414"/>
      <c r="H59" s="3414" t="s">
        <v>57</v>
      </c>
      <c r="I59" s="3414"/>
      <c r="J59" s="3414" t="s">
        <v>58</v>
      </c>
      <c r="K59" s="3414"/>
      <c r="L59" s="3414"/>
      <c r="M59" s="3414"/>
      <c r="N59" s="3414" t="s">
        <v>49</v>
      </c>
      <c r="O59" s="3414"/>
      <c r="P59" s="3414"/>
      <c r="Q59" s="3414"/>
      <c r="R59" s="3414"/>
      <c r="S59" s="3414"/>
      <c r="T59" s="3414"/>
      <c r="U59" s="3414"/>
      <c r="V59" s="3414" t="s">
        <v>50</v>
      </c>
      <c r="W59" s="3414"/>
      <c r="X59" s="3414"/>
      <c r="Y59" s="3414"/>
      <c r="Z59" s="3414"/>
      <c r="AA59" s="3417"/>
      <c r="AB59" s="915"/>
    </row>
    <row r="60" spans="2:28" ht="16" thickBot="1" x14ac:dyDescent="0.4">
      <c r="B60" s="916"/>
      <c r="C60" s="3415"/>
      <c r="D60" s="3416"/>
      <c r="E60" s="3416"/>
      <c r="F60" s="3416"/>
      <c r="G60" s="3416"/>
      <c r="H60" s="3416"/>
      <c r="I60" s="3416"/>
      <c r="J60" s="3416"/>
      <c r="K60" s="3416"/>
      <c r="L60" s="3416"/>
      <c r="M60" s="3416"/>
      <c r="N60" s="3416"/>
      <c r="O60" s="3416"/>
      <c r="P60" s="3416"/>
      <c r="Q60" s="3416"/>
      <c r="R60" s="3416"/>
      <c r="S60" s="3416"/>
      <c r="T60" s="3416"/>
      <c r="U60" s="3416"/>
      <c r="V60" s="3416"/>
      <c r="W60" s="3416"/>
      <c r="X60" s="3416"/>
      <c r="Y60" s="3416"/>
      <c r="Z60" s="3416"/>
      <c r="AA60" s="3418"/>
      <c r="AB60" s="915"/>
    </row>
    <row r="61" spans="2:28" ht="88.25" customHeight="1" x14ac:dyDescent="0.35">
      <c r="B61" s="914"/>
      <c r="C61" s="3398" t="s">
        <v>579</v>
      </c>
      <c r="D61" s="3399"/>
      <c r="E61" s="3399"/>
      <c r="F61" s="3399"/>
      <c r="G61" s="3400"/>
      <c r="H61" s="1757" t="s">
        <v>52</v>
      </c>
      <c r="I61" s="1757"/>
      <c r="J61" s="3479">
        <v>23.2</v>
      </c>
      <c r="K61" s="3479"/>
      <c r="L61" s="3479"/>
      <c r="M61" s="3479"/>
      <c r="N61" s="3419" t="s">
        <v>973</v>
      </c>
      <c r="O61" s="3419"/>
      <c r="P61" s="3419"/>
      <c r="Q61" s="3419"/>
      <c r="R61" s="3419"/>
      <c r="S61" s="3419"/>
      <c r="T61" s="3419"/>
      <c r="U61" s="3419"/>
      <c r="V61" s="3419" t="s">
        <v>974</v>
      </c>
      <c r="W61" s="3419"/>
      <c r="X61" s="3419"/>
      <c r="Y61" s="3419"/>
      <c r="Z61" s="3419"/>
      <c r="AA61" s="3420"/>
      <c r="AB61" s="917"/>
    </row>
    <row r="62" spans="2:28" x14ac:dyDescent="0.35">
      <c r="B62" s="914"/>
      <c r="C62" s="3407" t="s">
        <v>580</v>
      </c>
      <c r="D62" s="3408"/>
      <c r="E62" s="3408"/>
      <c r="F62" s="3408"/>
      <c r="G62" s="3409"/>
      <c r="H62" s="1751" t="s">
        <v>52</v>
      </c>
      <c r="I62" s="1751"/>
      <c r="J62" s="3410"/>
      <c r="K62" s="3410"/>
      <c r="L62" s="3410"/>
      <c r="M62" s="3410"/>
      <c r="N62" s="3411"/>
      <c r="O62" s="3411"/>
      <c r="P62" s="3411"/>
      <c r="Q62" s="3411"/>
      <c r="R62" s="3411"/>
      <c r="S62" s="3411"/>
      <c r="T62" s="3411"/>
      <c r="U62" s="3411"/>
      <c r="V62" s="3411"/>
      <c r="W62" s="3411"/>
      <c r="X62" s="3411"/>
      <c r="Y62" s="3411"/>
      <c r="Z62" s="3411"/>
      <c r="AA62" s="3412"/>
      <c r="AB62" s="917"/>
    </row>
    <row r="63" spans="2:28" x14ac:dyDescent="0.35">
      <c r="B63" s="914"/>
      <c r="C63" s="3407" t="s">
        <v>581</v>
      </c>
      <c r="D63" s="3408"/>
      <c r="E63" s="3408"/>
      <c r="F63" s="3408"/>
      <c r="G63" s="3409"/>
      <c r="H63" s="3410" t="s">
        <v>52</v>
      </c>
      <c r="I63" s="3410"/>
      <c r="J63" s="3410"/>
      <c r="K63" s="3410"/>
      <c r="L63" s="3410"/>
      <c r="M63" s="3410"/>
      <c r="N63" s="3411"/>
      <c r="O63" s="3411"/>
      <c r="P63" s="3411"/>
      <c r="Q63" s="3411"/>
      <c r="R63" s="3411"/>
      <c r="S63" s="3411"/>
      <c r="T63" s="3411"/>
      <c r="U63" s="3411"/>
      <c r="V63" s="3411"/>
      <c r="W63" s="3411"/>
      <c r="X63" s="3411"/>
      <c r="Y63" s="3411"/>
      <c r="Z63" s="3411"/>
      <c r="AA63" s="3412"/>
      <c r="AB63" s="917"/>
    </row>
    <row r="64" spans="2:28" ht="15" thickBot="1" x14ac:dyDescent="0.4">
      <c r="B64" s="914"/>
      <c r="C64" s="3394" t="s">
        <v>582</v>
      </c>
      <c r="D64" s="3395"/>
      <c r="E64" s="3395"/>
      <c r="F64" s="3395"/>
      <c r="G64" s="3396"/>
      <c r="H64" s="3397" t="s">
        <v>52</v>
      </c>
      <c r="I64" s="3397"/>
      <c r="J64" s="3559"/>
      <c r="K64" s="1163"/>
      <c r="L64" s="1163"/>
      <c r="M64" s="1163"/>
      <c r="N64" s="3560"/>
      <c r="O64" s="3560"/>
      <c r="P64" s="3560"/>
      <c r="Q64" s="3560"/>
      <c r="R64" s="3560"/>
      <c r="S64" s="3560"/>
      <c r="T64" s="3560"/>
      <c r="U64" s="3560"/>
      <c r="V64" s="3560"/>
      <c r="W64" s="3560"/>
      <c r="X64" s="3560"/>
      <c r="Y64" s="3560"/>
      <c r="Z64" s="3560"/>
      <c r="AA64" s="3561"/>
      <c r="AB64" s="917"/>
    </row>
    <row r="65" spans="2:28" x14ac:dyDescent="0.35">
      <c r="B65" s="918"/>
      <c r="C65" s="583"/>
      <c r="D65" s="583"/>
      <c r="E65" s="583"/>
      <c r="F65" s="583"/>
      <c r="G65" s="583"/>
      <c r="H65" s="583"/>
      <c r="I65" s="583"/>
      <c r="J65" s="583"/>
      <c r="K65" s="583"/>
      <c r="L65" s="583"/>
      <c r="M65" s="583"/>
      <c r="N65" s="583"/>
      <c r="O65" s="583"/>
      <c r="P65" s="583"/>
      <c r="Q65" s="583"/>
      <c r="R65" s="583"/>
      <c r="S65" s="583"/>
      <c r="T65" s="583"/>
      <c r="U65" s="583"/>
      <c r="V65" s="583"/>
      <c r="W65" s="583"/>
      <c r="X65" s="583"/>
      <c r="Y65" s="583"/>
      <c r="Z65" s="583"/>
      <c r="AA65" s="583"/>
      <c r="AB65" s="919"/>
    </row>
    <row r="104" ht="6" customHeight="1" x14ac:dyDescent="0.35"/>
  </sheetData>
  <mergeCells count="100">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C59:G60"/>
    <mergeCell ref="H59:I60"/>
    <mergeCell ref="J59:M60"/>
    <mergeCell ref="N59:U60"/>
    <mergeCell ref="V59:AA60"/>
    <mergeCell ref="C61:G61"/>
    <mergeCell ref="H61:I61"/>
    <mergeCell ref="J61:M61"/>
    <mergeCell ref="N61:U61"/>
    <mergeCell ref="V61:AA61"/>
    <mergeCell ref="C44:AA56"/>
    <mergeCell ref="C37:G37"/>
    <mergeCell ref="K37:AA37"/>
    <mergeCell ref="C38:G38"/>
    <mergeCell ref="K38:AA38"/>
    <mergeCell ref="C39:G39"/>
    <mergeCell ref="K39:AA39"/>
    <mergeCell ref="C40:G40"/>
    <mergeCell ref="K40:AA40"/>
    <mergeCell ref="C41:G41"/>
    <mergeCell ref="K41:AA41"/>
    <mergeCell ref="C43:AA43"/>
    <mergeCell ref="C34:AA34"/>
    <mergeCell ref="C35:G36"/>
    <mergeCell ref="H35:H36"/>
    <mergeCell ref="I35:I36"/>
    <mergeCell ref="J35:J36"/>
    <mergeCell ref="K35:AA36"/>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54"/>
  <sheetViews>
    <sheetView zoomScale="70" zoomScaleNormal="70" workbookViewId="0">
      <selection sqref="A1:XFD1048576"/>
    </sheetView>
  </sheetViews>
  <sheetFormatPr baseColWidth="10" defaultRowHeight="14.5" x14ac:dyDescent="0.35"/>
  <sheetData>
    <row r="2" ht="15.5" customHeight="1" x14ac:dyDescent="0.35"/>
    <row r="3" ht="14.5" customHeight="1" x14ac:dyDescent="0.35"/>
    <row r="4" ht="15" customHeight="1" x14ac:dyDescent="0.35"/>
    <row r="7" ht="14.5" customHeight="1" x14ac:dyDescent="0.35"/>
    <row r="10" ht="15" customHeight="1" x14ac:dyDescent="0.35"/>
    <row r="11" ht="15" customHeight="1" x14ac:dyDescent="0.35"/>
    <row r="13" ht="14.5" customHeight="1" x14ac:dyDescent="0.35"/>
    <row r="16" ht="15" customHeight="1" x14ac:dyDescent="0.35"/>
    <row r="18" ht="28" customHeight="1" x14ac:dyDescent="0.35"/>
    <row r="20" ht="15" customHeight="1" x14ac:dyDescent="0.35"/>
    <row r="23" ht="14.5" customHeight="1" x14ac:dyDescent="0.35"/>
    <row r="24" ht="15" customHeight="1" x14ac:dyDescent="0.35"/>
    <row r="26" ht="15" customHeight="1" x14ac:dyDescent="0.35"/>
    <row r="28" ht="15" customHeight="1" x14ac:dyDescent="0.35"/>
    <row r="34" ht="15" customHeight="1" x14ac:dyDescent="0.35"/>
    <row r="36" ht="28" customHeight="1" x14ac:dyDescent="0.35"/>
    <row r="37" ht="42" customHeight="1" x14ac:dyDescent="0.35"/>
    <row r="38" ht="28" customHeight="1" x14ac:dyDescent="0.35"/>
    <row r="41" ht="15" customHeight="1" x14ac:dyDescent="0.35"/>
    <row r="49" ht="15.5" customHeight="1" x14ac:dyDescent="0.35"/>
    <row r="50" ht="15.5" customHeight="1" x14ac:dyDescent="0.35"/>
    <row r="52" ht="31" customHeight="1" x14ac:dyDescent="0.35"/>
    <row r="54" ht="19.5" customHeight="1" x14ac:dyDescent="0.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O103"/>
  <sheetViews>
    <sheetView topLeftCell="A28" workbookViewId="0">
      <selection activeCell="Z32" sqref="Z32:AA32"/>
    </sheetView>
  </sheetViews>
  <sheetFormatPr baseColWidth="10" defaultColWidth="3.7265625" defaultRowHeight="14.5" x14ac:dyDescent="0.35"/>
  <cols>
    <col min="1" max="1" width="3.7265625" style="718"/>
    <col min="2" max="2" width="2.81640625" style="718" customWidth="1"/>
    <col min="3" max="6" width="2.7265625" style="718" customWidth="1"/>
    <col min="7" max="7" width="4.26953125" style="718" customWidth="1"/>
    <col min="8" max="8" width="19.54296875" style="718" customWidth="1"/>
    <col min="9" max="9" width="13.453125" style="718" customWidth="1"/>
    <col min="10" max="10" width="15" style="718" customWidth="1"/>
    <col min="11" max="12" width="3.453125" style="718" customWidth="1"/>
    <col min="13" max="15" width="2.7265625" style="718" customWidth="1"/>
    <col min="16" max="16" width="3.453125" style="718" customWidth="1"/>
    <col min="17" max="17" width="3.54296875" style="718" customWidth="1"/>
    <col min="18" max="18" width="3.7265625" style="718"/>
    <col min="19" max="19" width="3.26953125" style="718" customWidth="1"/>
    <col min="20" max="20" width="7.453125" style="718" customWidth="1"/>
    <col min="21" max="21" width="3.54296875" style="718" customWidth="1"/>
    <col min="22" max="22" width="3.7265625" style="718"/>
    <col min="23" max="25" width="5" style="718" customWidth="1"/>
    <col min="26" max="26" width="6.7265625" style="718" customWidth="1"/>
    <col min="27" max="27" width="4.26953125" style="718" customWidth="1"/>
    <col min="28" max="28" width="2" style="718" customWidth="1"/>
    <col min="29" max="40" width="3.7265625" style="718"/>
    <col min="41" max="41" width="4.54296875" style="718" bestFit="1" customWidth="1"/>
    <col min="42" max="16384" width="3.7265625" style="718"/>
  </cols>
  <sheetData>
    <row r="1" spans="2:28" ht="15" thickBot="1" x14ac:dyDescent="0.4">
      <c r="B1" s="719"/>
      <c r="C1" s="719"/>
      <c r="D1" s="719"/>
      <c r="E1" s="719"/>
      <c r="F1" s="719"/>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ht="14.5" customHeight="1"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customHeight="1"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H5" s="720"/>
      <c r="I5" s="720"/>
      <c r="J5" s="720"/>
      <c r="K5" s="720"/>
      <c r="L5" s="720"/>
      <c r="M5" s="720"/>
      <c r="N5" s="720"/>
      <c r="O5" s="720"/>
      <c r="P5" s="720"/>
      <c r="Q5" s="720"/>
      <c r="R5" s="720"/>
      <c r="S5" s="720"/>
      <c r="T5" s="720"/>
      <c r="U5" s="720"/>
      <c r="V5" s="720"/>
      <c r="W5" s="720"/>
      <c r="X5" s="720"/>
      <c r="Y5" s="720"/>
      <c r="Z5" s="720"/>
      <c r="AA5" s="720"/>
      <c r="AB5" s="720"/>
    </row>
    <row r="6" spans="2:28" ht="4.1500000000000004" customHeight="1" thickBot="1" x14ac:dyDescent="0.4">
      <c r="B6" s="721"/>
      <c r="C6" s="722"/>
      <c r="D6" s="722"/>
      <c r="E6" s="722"/>
      <c r="F6" s="722"/>
      <c r="G6" s="722"/>
      <c r="H6" s="722"/>
      <c r="I6" s="723"/>
      <c r="J6" s="723"/>
      <c r="K6" s="723"/>
      <c r="L6" s="723"/>
      <c r="M6" s="723"/>
      <c r="N6" s="723"/>
      <c r="O6" s="723"/>
      <c r="P6" s="723"/>
      <c r="Q6" s="723"/>
      <c r="R6" s="724"/>
      <c r="S6" s="724"/>
      <c r="T6" s="724"/>
      <c r="U6" s="724"/>
      <c r="V6" s="724"/>
      <c r="W6" s="722"/>
      <c r="X6" s="722"/>
      <c r="Y6" s="722"/>
      <c r="Z6" s="722"/>
      <c r="AA6" s="722"/>
      <c r="AB6" s="725"/>
    </row>
    <row r="7" spans="2:28" ht="15" customHeight="1" x14ac:dyDescent="0.35">
      <c r="B7" s="726"/>
      <c r="C7" s="1114" t="s">
        <v>4</v>
      </c>
      <c r="D7" s="1115"/>
      <c r="E7" s="1115"/>
      <c r="F7" s="1115"/>
      <c r="G7" s="1115"/>
      <c r="H7" s="1116"/>
      <c r="I7" s="1387" t="s">
        <v>59</v>
      </c>
      <c r="J7" s="1388"/>
      <c r="K7" s="1388"/>
      <c r="L7" s="1388"/>
      <c r="M7" s="1388"/>
      <c r="N7" s="1388"/>
      <c r="O7" s="1388"/>
      <c r="P7" s="1388"/>
      <c r="Q7" s="1388"/>
      <c r="R7" s="1388"/>
      <c r="S7" s="1388"/>
      <c r="T7" s="1388"/>
      <c r="U7" s="1388"/>
      <c r="V7" s="1388"/>
      <c r="W7" s="1388"/>
      <c r="X7" s="1388"/>
      <c r="Y7" s="1388"/>
      <c r="Z7" s="1388"/>
      <c r="AA7" s="1389"/>
      <c r="AB7" s="727"/>
    </row>
    <row r="8" spans="2:28" ht="8.5" customHeight="1" thickBot="1" x14ac:dyDescent="0.4">
      <c r="B8" s="726"/>
      <c r="C8" s="1117"/>
      <c r="D8" s="1118"/>
      <c r="E8" s="1118"/>
      <c r="F8" s="1118"/>
      <c r="G8" s="1118"/>
      <c r="H8" s="1119"/>
      <c r="I8" s="1390"/>
      <c r="J8" s="1391"/>
      <c r="K8" s="1391"/>
      <c r="L8" s="1391"/>
      <c r="M8" s="1391"/>
      <c r="N8" s="1391"/>
      <c r="O8" s="1391"/>
      <c r="P8" s="1391"/>
      <c r="Q8" s="1391"/>
      <c r="R8" s="1391"/>
      <c r="S8" s="1391"/>
      <c r="T8" s="1391"/>
      <c r="U8" s="1391"/>
      <c r="V8" s="1391"/>
      <c r="W8" s="1391"/>
      <c r="X8" s="1391"/>
      <c r="Y8" s="1391"/>
      <c r="Z8" s="1391"/>
      <c r="AA8" s="1392"/>
      <c r="AB8" s="727"/>
    </row>
    <row r="9" spans="2:28" ht="9.65" customHeight="1" thickBot="1" x14ac:dyDescent="0.4">
      <c r="B9" s="726"/>
      <c r="C9" s="728"/>
      <c r="D9" s="728"/>
      <c r="E9" s="728"/>
      <c r="F9" s="728"/>
      <c r="G9" s="728"/>
      <c r="H9" s="728"/>
      <c r="I9" s="729"/>
      <c r="J9" s="729"/>
      <c r="K9" s="729"/>
      <c r="L9" s="729"/>
      <c r="M9" s="729"/>
      <c r="N9" s="729"/>
      <c r="O9" s="729"/>
      <c r="P9" s="729"/>
      <c r="Q9" s="729"/>
      <c r="R9" s="730"/>
      <c r="S9" s="730"/>
      <c r="T9" s="730"/>
      <c r="U9" s="730"/>
      <c r="V9" s="730"/>
      <c r="W9" s="728"/>
      <c r="X9" s="728"/>
      <c r="Y9" s="728"/>
      <c r="Z9" s="728"/>
      <c r="AA9" s="728"/>
      <c r="AB9" s="727"/>
    </row>
    <row r="10" spans="2:28" ht="15" customHeight="1" thickBot="1" x14ac:dyDescent="0.4">
      <c r="B10" s="726"/>
      <c r="C10" s="1114" t="s">
        <v>5</v>
      </c>
      <c r="D10" s="1115"/>
      <c r="E10" s="1115"/>
      <c r="F10" s="1115"/>
      <c r="G10" s="1115"/>
      <c r="H10" s="1116"/>
      <c r="I10" s="1138" t="s">
        <v>77</v>
      </c>
      <c r="J10" s="1139"/>
      <c r="K10" s="1139"/>
      <c r="L10" s="1139"/>
      <c r="M10" s="1139"/>
      <c r="N10" s="1139"/>
      <c r="O10" s="1139"/>
      <c r="P10" s="1139"/>
      <c r="Q10" s="1140"/>
      <c r="R10" s="1144" t="s">
        <v>7</v>
      </c>
      <c r="S10" s="1145"/>
      <c r="T10" s="1145"/>
      <c r="U10" s="1146"/>
      <c r="V10" s="1147" t="s">
        <v>8</v>
      </c>
      <c r="W10" s="1148"/>
      <c r="X10" s="1148"/>
      <c r="Y10" s="1148"/>
      <c r="Z10" s="1148"/>
      <c r="AA10" s="1149"/>
      <c r="AB10" s="727"/>
    </row>
    <row r="11" spans="2:28" ht="30" customHeight="1" thickBot="1" x14ac:dyDescent="0.4">
      <c r="B11" s="726"/>
      <c r="C11" s="1117"/>
      <c r="D11" s="1118"/>
      <c r="E11" s="1118"/>
      <c r="F11" s="1118"/>
      <c r="G11" s="1118"/>
      <c r="H11" s="1119"/>
      <c r="I11" s="1141"/>
      <c r="J11" s="1142"/>
      <c r="K11" s="1142"/>
      <c r="L11" s="1142"/>
      <c r="M11" s="1142"/>
      <c r="N11" s="1142"/>
      <c r="O11" s="1142"/>
      <c r="P11" s="1142"/>
      <c r="Q11" s="1143"/>
      <c r="R11" s="1150" t="s">
        <v>78</v>
      </c>
      <c r="S11" s="1151"/>
      <c r="T11" s="1151"/>
      <c r="U11" s="1152"/>
      <c r="V11" s="1153" t="s">
        <v>61</v>
      </c>
      <c r="W11" s="1154"/>
      <c r="X11" s="1154"/>
      <c r="Y11" s="1154"/>
      <c r="Z11" s="1154"/>
      <c r="AA11" s="1155"/>
      <c r="AB11" s="727"/>
    </row>
    <row r="12" spans="2:28" ht="7.15" customHeight="1" thickBot="1" x14ac:dyDescent="0.4">
      <c r="B12" s="731"/>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3"/>
    </row>
    <row r="13" spans="2:28" ht="15" customHeight="1" x14ac:dyDescent="0.35">
      <c r="B13" s="731"/>
      <c r="C13" s="1114" t="s">
        <v>9</v>
      </c>
      <c r="D13" s="1115"/>
      <c r="E13" s="1115"/>
      <c r="F13" s="1115"/>
      <c r="G13" s="1115"/>
      <c r="H13" s="1116"/>
      <c r="I13" s="1156" t="s">
        <v>761</v>
      </c>
      <c r="J13" s="1157"/>
      <c r="K13" s="1157"/>
      <c r="L13" s="1157"/>
      <c r="M13" s="1157"/>
      <c r="N13" s="1157"/>
      <c r="O13" s="1157"/>
      <c r="P13" s="1157"/>
      <c r="Q13" s="1157"/>
      <c r="R13" s="1157"/>
      <c r="S13" s="1158"/>
      <c r="T13" s="1114" t="s">
        <v>11</v>
      </c>
      <c r="U13" s="1115"/>
      <c r="V13" s="1115"/>
      <c r="W13" s="1115"/>
      <c r="X13" s="1115"/>
      <c r="Y13" s="1115"/>
      <c r="Z13" s="1115"/>
      <c r="AA13" s="1116"/>
      <c r="AB13" s="733"/>
    </row>
    <row r="14" spans="2:28" ht="26.5" customHeight="1" thickBot="1" x14ac:dyDescent="0.4">
      <c r="B14" s="731"/>
      <c r="C14" s="1117"/>
      <c r="D14" s="1118"/>
      <c r="E14" s="1118"/>
      <c r="F14" s="1118"/>
      <c r="G14" s="1118"/>
      <c r="H14" s="1119"/>
      <c r="I14" s="1159"/>
      <c r="J14" s="1160"/>
      <c r="K14" s="1160"/>
      <c r="L14" s="1160"/>
      <c r="M14" s="1160"/>
      <c r="N14" s="1160"/>
      <c r="O14" s="1160"/>
      <c r="P14" s="1160"/>
      <c r="Q14" s="1160"/>
      <c r="R14" s="1160"/>
      <c r="S14" s="1161"/>
      <c r="T14" s="1162" t="s">
        <v>62</v>
      </c>
      <c r="U14" s="1163"/>
      <c r="V14" s="1163"/>
      <c r="W14" s="1163"/>
      <c r="X14" s="1163"/>
      <c r="Y14" s="1163"/>
      <c r="Z14" s="1163"/>
      <c r="AA14" s="1164"/>
      <c r="AB14" s="733"/>
    </row>
    <row r="15" spans="2:28" ht="8.5" customHeight="1" thickBot="1" x14ac:dyDescent="0.4">
      <c r="B15" s="731"/>
      <c r="C15" s="732"/>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733"/>
    </row>
    <row r="16" spans="2:28" ht="24.65" customHeight="1" thickBot="1" x14ac:dyDescent="0.4">
      <c r="B16" s="731"/>
      <c r="C16" s="1165" t="s">
        <v>13</v>
      </c>
      <c r="D16" s="1166"/>
      <c r="E16" s="1166"/>
      <c r="F16" s="1166"/>
      <c r="G16" s="1166"/>
      <c r="H16" s="1167"/>
      <c r="I16" s="1168" t="s">
        <v>762</v>
      </c>
      <c r="J16" s="1169"/>
      <c r="K16" s="1169"/>
      <c r="L16" s="1169"/>
      <c r="M16" s="1169"/>
      <c r="N16" s="1169"/>
      <c r="O16" s="1169"/>
      <c r="P16" s="1169"/>
      <c r="Q16" s="1169"/>
      <c r="R16" s="1169"/>
      <c r="S16" s="1169"/>
      <c r="T16" s="1169"/>
      <c r="U16" s="1169"/>
      <c r="V16" s="1169"/>
      <c r="W16" s="1169"/>
      <c r="X16" s="1169"/>
      <c r="Y16" s="1169"/>
      <c r="Z16" s="1169"/>
      <c r="AA16" s="1170"/>
      <c r="AB16" s="733"/>
    </row>
    <row r="17" spans="2:28" ht="10.15" customHeight="1" thickBot="1" x14ac:dyDescent="0.4">
      <c r="B17" s="731"/>
      <c r="C17" s="730"/>
      <c r="D17" s="730"/>
      <c r="E17" s="730"/>
      <c r="F17" s="730"/>
      <c r="G17" s="730"/>
      <c r="H17" s="730"/>
      <c r="I17" s="734"/>
      <c r="J17" s="734"/>
      <c r="K17" s="734"/>
      <c r="L17" s="734"/>
      <c r="M17" s="734"/>
      <c r="N17" s="734"/>
      <c r="O17" s="734"/>
      <c r="P17" s="734"/>
      <c r="Q17" s="734"/>
      <c r="R17" s="734"/>
      <c r="S17" s="734"/>
      <c r="T17" s="734"/>
      <c r="U17" s="734"/>
      <c r="V17" s="734"/>
      <c r="W17" s="734"/>
      <c r="X17" s="734"/>
      <c r="Y17" s="734"/>
      <c r="Z17" s="734"/>
      <c r="AA17" s="734"/>
      <c r="AB17" s="733"/>
    </row>
    <row r="18" spans="2:28" ht="72.75" customHeight="1" thickBot="1" x14ac:dyDescent="0.4">
      <c r="B18" s="731"/>
      <c r="C18" s="1165" t="s">
        <v>79</v>
      </c>
      <c r="D18" s="1166"/>
      <c r="E18" s="1166"/>
      <c r="F18" s="1166"/>
      <c r="G18" s="1166"/>
      <c r="H18" s="1167"/>
      <c r="I18" s="1168" t="s">
        <v>763</v>
      </c>
      <c r="J18" s="1169"/>
      <c r="K18" s="1169"/>
      <c r="L18" s="1169"/>
      <c r="M18" s="1169"/>
      <c r="N18" s="1169"/>
      <c r="O18" s="1169"/>
      <c r="P18" s="1169"/>
      <c r="Q18" s="1169"/>
      <c r="R18" s="1169"/>
      <c r="S18" s="1169"/>
      <c r="T18" s="1169"/>
      <c r="U18" s="1169"/>
      <c r="V18" s="1169"/>
      <c r="W18" s="1169"/>
      <c r="X18" s="1169"/>
      <c r="Y18" s="1169"/>
      <c r="Z18" s="1169"/>
      <c r="AA18" s="1170"/>
      <c r="AB18" s="733"/>
    </row>
    <row r="19" spans="2:28" ht="10.9" customHeight="1" thickBot="1" x14ac:dyDescent="0.4">
      <c r="B19" s="731"/>
      <c r="C19" s="730"/>
      <c r="D19" s="730"/>
      <c r="E19" s="730"/>
      <c r="F19" s="730"/>
      <c r="G19" s="730"/>
      <c r="H19" s="730"/>
      <c r="I19" s="734"/>
      <c r="J19" s="734"/>
      <c r="K19" s="734"/>
      <c r="L19" s="734"/>
      <c r="M19" s="734"/>
      <c r="N19" s="734"/>
      <c r="O19" s="734"/>
      <c r="P19" s="734"/>
      <c r="Q19" s="734"/>
      <c r="R19" s="734"/>
      <c r="S19" s="734"/>
      <c r="T19" s="734"/>
      <c r="U19" s="734"/>
      <c r="V19" s="734"/>
      <c r="W19" s="734"/>
      <c r="X19" s="734"/>
      <c r="Y19" s="734"/>
      <c r="Z19" s="734"/>
      <c r="AA19" s="734"/>
      <c r="AB19" s="733"/>
    </row>
    <row r="20" spans="2:28" ht="17.5" customHeight="1" thickBot="1" x14ac:dyDescent="0.4">
      <c r="B20" s="731"/>
      <c r="C20" s="1171" t="s">
        <v>54</v>
      </c>
      <c r="D20" s="1172"/>
      <c r="E20" s="1172"/>
      <c r="F20" s="1172"/>
      <c r="G20" s="1172"/>
      <c r="H20" s="1173"/>
      <c r="I20" s="1177" t="s">
        <v>65</v>
      </c>
      <c r="J20" s="1178"/>
      <c r="K20" s="1178"/>
      <c r="L20" s="1179"/>
      <c r="M20" s="1147" t="s">
        <v>18</v>
      </c>
      <c r="N20" s="1148"/>
      <c r="O20" s="1148"/>
      <c r="P20" s="1148"/>
      <c r="Q20" s="1148"/>
      <c r="R20" s="1148"/>
      <c r="S20" s="1149"/>
      <c r="T20" s="1393" t="s">
        <v>19</v>
      </c>
      <c r="U20" s="1394"/>
      <c r="V20" s="1394"/>
      <c r="W20" s="1394"/>
      <c r="X20" s="1394"/>
      <c r="Y20" s="1394"/>
      <c r="Z20" s="1394"/>
      <c r="AA20" s="1395"/>
      <c r="AB20" s="733"/>
    </row>
    <row r="21" spans="2:28" ht="19.149999999999999" customHeight="1" thickBot="1" x14ac:dyDescent="0.4">
      <c r="B21" s="731"/>
      <c r="C21" s="1174"/>
      <c r="D21" s="1175"/>
      <c r="E21" s="1175"/>
      <c r="F21" s="1175"/>
      <c r="G21" s="1175"/>
      <c r="H21" s="1176"/>
      <c r="I21" s="1180"/>
      <c r="J21" s="1181"/>
      <c r="K21" s="1181"/>
      <c r="L21" s="1182"/>
      <c r="M21" s="1183" t="s">
        <v>20</v>
      </c>
      <c r="N21" s="1184"/>
      <c r="O21" s="1184"/>
      <c r="P21" s="1184"/>
      <c r="Q21" s="1184"/>
      <c r="R21" s="1184"/>
      <c r="S21" s="1185"/>
      <c r="T21" s="1396" t="s">
        <v>80</v>
      </c>
      <c r="U21" s="1397"/>
      <c r="V21" s="1397"/>
      <c r="W21" s="1397"/>
      <c r="X21" s="1397"/>
      <c r="Y21" s="1397"/>
      <c r="Z21" s="1397"/>
      <c r="AA21" s="1398"/>
      <c r="AB21" s="733"/>
    </row>
    <row r="22" spans="2:28" ht="10.9" customHeight="1" thickBot="1" x14ac:dyDescent="0.4">
      <c r="B22" s="731"/>
      <c r="C22" s="732"/>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733"/>
    </row>
    <row r="23" spans="2:28" ht="24" customHeight="1" x14ac:dyDescent="0.35">
      <c r="B23" s="731"/>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733"/>
    </row>
    <row r="24" spans="2:28" ht="43.15" customHeight="1" thickBot="1" x14ac:dyDescent="0.4">
      <c r="B24" s="731"/>
      <c r="C24" s="1186" t="s">
        <v>81</v>
      </c>
      <c r="D24" s="1187"/>
      <c r="E24" s="1187"/>
      <c r="F24" s="1187"/>
      <c r="G24" s="1187"/>
      <c r="H24" s="1187"/>
      <c r="I24" s="1188"/>
      <c r="J24" s="1186" t="s">
        <v>66</v>
      </c>
      <c r="K24" s="1187"/>
      <c r="L24" s="1187"/>
      <c r="M24" s="1187"/>
      <c r="N24" s="1187"/>
      <c r="O24" s="1187"/>
      <c r="P24" s="1188"/>
      <c r="Q24" s="1189" t="s">
        <v>67</v>
      </c>
      <c r="R24" s="1190"/>
      <c r="S24" s="1190"/>
      <c r="T24" s="1190"/>
      <c r="U24" s="1190"/>
      <c r="V24" s="1190"/>
      <c r="W24" s="1190"/>
      <c r="X24" s="1190"/>
      <c r="Y24" s="1190"/>
      <c r="Z24" s="1190"/>
      <c r="AA24" s="1191"/>
      <c r="AB24" s="733"/>
    </row>
    <row r="25" spans="2:28" ht="7.9" customHeight="1" thickBot="1" x14ac:dyDescent="0.4">
      <c r="B25" s="731"/>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3"/>
    </row>
    <row r="26" spans="2:28" ht="30" customHeight="1" thickBot="1" x14ac:dyDescent="0.4">
      <c r="B26" s="731"/>
      <c r="C26" s="1165" t="s">
        <v>27</v>
      </c>
      <c r="D26" s="1166"/>
      <c r="E26" s="1166"/>
      <c r="F26" s="1166"/>
      <c r="G26" s="1166"/>
      <c r="H26" s="1167"/>
      <c r="I26" s="1168" t="s">
        <v>764</v>
      </c>
      <c r="J26" s="1169"/>
      <c r="K26" s="1169"/>
      <c r="L26" s="1169"/>
      <c r="M26" s="1169"/>
      <c r="N26" s="1169"/>
      <c r="O26" s="1169"/>
      <c r="P26" s="1169"/>
      <c r="Q26" s="1169"/>
      <c r="R26" s="1169"/>
      <c r="S26" s="1169"/>
      <c r="T26" s="1169"/>
      <c r="U26" s="1169"/>
      <c r="V26" s="1169"/>
      <c r="W26" s="1169"/>
      <c r="X26" s="1169"/>
      <c r="Y26" s="1169"/>
      <c r="Z26" s="1169"/>
      <c r="AA26" s="1170"/>
      <c r="AB26" s="733"/>
    </row>
    <row r="27" spans="2:28" ht="9.65" customHeight="1" thickBot="1" x14ac:dyDescent="0.4">
      <c r="B27" s="731"/>
      <c r="C27" s="730"/>
      <c r="D27" s="730"/>
      <c r="E27" s="730"/>
      <c r="F27" s="730"/>
      <c r="G27" s="730"/>
      <c r="H27" s="730"/>
      <c r="I27" s="734"/>
      <c r="J27" s="734"/>
      <c r="K27" s="734"/>
      <c r="L27" s="734"/>
      <c r="M27" s="734"/>
      <c r="N27" s="734"/>
      <c r="O27" s="734"/>
      <c r="P27" s="734"/>
      <c r="Q27" s="734"/>
      <c r="R27" s="734"/>
      <c r="S27" s="734"/>
      <c r="T27" s="734"/>
      <c r="U27" s="734"/>
      <c r="V27" s="734"/>
      <c r="W27" s="734"/>
      <c r="X27" s="734"/>
      <c r="Y27" s="734"/>
      <c r="Z27" s="734"/>
      <c r="AA27" s="734"/>
      <c r="AB27" s="733"/>
    </row>
    <row r="28" spans="2:28" ht="43.9" customHeight="1" thickBot="1" x14ac:dyDescent="0.4">
      <c r="B28" s="731"/>
      <c r="C28" s="1165" t="s">
        <v>28</v>
      </c>
      <c r="D28" s="1166"/>
      <c r="E28" s="1166"/>
      <c r="F28" s="1166"/>
      <c r="G28" s="1166"/>
      <c r="H28" s="1167"/>
      <c r="I28" s="1150" t="s">
        <v>916</v>
      </c>
      <c r="J28" s="1168"/>
      <c r="K28" s="1194" t="s">
        <v>29</v>
      </c>
      <c r="L28" s="1195"/>
      <c r="M28" s="1195"/>
      <c r="N28" s="1196"/>
      <c r="O28" s="1197" t="s">
        <v>30</v>
      </c>
      <c r="P28" s="1198"/>
      <c r="Q28" s="1198"/>
      <c r="R28" s="1199"/>
      <c r="S28" s="367"/>
      <c r="T28" s="1198" t="s">
        <v>31</v>
      </c>
      <c r="U28" s="1198"/>
      <c r="V28" s="1199"/>
      <c r="W28" s="749" t="s">
        <v>32</v>
      </c>
      <c r="X28" s="1200" t="s">
        <v>56</v>
      </c>
      <c r="Y28" s="1201"/>
      <c r="Z28" s="1202"/>
      <c r="AA28" s="579"/>
      <c r="AB28" s="733"/>
    </row>
    <row r="29" spans="2:28" ht="10.15" customHeight="1" thickBot="1" x14ac:dyDescent="0.4">
      <c r="B29" s="731"/>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3"/>
    </row>
    <row r="30" spans="2:28" ht="15" customHeight="1" x14ac:dyDescent="0.35">
      <c r="B30" s="731"/>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733"/>
    </row>
    <row r="31" spans="2:28" ht="14.25" customHeight="1" x14ac:dyDescent="0.35">
      <c r="B31" s="731"/>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733"/>
    </row>
    <row r="32" spans="2:28" ht="15" customHeight="1" thickBot="1" x14ac:dyDescent="0.4">
      <c r="B32" s="731"/>
      <c r="C32" s="1219"/>
      <c r="D32" s="1220"/>
      <c r="E32" s="1220"/>
      <c r="F32" s="1220"/>
      <c r="G32" s="1220"/>
      <c r="H32" s="1220"/>
      <c r="I32" s="1220"/>
      <c r="J32" s="1221"/>
      <c r="K32" s="1399" t="s">
        <v>765</v>
      </c>
      <c r="L32" s="1210"/>
      <c r="M32" s="1210"/>
      <c r="N32" s="1210"/>
      <c r="O32" s="1211" t="s">
        <v>766</v>
      </c>
      <c r="P32" s="1210"/>
      <c r="Q32" s="1210"/>
      <c r="R32" s="1210"/>
      <c r="S32" s="1211" t="s">
        <v>767</v>
      </c>
      <c r="T32" s="1210"/>
      <c r="U32" s="1211" t="s">
        <v>768</v>
      </c>
      <c r="V32" s="1210"/>
      <c r="W32" s="1210"/>
      <c r="X32" s="1211" t="s">
        <v>769</v>
      </c>
      <c r="Y32" s="1210"/>
      <c r="Z32" s="1211" t="s">
        <v>770</v>
      </c>
      <c r="AA32" s="1212"/>
      <c r="AB32" s="733"/>
    </row>
    <row r="33" spans="1:41" ht="10.9" customHeight="1" thickBot="1" x14ac:dyDescent="0.4">
      <c r="B33" s="731"/>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3"/>
    </row>
    <row r="34" spans="1:41" s="735" customFormat="1" ht="15" thickBot="1" x14ac:dyDescent="0.4">
      <c r="A34" s="644"/>
      <c r="B34" s="643"/>
      <c r="C34" s="1231" t="s">
        <v>40</v>
      </c>
      <c r="D34" s="1232"/>
      <c r="E34" s="1232"/>
      <c r="F34" s="1232"/>
      <c r="G34" s="1232"/>
      <c r="H34" s="1232"/>
      <c r="I34" s="1232"/>
      <c r="J34" s="1232"/>
      <c r="K34" s="1232"/>
      <c r="L34" s="1232"/>
      <c r="M34" s="1232"/>
      <c r="N34" s="1232"/>
      <c r="O34" s="1232"/>
      <c r="P34" s="1232"/>
      <c r="Q34" s="1232"/>
      <c r="R34" s="1232"/>
      <c r="S34" s="1232"/>
      <c r="T34" s="1232"/>
      <c r="U34" s="1232"/>
      <c r="V34" s="1232"/>
      <c r="W34" s="1232"/>
      <c r="X34" s="1232"/>
      <c r="Y34" s="1232"/>
      <c r="Z34" s="1232"/>
      <c r="AA34" s="1233"/>
      <c r="AB34" s="733"/>
    </row>
    <row r="35" spans="1:41" s="735" customFormat="1" ht="58.15" customHeight="1" thickBot="1" x14ac:dyDescent="0.4">
      <c r="A35" s="644"/>
      <c r="B35" s="643"/>
      <c r="C35" s="1231" t="s">
        <v>41</v>
      </c>
      <c r="D35" s="1232"/>
      <c r="E35" s="1232"/>
      <c r="F35" s="1232"/>
      <c r="G35" s="1233"/>
      <c r="H35" s="751" t="s">
        <v>771</v>
      </c>
      <c r="I35" s="751" t="s">
        <v>772</v>
      </c>
      <c r="J35" s="751" t="s">
        <v>44</v>
      </c>
      <c r="K35" s="1234" t="s">
        <v>45</v>
      </c>
      <c r="L35" s="1235"/>
      <c r="M35" s="1235"/>
      <c r="N35" s="1235"/>
      <c r="O35" s="1235"/>
      <c r="P35" s="1235"/>
      <c r="Q35" s="1235"/>
      <c r="R35" s="1235"/>
      <c r="S35" s="1235"/>
      <c r="T35" s="1235"/>
      <c r="U35" s="1235"/>
      <c r="V35" s="1235"/>
      <c r="W35" s="1235"/>
      <c r="X35" s="1235"/>
      <c r="Y35" s="1235"/>
      <c r="Z35" s="1235"/>
      <c r="AA35" s="1236"/>
      <c r="AB35" s="733"/>
    </row>
    <row r="36" spans="1:41" s="735" customFormat="1" ht="91.15" customHeight="1" x14ac:dyDescent="0.35">
      <c r="A36" s="644"/>
      <c r="B36" s="643"/>
      <c r="C36" s="1404" t="s">
        <v>917</v>
      </c>
      <c r="D36" s="1405"/>
      <c r="E36" s="1405"/>
      <c r="F36" s="1405"/>
      <c r="G36" s="1406"/>
      <c r="H36" s="272">
        <v>67</v>
      </c>
      <c r="I36" s="272">
        <v>112</v>
      </c>
      <c r="J36" s="306">
        <v>1.1399999999999999</v>
      </c>
      <c r="K36" s="1402" t="s">
        <v>918</v>
      </c>
      <c r="L36" s="1403"/>
      <c r="M36" s="1403"/>
      <c r="N36" s="1403"/>
      <c r="O36" s="1403"/>
      <c r="P36" s="1403"/>
      <c r="Q36" s="1403"/>
      <c r="R36" s="1403"/>
      <c r="S36" s="1403"/>
      <c r="T36" s="1403"/>
      <c r="U36" s="1403"/>
      <c r="V36" s="1403"/>
      <c r="W36" s="1403"/>
      <c r="X36" s="1403"/>
      <c r="Y36" s="1403"/>
      <c r="Z36" s="1403"/>
      <c r="AA36" s="1403"/>
      <c r="AB36" s="733"/>
    </row>
    <row r="37" spans="1:41" s="735" customFormat="1" ht="145.15" customHeight="1" x14ac:dyDescent="0.35">
      <c r="A37" s="644"/>
      <c r="B37" s="643"/>
      <c r="C37" s="1344"/>
      <c r="D37" s="1400"/>
      <c r="E37" s="1400"/>
      <c r="F37" s="1400"/>
      <c r="G37" s="1401"/>
      <c r="H37" s="752"/>
      <c r="I37" s="752"/>
      <c r="J37" s="306"/>
      <c r="K37" s="1402"/>
      <c r="L37" s="1403"/>
      <c r="M37" s="1403"/>
      <c r="N37" s="1403"/>
      <c r="O37" s="1403"/>
      <c r="P37" s="1403"/>
      <c r="Q37" s="1403"/>
      <c r="R37" s="1403"/>
      <c r="S37" s="1403"/>
      <c r="T37" s="1403"/>
      <c r="U37" s="1403"/>
      <c r="V37" s="1403"/>
      <c r="W37" s="1403"/>
      <c r="X37" s="1403"/>
      <c r="Y37" s="1403"/>
      <c r="Z37" s="1403"/>
      <c r="AA37" s="1403"/>
      <c r="AB37" s="733"/>
      <c r="AO37" s="818"/>
    </row>
    <row r="38" spans="1:41" s="735" customFormat="1" ht="88.9" customHeight="1" x14ac:dyDescent="0.35">
      <c r="A38" s="644"/>
      <c r="B38" s="643"/>
      <c r="C38" s="1344"/>
      <c r="D38" s="1400"/>
      <c r="E38" s="1400"/>
      <c r="F38" s="1400"/>
      <c r="G38" s="1401"/>
      <c r="H38" s="752"/>
      <c r="I38" s="752"/>
      <c r="J38" s="306"/>
      <c r="K38" s="1402"/>
      <c r="L38" s="1403"/>
      <c r="M38" s="1403"/>
      <c r="N38" s="1403"/>
      <c r="O38" s="1403"/>
      <c r="P38" s="1403"/>
      <c r="Q38" s="1403"/>
      <c r="R38" s="1403"/>
      <c r="S38" s="1403"/>
      <c r="T38" s="1403"/>
      <c r="U38" s="1403"/>
      <c r="V38" s="1403"/>
      <c r="W38" s="1403"/>
      <c r="X38" s="1403"/>
      <c r="Y38" s="1403"/>
      <c r="Z38" s="1403"/>
      <c r="AA38" s="1403"/>
      <c r="AB38" s="733"/>
    </row>
    <row r="39" spans="1:41" s="735" customFormat="1" ht="104.5" customHeight="1" thickBot="1" x14ac:dyDescent="0.4">
      <c r="A39" s="644"/>
      <c r="B39" s="643"/>
      <c r="C39" s="1344"/>
      <c r="D39" s="1400"/>
      <c r="E39" s="1400"/>
      <c r="F39" s="1400"/>
      <c r="G39" s="1401"/>
      <c r="H39" s="752"/>
      <c r="I39" s="752"/>
      <c r="J39" s="306"/>
      <c r="K39" s="1402"/>
      <c r="L39" s="1403"/>
      <c r="M39" s="1403"/>
      <c r="N39" s="1403"/>
      <c r="O39" s="1403"/>
      <c r="P39" s="1403"/>
      <c r="Q39" s="1403"/>
      <c r="R39" s="1403"/>
      <c r="S39" s="1403"/>
      <c r="T39" s="1403"/>
      <c r="U39" s="1403"/>
      <c r="V39" s="1403"/>
      <c r="W39" s="1403"/>
      <c r="X39" s="1403"/>
      <c r="Y39" s="1403"/>
      <c r="Z39" s="1403"/>
      <c r="AA39" s="1403"/>
      <c r="AB39" s="733"/>
    </row>
    <row r="40" spans="1:41" s="735" customFormat="1" ht="15.75" customHeight="1" thickBot="1" x14ac:dyDescent="0.4">
      <c r="A40" s="644"/>
      <c r="B40" s="643"/>
      <c r="C40" s="1338"/>
      <c r="D40" s="1339"/>
      <c r="E40" s="1339"/>
      <c r="F40" s="1339"/>
      <c r="G40" s="1340"/>
      <c r="H40" s="368"/>
      <c r="I40" s="275"/>
      <c r="J40" s="395"/>
      <c r="K40" s="1341"/>
      <c r="L40" s="1342"/>
      <c r="M40" s="1342"/>
      <c r="N40" s="1342"/>
      <c r="O40" s="1342"/>
      <c r="P40" s="1342"/>
      <c r="Q40" s="1342"/>
      <c r="R40" s="1342"/>
      <c r="S40" s="1342"/>
      <c r="T40" s="1342"/>
      <c r="U40" s="1342"/>
      <c r="V40" s="1342"/>
      <c r="W40" s="1342"/>
      <c r="X40" s="1342"/>
      <c r="Y40" s="1342"/>
      <c r="Z40" s="1342"/>
      <c r="AA40" s="1343"/>
      <c r="AB40" s="733"/>
    </row>
    <row r="41" spans="1:41" s="735" customFormat="1" ht="5.25" customHeight="1" x14ac:dyDescent="0.35">
      <c r="A41" s="644"/>
      <c r="B41" s="643"/>
      <c r="C41" s="754"/>
      <c r="D41" s="754"/>
      <c r="E41" s="754"/>
      <c r="F41" s="754"/>
      <c r="G41" s="754"/>
      <c r="H41" s="755"/>
      <c r="I41" s="755"/>
      <c r="J41" s="78"/>
      <c r="K41" s="754"/>
      <c r="L41" s="754"/>
      <c r="M41" s="754"/>
      <c r="N41" s="754"/>
      <c r="O41" s="754"/>
      <c r="P41" s="754"/>
      <c r="Q41" s="754"/>
      <c r="R41" s="754"/>
      <c r="S41" s="754"/>
      <c r="T41" s="754"/>
      <c r="U41" s="754"/>
      <c r="V41" s="754"/>
      <c r="W41" s="754"/>
      <c r="X41" s="754"/>
      <c r="Y41" s="754"/>
      <c r="Z41" s="754"/>
      <c r="AA41" s="754"/>
      <c r="AB41" s="733"/>
    </row>
    <row r="42" spans="1:41" s="735" customFormat="1" ht="15" thickBot="1" x14ac:dyDescent="0.4">
      <c r="A42" s="644"/>
      <c r="B42" s="643"/>
      <c r="C42" s="754"/>
      <c r="D42" s="754"/>
      <c r="E42" s="754"/>
      <c r="F42" s="754"/>
      <c r="G42" s="754"/>
      <c r="H42" s="755"/>
      <c r="I42" s="755"/>
      <c r="J42" s="78"/>
      <c r="K42" s="754"/>
      <c r="L42" s="754"/>
      <c r="M42" s="754"/>
      <c r="N42" s="754"/>
      <c r="O42" s="754"/>
      <c r="P42" s="754"/>
      <c r="Q42" s="754"/>
      <c r="R42" s="754"/>
      <c r="S42" s="754"/>
      <c r="T42" s="754"/>
      <c r="U42" s="754"/>
      <c r="V42" s="754"/>
      <c r="W42" s="754"/>
      <c r="X42" s="754"/>
      <c r="Y42" s="754"/>
      <c r="Z42" s="754"/>
      <c r="AA42" s="754"/>
      <c r="AB42" s="733"/>
    </row>
    <row r="43" spans="1:41" s="735" customFormat="1" x14ac:dyDescent="0.35">
      <c r="A43" s="644"/>
      <c r="B43" s="643"/>
      <c r="C43" s="1323" t="s">
        <v>47</v>
      </c>
      <c r="D43" s="1324"/>
      <c r="E43" s="1324"/>
      <c r="F43" s="1324"/>
      <c r="G43" s="1324"/>
      <c r="H43" s="1324"/>
      <c r="I43" s="1324"/>
      <c r="J43" s="1324"/>
      <c r="K43" s="1324"/>
      <c r="L43" s="1324"/>
      <c r="M43" s="1324"/>
      <c r="N43" s="1324"/>
      <c r="O43" s="1324"/>
      <c r="P43" s="1324"/>
      <c r="Q43" s="1324"/>
      <c r="R43" s="1324"/>
      <c r="S43" s="1324"/>
      <c r="T43" s="1324"/>
      <c r="U43" s="1324"/>
      <c r="V43" s="1324"/>
      <c r="W43" s="1324"/>
      <c r="X43" s="1324"/>
      <c r="Y43" s="1324"/>
      <c r="Z43" s="1324"/>
      <c r="AA43" s="1325"/>
      <c r="AB43" s="733"/>
    </row>
    <row r="44" spans="1:41" ht="18" customHeight="1" thickBot="1" x14ac:dyDescent="0.4">
      <c r="A44" s="374"/>
      <c r="B44" s="375"/>
      <c r="C44" s="1326"/>
      <c r="D44" s="1327"/>
      <c r="E44" s="1327"/>
      <c r="F44" s="1327"/>
      <c r="G44" s="1327"/>
      <c r="H44" s="1327"/>
      <c r="I44" s="1327"/>
      <c r="J44" s="1327"/>
      <c r="K44" s="1327"/>
      <c r="L44" s="1327"/>
      <c r="M44" s="1327"/>
      <c r="N44" s="1327"/>
      <c r="O44" s="1327"/>
      <c r="P44" s="1327"/>
      <c r="Q44" s="1327"/>
      <c r="R44" s="1327"/>
      <c r="S44" s="1327"/>
      <c r="T44" s="1327"/>
      <c r="U44" s="1327"/>
      <c r="V44" s="1327"/>
      <c r="W44" s="1327"/>
      <c r="X44" s="1327"/>
      <c r="Y44" s="1327"/>
      <c r="Z44" s="1327"/>
      <c r="AA44" s="1328"/>
      <c r="AB44" s="733"/>
    </row>
    <row r="45" spans="1:41" x14ac:dyDescent="0.35">
      <c r="A45" s="374"/>
      <c r="B45" s="375"/>
      <c r="C45" s="1329" t="s">
        <v>75</v>
      </c>
      <c r="D45" s="1330"/>
      <c r="E45" s="1330"/>
      <c r="F45" s="1330"/>
      <c r="G45" s="1330"/>
      <c r="H45" s="1330"/>
      <c r="I45" s="1330"/>
      <c r="J45" s="1330"/>
      <c r="K45" s="1330"/>
      <c r="L45" s="1330"/>
      <c r="M45" s="1330"/>
      <c r="N45" s="1330"/>
      <c r="O45" s="1330"/>
      <c r="P45" s="1330"/>
      <c r="Q45" s="1330"/>
      <c r="R45" s="1330"/>
      <c r="S45" s="1330"/>
      <c r="T45" s="1330"/>
      <c r="U45" s="1330"/>
      <c r="V45" s="1330"/>
      <c r="W45" s="1330"/>
      <c r="X45" s="1330"/>
      <c r="Y45" s="1330"/>
      <c r="Z45" s="1330"/>
      <c r="AA45" s="1331"/>
      <c r="AB45" s="733"/>
    </row>
    <row r="46" spans="1:41" ht="28.9" customHeight="1" x14ac:dyDescent="0.35">
      <c r="A46" s="374"/>
      <c r="B46" s="375"/>
      <c r="C46" s="1332"/>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4"/>
      <c r="AB46" s="733"/>
    </row>
    <row r="47" spans="1:41" x14ac:dyDescent="0.35">
      <c r="A47" s="374"/>
      <c r="B47" s="375"/>
      <c r="C47" s="1332"/>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4"/>
      <c r="AB47" s="733"/>
    </row>
    <row r="48" spans="1:41" ht="19.899999999999999" customHeight="1" x14ac:dyDescent="0.35">
      <c r="A48" s="374"/>
      <c r="B48" s="375"/>
      <c r="C48" s="1332"/>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4"/>
      <c r="AB48" s="733"/>
    </row>
    <row r="49" spans="1:28" x14ac:dyDescent="0.35">
      <c r="A49" s="374"/>
      <c r="B49" s="375"/>
      <c r="C49" s="1332"/>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4"/>
      <c r="AB49" s="733"/>
    </row>
    <row r="50" spans="1:28" ht="11.5" customHeight="1" x14ac:dyDescent="0.35">
      <c r="A50" s="374"/>
      <c r="B50" s="375"/>
      <c r="C50" s="1332"/>
      <c r="D50" s="1333"/>
      <c r="E50" s="1333"/>
      <c r="F50" s="1333"/>
      <c r="G50" s="1333"/>
      <c r="H50" s="1333"/>
      <c r="I50" s="1333"/>
      <c r="J50" s="1333"/>
      <c r="K50" s="1333"/>
      <c r="L50" s="1333"/>
      <c r="M50" s="1333"/>
      <c r="N50" s="1333"/>
      <c r="O50" s="1333"/>
      <c r="P50" s="1333"/>
      <c r="Q50" s="1333"/>
      <c r="R50" s="1333"/>
      <c r="S50" s="1333"/>
      <c r="T50" s="1333"/>
      <c r="U50" s="1333"/>
      <c r="V50" s="1333"/>
      <c r="W50" s="1333"/>
      <c r="X50" s="1333"/>
      <c r="Y50" s="1333"/>
      <c r="Z50" s="1333"/>
      <c r="AA50" s="1334"/>
      <c r="AB50" s="733"/>
    </row>
    <row r="51" spans="1:28" ht="23.5" customHeight="1" x14ac:dyDescent="0.35">
      <c r="A51" s="374"/>
      <c r="B51" s="375"/>
      <c r="C51" s="1332"/>
      <c r="D51" s="1333"/>
      <c r="E51" s="1333"/>
      <c r="F51" s="1333"/>
      <c r="G51" s="1333"/>
      <c r="H51" s="1333"/>
      <c r="I51" s="1333"/>
      <c r="J51" s="1333"/>
      <c r="K51" s="1333"/>
      <c r="L51" s="1333"/>
      <c r="M51" s="1333"/>
      <c r="N51" s="1333"/>
      <c r="O51" s="1333"/>
      <c r="P51" s="1333"/>
      <c r="Q51" s="1333"/>
      <c r="R51" s="1333"/>
      <c r="S51" s="1333"/>
      <c r="T51" s="1333"/>
      <c r="U51" s="1333"/>
      <c r="V51" s="1333"/>
      <c r="W51" s="1333"/>
      <c r="X51" s="1333"/>
      <c r="Y51" s="1333"/>
      <c r="Z51" s="1333"/>
      <c r="AA51" s="1334"/>
      <c r="AB51" s="733"/>
    </row>
    <row r="52" spans="1:28" ht="139.9" customHeight="1" x14ac:dyDescent="0.35">
      <c r="A52" s="374"/>
      <c r="B52" s="375"/>
      <c r="C52" s="1332"/>
      <c r="D52" s="1333"/>
      <c r="E52" s="1333"/>
      <c r="F52" s="1333"/>
      <c r="G52" s="1333"/>
      <c r="H52" s="1333"/>
      <c r="I52" s="1333"/>
      <c r="J52" s="1333"/>
      <c r="K52" s="1333"/>
      <c r="L52" s="1333"/>
      <c r="M52" s="1333"/>
      <c r="N52" s="1333"/>
      <c r="O52" s="1333"/>
      <c r="P52" s="1333"/>
      <c r="Q52" s="1333"/>
      <c r="R52" s="1333"/>
      <c r="S52" s="1333"/>
      <c r="T52" s="1333"/>
      <c r="U52" s="1333"/>
      <c r="V52" s="1333"/>
      <c r="W52" s="1333"/>
      <c r="X52" s="1333"/>
      <c r="Y52" s="1333"/>
      <c r="Z52" s="1333"/>
      <c r="AA52" s="1334"/>
      <c r="AB52" s="733"/>
    </row>
    <row r="53" spans="1:28" ht="6.65" customHeight="1" thickBot="1" x14ac:dyDescent="0.4">
      <c r="A53" s="374"/>
      <c r="B53" s="375"/>
      <c r="C53" s="1335"/>
      <c r="D53" s="1336"/>
      <c r="E53" s="1336"/>
      <c r="F53" s="1336"/>
      <c r="G53" s="1336"/>
      <c r="H53" s="1336"/>
      <c r="I53" s="1336"/>
      <c r="J53" s="1336"/>
      <c r="K53" s="1336"/>
      <c r="L53" s="1336"/>
      <c r="M53" s="1336"/>
      <c r="N53" s="1336"/>
      <c r="O53" s="1336"/>
      <c r="P53" s="1336"/>
      <c r="Q53" s="1336"/>
      <c r="R53" s="1336"/>
      <c r="S53" s="1336"/>
      <c r="T53" s="1336"/>
      <c r="U53" s="1336"/>
      <c r="V53" s="1336"/>
      <c r="W53" s="1336"/>
      <c r="X53" s="1336"/>
      <c r="Y53" s="1336"/>
      <c r="Z53" s="1336"/>
      <c r="AA53" s="1337"/>
      <c r="AB53" s="733"/>
    </row>
    <row r="54" spans="1:28" ht="8.5" customHeight="1" x14ac:dyDescent="0.35">
      <c r="A54" s="374"/>
      <c r="B54" s="376"/>
      <c r="C54" s="757"/>
      <c r="D54" s="757"/>
      <c r="E54" s="757"/>
      <c r="F54" s="757"/>
      <c r="G54" s="757"/>
      <c r="H54" s="757"/>
      <c r="I54" s="757"/>
      <c r="J54" s="757"/>
      <c r="K54" s="757"/>
      <c r="L54" s="757"/>
      <c r="M54" s="757"/>
      <c r="N54" s="757"/>
      <c r="O54" s="757"/>
      <c r="P54" s="757"/>
      <c r="Q54" s="757"/>
      <c r="R54" s="757"/>
      <c r="S54" s="757"/>
      <c r="T54" s="757"/>
      <c r="U54" s="757"/>
      <c r="V54" s="757"/>
      <c r="W54" s="757"/>
      <c r="X54" s="757"/>
      <c r="Y54" s="757"/>
      <c r="Z54" s="757"/>
      <c r="AA54" s="757"/>
      <c r="AB54" s="739"/>
    </row>
    <row r="55" spans="1:28" ht="9.65" customHeight="1" thickBot="1" x14ac:dyDescent="0.4">
      <c r="A55" s="374"/>
      <c r="B55" s="377"/>
      <c r="C55" s="758"/>
      <c r="D55" s="758"/>
      <c r="E55" s="758"/>
      <c r="F55" s="758"/>
      <c r="G55" s="758"/>
      <c r="H55" s="758"/>
      <c r="I55" s="758"/>
      <c r="J55" s="758"/>
      <c r="K55" s="758"/>
      <c r="L55" s="758"/>
      <c r="M55" s="758"/>
      <c r="N55" s="758"/>
      <c r="O55" s="758"/>
      <c r="P55" s="758"/>
      <c r="Q55" s="758"/>
      <c r="R55" s="758"/>
      <c r="S55" s="758"/>
      <c r="T55" s="758"/>
      <c r="U55" s="758"/>
      <c r="V55" s="758"/>
      <c r="W55" s="758"/>
      <c r="X55" s="758"/>
      <c r="Y55" s="758"/>
      <c r="Z55" s="758"/>
      <c r="AA55" s="758"/>
      <c r="AB55" s="741"/>
    </row>
    <row r="56" spans="1:28" ht="15.65" customHeight="1" x14ac:dyDescent="0.35">
      <c r="A56" s="374"/>
      <c r="B56" s="379"/>
      <c r="C56" s="1302" t="s">
        <v>41</v>
      </c>
      <c r="D56" s="1303"/>
      <c r="E56" s="1303"/>
      <c r="F56" s="1303"/>
      <c r="G56" s="1304"/>
      <c r="H56" s="1302" t="s">
        <v>57</v>
      </c>
      <c r="I56" s="1304"/>
      <c r="J56" s="1302" t="s">
        <v>58</v>
      </c>
      <c r="K56" s="1303"/>
      <c r="L56" s="1303"/>
      <c r="M56" s="1304"/>
      <c r="N56" s="1302" t="s">
        <v>49</v>
      </c>
      <c r="O56" s="1303"/>
      <c r="P56" s="1303"/>
      <c r="Q56" s="1303"/>
      <c r="R56" s="1303"/>
      <c r="S56" s="1303"/>
      <c r="T56" s="1303"/>
      <c r="U56" s="1304"/>
      <c r="V56" s="1311" t="s">
        <v>50</v>
      </c>
      <c r="W56" s="1311"/>
      <c r="X56" s="1311"/>
      <c r="Y56" s="1311"/>
      <c r="Z56" s="1311"/>
      <c r="AA56" s="1312"/>
      <c r="AB56" s="743"/>
    </row>
    <row r="57" spans="1:28" ht="16.899999999999999" customHeight="1" x14ac:dyDescent="0.35">
      <c r="A57" s="374"/>
      <c r="B57" s="380"/>
      <c r="C57" s="1305"/>
      <c r="D57" s="1306"/>
      <c r="E57" s="1306"/>
      <c r="F57" s="1306"/>
      <c r="G57" s="1307"/>
      <c r="H57" s="1305"/>
      <c r="I57" s="1307"/>
      <c r="J57" s="1305"/>
      <c r="K57" s="1306"/>
      <c r="L57" s="1306"/>
      <c r="M57" s="1307"/>
      <c r="N57" s="1305"/>
      <c r="O57" s="1306"/>
      <c r="P57" s="1306"/>
      <c r="Q57" s="1306"/>
      <c r="R57" s="1306"/>
      <c r="S57" s="1306"/>
      <c r="T57" s="1306"/>
      <c r="U57" s="1307"/>
      <c r="V57" s="1313"/>
      <c r="W57" s="1313"/>
      <c r="X57" s="1313"/>
      <c r="Y57" s="1313"/>
      <c r="Z57" s="1313"/>
      <c r="AA57" s="1314"/>
      <c r="AB57" s="743"/>
    </row>
    <row r="58" spans="1:28" ht="15.65" hidden="1" customHeight="1" x14ac:dyDescent="0.35">
      <c r="A58" s="374"/>
      <c r="B58" s="380"/>
      <c r="C58" s="1305"/>
      <c r="D58" s="1306"/>
      <c r="E58" s="1306"/>
      <c r="F58" s="1306"/>
      <c r="G58" s="1307"/>
      <c r="H58" s="1305"/>
      <c r="I58" s="1307"/>
      <c r="J58" s="1305"/>
      <c r="K58" s="1306"/>
      <c r="L58" s="1306"/>
      <c r="M58" s="1307"/>
      <c r="N58" s="1308"/>
      <c r="O58" s="1309"/>
      <c r="P58" s="1309"/>
      <c r="Q58" s="1309"/>
      <c r="R58" s="1309"/>
      <c r="S58" s="1309"/>
      <c r="T58" s="1309"/>
      <c r="U58" s="1310"/>
      <c r="V58" s="1315"/>
      <c r="W58" s="1315"/>
      <c r="X58" s="1315"/>
      <c r="Y58" s="1315"/>
      <c r="Z58" s="1315"/>
      <c r="AA58" s="1316"/>
      <c r="AB58" s="743"/>
    </row>
    <row r="59" spans="1:28" ht="234.65" customHeight="1" thickBot="1" x14ac:dyDescent="0.4">
      <c r="A59" s="374"/>
      <c r="B59" s="379"/>
      <c r="C59" s="1377" t="s">
        <v>917</v>
      </c>
      <c r="D59" s="1378"/>
      <c r="E59" s="1378"/>
      <c r="F59" s="1378"/>
      <c r="G59" s="1378"/>
      <c r="H59" s="1379" t="s">
        <v>919</v>
      </c>
      <c r="I59" s="1378"/>
      <c r="J59" s="1379" t="s">
        <v>920</v>
      </c>
      <c r="K59" s="1378"/>
      <c r="L59" s="1378"/>
      <c r="M59" s="1378"/>
      <c r="N59" s="1382" t="s">
        <v>921</v>
      </c>
      <c r="O59" s="1382"/>
      <c r="P59" s="1382"/>
      <c r="Q59" s="1382"/>
      <c r="R59" s="1382"/>
      <c r="S59" s="1382"/>
      <c r="T59" s="1382"/>
      <c r="U59" s="1382"/>
      <c r="V59" s="1382" t="s">
        <v>922</v>
      </c>
      <c r="W59" s="1382"/>
      <c r="X59" s="1382"/>
      <c r="Y59" s="1382"/>
      <c r="Z59" s="1382"/>
      <c r="AA59" s="1383"/>
      <c r="AB59" s="745"/>
    </row>
    <row r="60" spans="1:28" ht="299.5" customHeight="1" thickBot="1" x14ac:dyDescent="0.4">
      <c r="A60" s="374"/>
      <c r="B60" s="379"/>
      <c r="C60" s="1377"/>
      <c r="D60" s="1378"/>
      <c r="E60" s="1378"/>
      <c r="F60" s="1378"/>
      <c r="G60" s="1378"/>
      <c r="H60" s="1380"/>
      <c r="I60" s="1381"/>
      <c r="J60" s="1384"/>
      <c r="K60" s="1385"/>
      <c r="L60" s="1385"/>
      <c r="M60" s="1386"/>
      <c r="N60" s="1382"/>
      <c r="O60" s="1382"/>
      <c r="P60" s="1382"/>
      <c r="Q60" s="1382"/>
      <c r="R60" s="1382"/>
      <c r="S60" s="1382"/>
      <c r="T60" s="1382"/>
      <c r="U60" s="1382"/>
      <c r="V60" s="1382"/>
      <c r="W60" s="1382"/>
      <c r="X60" s="1382"/>
      <c r="Y60" s="1382"/>
      <c r="Z60" s="1382"/>
      <c r="AA60" s="1383"/>
      <c r="AB60" s="745"/>
    </row>
    <row r="61" spans="1:28" ht="181.9" customHeight="1" thickBot="1" x14ac:dyDescent="0.4">
      <c r="A61" s="374"/>
      <c r="B61" s="379"/>
      <c r="C61" s="1377"/>
      <c r="D61" s="1378"/>
      <c r="E61" s="1378"/>
      <c r="F61" s="1378"/>
      <c r="G61" s="1378"/>
      <c r="H61" s="1380"/>
      <c r="I61" s="1381"/>
      <c r="J61" s="1380"/>
      <c r="K61" s="1381"/>
      <c r="L61" s="1381"/>
      <c r="M61" s="1381"/>
      <c r="N61" s="1382"/>
      <c r="O61" s="1382"/>
      <c r="P61" s="1382"/>
      <c r="Q61" s="1382"/>
      <c r="R61" s="1382"/>
      <c r="S61" s="1382"/>
      <c r="T61" s="1382"/>
      <c r="U61" s="1382"/>
      <c r="V61" s="1382"/>
      <c r="W61" s="1382"/>
      <c r="X61" s="1382"/>
      <c r="Y61" s="1382"/>
      <c r="Z61" s="1382"/>
      <c r="AA61" s="1383"/>
      <c r="AB61" s="745"/>
    </row>
    <row r="62" spans="1:28" ht="305.5" customHeight="1" thickBot="1" x14ac:dyDescent="0.4">
      <c r="A62" s="374"/>
      <c r="B62" s="379"/>
      <c r="C62" s="1377"/>
      <c r="D62" s="1378"/>
      <c r="E62" s="1378"/>
      <c r="F62" s="1378"/>
      <c r="G62" s="1378"/>
      <c r="H62" s="1379"/>
      <c r="I62" s="1379"/>
      <c r="J62" s="1380"/>
      <c r="K62" s="1381"/>
      <c r="L62" s="1381"/>
      <c r="M62" s="1381"/>
      <c r="N62" s="1382"/>
      <c r="O62" s="1382"/>
      <c r="P62" s="1382"/>
      <c r="Q62" s="1382"/>
      <c r="R62" s="1382"/>
      <c r="S62" s="1382"/>
      <c r="T62" s="1382"/>
      <c r="U62" s="1382"/>
      <c r="V62" s="1382"/>
      <c r="W62" s="1382"/>
      <c r="X62" s="1382"/>
      <c r="Y62" s="1382"/>
      <c r="Z62" s="1382"/>
      <c r="AA62" s="1383"/>
      <c r="AB62" s="745"/>
    </row>
    <row r="63" spans="1:28" ht="9" customHeight="1" thickBot="1" x14ac:dyDescent="0.4">
      <c r="A63" s="374"/>
      <c r="B63" s="379"/>
      <c r="C63" s="1296"/>
      <c r="D63" s="1297"/>
      <c r="E63" s="1297"/>
      <c r="F63" s="1297"/>
      <c r="G63" s="1297"/>
      <c r="H63" s="1297"/>
      <c r="I63" s="1297"/>
      <c r="J63" s="1297"/>
      <c r="K63" s="1297"/>
      <c r="L63" s="1297"/>
      <c r="M63" s="1297"/>
      <c r="N63" s="1298"/>
      <c r="O63" s="1299"/>
      <c r="P63" s="1299"/>
      <c r="Q63" s="1299"/>
      <c r="R63" s="1299"/>
      <c r="S63" s="1299"/>
      <c r="T63" s="1299"/>
      <c r="U63" s="1300"/>
      <c r="V63" s="1298"/>
      <c r="W63" s="1299"/>
      <c r="X63" s="1299"/>
      <c r="Y63" s="1299"/>
      <c r="Z63" s="1299"/>
      <c r="AA63" s="1301"/>
      <c r="AB63" s="745"/>
    </row>
    <row r="64" spans="1:28" x14ac:dyDescent="0.35">
      <c r="A64" s="374"/>
      <c r="B64" s="381"/>
      <c r="C64" s="757"/>
      <c r="D64" s="757"/>
      <c r="E64" s="757"/>
      <c r="F64" s="757"/>
      <c r="G64" s="757"/>
      <c r="H64" s="757"/>
      <c r="I64" s="757"/>
      <c r="J64" s="757"/>
      <c r="K64" s="757"/>
      <c r="L64" s="757"/>
      <c r="M64" s="757"/>
      <c r="N64" s="757"/>
      <c r="O64" s="757"/>
      <c r="P64" s="757"/>
      <c r="Q64" s="757"/>
      <c r="R64" s="757"/>
      <c r="S64" s="757"/>
      <c r="T64" s="757"/>
      <c r="U64" s="757"/>
      <c r="V64" s="757"/>
      <c r="W64" s="757"/>
      <c r="X64" s="757"/>
      <c r="Y64" s="757"/>
      <c r="Z64" s="757"/>
      <c r="AA64" s="757"/>
      <c r="AB64" s="747"/>
    </row>
    <row r="65" spans="1:27" x14ac:dyDescent="0.35">
      <c r="A65" s="374"/>
      <c r="B65" s="374"/>
      <c r="C65" s="374"/>
      <c r="D65" s="374"/>
      <c r="E65" s="374"/>
      <c r="F65" s="374"/>
      <c r="G65" s="374"/>
      <c r="H65" s="374"/>
      <c r="I65" s="374"/>
      <c r="J65" s="374"/>
      <c r="K65" s="374"/>
      <c r="L65" s="374"/>
      <c r="M65" s="374"/>
      <c r="N65" s="374"/>
      <c r="O65" s="374"/>
      <c r="P65" s="374"/>
      <c r="Q65" s="374"/>
      <c r="R65" s="374"/>
      <c r="S65" s="374"/>
      <c r="T65" s="374"/>
      <c r="U65" s="374"/>
      <c r="V65" s="374"/>
      <c r="W65" s="374"/>
      <c r="X65" s="374"/>
      <c r="Y65" s="374"/>
      <c r="Z65" s="374"/>
      <c r="AA65" s="374"/>
    </row>
    <row r="66" spans="1:27" x14ac:dyDescent="0.35">
      <c r="A66" s="374"/>
      <c r="B66" s="374"/>
      <c r="C66" s="374"/>
      <c r="D66" s="374"/>
      <c r="E66" s="374"/>
      <c r="F66" s="374"/>
      <c r="G66" s="374"/>
      <c r="H66" s="374"/>
      <c r="I66" s="374"/>
      <c r="J66" s="374"/>
      <c r="K66" s="374"/>
      <c r="L66" s="374"/>
      <c r="M66" s="374"/>
      <c r="N66" s="374"/>
      <c r="O66" s="374"/>
      <c r="P66" s="374"/>
      <c r="Q66" s="374"/>
      <c r="R66" s="374"/>
      <c r="S66" s="374"/>
      <c r="T66" s="374"/>
      <c r="U66" s="374"/>
      <c r="V66" s="374"/>
      <c r="W66" s="374"/>
      <c r="X66" s="374"/>
      <c r="Y66" s="374"/>
      <c r="Z66" s="374"/>
      <c r="AA66" s="374"/>
    </row>
    <row r="67" spans="1:27" x14ac:dyDescent="0.35">
      <c r="A67" s="374"/>
      <c r="B67" s="374"/>
      <c r="C67" s="374"/>
      <c r="D67" s="374"/>
      <c r="E67" s="374"/>
      <c r="F67" s="374"/>
      <c r="G67" s="374"/>
      <c r="H67" s="374"/>
      <c r="I67" s="374"/>
      <c r="J67" s="374"/>
      <c r="K67" s="374"/>
      <c r="L67" s="374"/>
      <c r="M67" s="374"/>
      <c r="N67" s="374"/>
      <c r="O67" s="374"/>
      <c r="P67" s="374"/>
      <c r="Q67" s="374"/>
      <c r="R67" s="374"/>
      <c r="S67" s="374"/>
      <c r="T67" s="374"/>
      <c r="U67" s="374"/>
      <c r="V67" s="374"/>
      <c r="W67" s="374"/>
      <c r="X67" s="374"/>
      <c r="Y67" s="374"/>
      <c r="Z67" s="374"/>
      <c r="AA67" s="374"/>
    </row>
    <row r="68" spans="1:27" ht="96" customHeight="1" x14ac:dyDescent="0.35"/>
    <row r="70" spans="1:27" ht="84" customHeight="1" x14ac:dyDescent="0.35"/>
    <row r="71" spans="1:27" ht="60" customHeight="1" x14ac:dyDescent="0.35"/>
    <row r="73" spans="1:27" ht="84" customHeight="1" x14ac:dyDescent="0.35"/>
    <row r="76" spans="1:27" ht="72" customHeight="1" x14ac:dyDescent="0.35"/>
    <row r="77" spans="1:27" ht="36" customHeight="1" x14ac:dyDescent="0.35"/>
    <row r="79" spans="1:27" ht="96" customHeight="1" x14ac:dyDescent="0.35"/>
    <row r="103" ht="6" customHeight="1" x14ac:dyDescent="0.35"/>
  </sheetData>
  <mergeCells count="102">
    <mergeCell ref="C18:H18"/>
    <mergeCell ref="C20:H21"/>
    <mergeCell ref="I16:AA16"/>
    <mergeCell ref="B2:G4"/>
    <mergeCell ref="H2:AB2"/>
    <mergeCell ref="H3:O3"/>
    <mergeCell ref="P3:AB3"/>
    <mergeCell ref="H4:AB4"/>
    <mergeCell ref="I18:AA18"/>
    <mergeCell ref="C7:H8"/>
    <mergeCell ref="I13:S14"/>
    <mergeCell ref="T13:AA13"/>
    <mergeCell ref="T14:AA14"/>
    <mergeCell ref="I10:Q11"/>
    <mergeCell ref="R10:U10"/>
    <mergeCell ref="V10:AA10"/>
    <mergeCell ref="R11:U11"/>
    <mergeCell ref="C10:H11"/>
    <mergeCell ref="I7:AA8"/>
    <mergeCell ref="C13:H14"/>
    <mergeCell ref="C16:H16"/>
    <mergeCell ref="V11:AA11"/>
    <mergeCell ref="M21:S21"/>
    <mergeCell ref="T21:AA21"/>
    <mergeCell ref="I20:L21"/>
    <mergeCell ref="M20:S20"/>
    <mergeCell ref="T20:AA20"/>
    <mergeCell ref="C43:AA44"/>
    <mergeCell ref="C40:G40"/>
    <mergeCell ref="K40:AA40"/>
    <mergeCell ref="C37:G37"/>
    <mergeCell ref="K37:AA37"/>
    <mergeCell ref="C38:G38"/>
    <mergeCell ref="K38:AA38"/>
    <mergeCell ref="C28:H28"/>
    <mergeCell ref="C24:I24"/>
    <mergeCell ref="J24:P24"/>
    <mergeCell ref="Q24:AA24"/>
    <mergeCell ref="C23:I23"/>
    <mergeCell ref="J23:P23"/>
    <mergeCell ref="Q23:AA23"/>
    <mergeCell ref="C26:H26"/>
    <mergeCell ref="C59:G59"/>
    <mergeCell ref="H59:I59"/>
    <mergeCell ref="J59:M59"/>
    <mergeCell ref="C60:G60"/>
    <mergeCell ref="H60:I60"/>
    <mergeCell ref="Z32:AA32"/>
    <mergeCell ref="C30:J32"/>
    <mergeCell ref="K30:R30"/>
    <mergeCell ref="S30:W30"/>
    <mergeCell ref="X30:AA30"/>
    <mergeCell ref="S32:T32"/>
    <mergeCell ref="U32:W32"/>
    <mergeCell ref="X32:Y32"/>
    <mergeCell ref="J60:M60"/>
    <mergeCell ref="C39:G39"/>
    <mergeCell ref="K39:AA39"/>
    <mergeCell ref="C34:AA34"/>
    <mergeCell ref="C35:G35"/>
    <mergeCell ref="K35:AA35"/>
    <mergeCell ref="C36:G36"/>
    <mergeCell ref="K36:AA36"/>
    <mergeCell ref="K32:N32"/>
    <mergeCell ref="O32:R32"/>
    <mergeCell ref="J56:M58"/>
    <mergeCell ref="C63:G63"/>
    <mergeCell ref="J63:M63"/>
    <mergeCell ref="N63:U63"/>
    <mergeCell ref="V63:AA63"/>
    <mergeCell ref="N61:U61"/>
    <mergeCell ref="V61:AA61"/>
    <mergeCell ref="N62:U62"/>
    <mergeCell ref="V62:AA62"/>
    <mergeCell ref="C61:G61"/>
    <mergeCell ref="H61:I61"/>
    <mergeCell ref="J61:M61"/>
    <mergeCell ref="C62:G62"/>
    <mergeCell ref="H62:I62"/>
    <mergeCell ref="J62:M62"/>
    <mergeCell ref="H63:I63"/>
    <mergeCell ref="V60:AA60"/>
    <mergeCell ref="N60:U60"/>
    <mergeCell ref="K31:N31"/>
    <mergeCell ref="O31:R31"/>
    <mergeCell ref="S31:T31"/>
    <mergeCell ref="U31:W31"/>
    <mergeCell ref="X31:Y31"/>
    <mergeCell ref="Z31:AA31"/>
    <mergeCell ref="I26:AA26"/>
    <mergeCell ref="I28:J28"/>
    <mergeCell ref="K28:N28"/>
    <mergeCell ref="O28:R28"/>
    <mergeCell ref="T28:V28"/>
    <mergeCell ref="X28:Z28"/>
    <mergeCell ref="N59:U59"/>
    <mergeCell ref="V59:AA59"/>
    <mergeCell ref="C45:AA53"/>
    <mergeCell ref="N56:U58"/>
    <mergeCell ref="V56:AA58"/>
    <mergeCell ref="C56:G58"/>
    <mergeCell ref="H56:I58"/>
  </mergeCells>
  <pageMargins left="0.7" right="0.7" top="0.75" bottom="0.75" header="0.3" footer="0.3"/>
  <drawing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B104"/>
  <sheetViews>
    <sheetView topLeftCell="A19" zoomScale="70" zoomScaleNormal="70" workbookViewId="0">
      <selection activeCell="I10" sqref="I10:Q11"/>
    </sheetView>
  </sheetViews>
  <sheetFormatPr baseColWidth="10" defaultColWidth="3.7265625" defaultRowHeight="14.5" x14ac:dyDescent="0.35"/>
  <cols>
    <col min="1" max="1" width="3.7265625" style="885"/>
    <col min="2" max="2" width="2.81640625" style="885" customWidth="1"/>
    <col min="3" max="7" width="4.26953125" style="885" customWidth="1"/>
    <col min="8" max="8" width="16.453125" style="885" customWidth="1"/>
    <col min="9" max="9" width="18.1796875" style="885" customWidth="1"/>
    <col min="10" max="10" width="15" style="885" customWidth="1"/>
    <col min="11" max="12" width="3.453125" style="885" customWidth="1"/>
    <col min="13" max="15" width="2.7265625" style="885" customWidth="1"/>
    <col min="16" max="16" width="3.453125" style="885" customWidth="1"/>
    <col min="17" max="17" width="3.54296875" style="885" customWidth="1"/>
    <col min="18" max="18" width="3.7265625" style="885"/>
    <col min="19" max="19" width="4.26953125" style="885" customWidth="1"/>
    <col min="20" max="20" width="7.453125" style="885" customWidth="1"/>
    <col min="21" max="21" width="3.54296875" style="885" customWidth="1"/>
    <col min="22" max="22" width="3.7265625" style="885"/>
    <col min="23" max="25" width="5" style="885" customWidth="1"/>
    <col min="26" max="26" width="6.7265625" style="885" customWidth="1"/>
    <col min="27" max="27" width="4.1796875" style="885" customWidth="1"/>
    <col min="28" max="28" width="2" style="885" customWidth="1"/>
    <col min="29" max="31" width="3.7265625" style="885"/>
    <col min="32" max="32" width="5.453125" style="885" bestFit="1" customWidth="1"/>
    <col min="33" max="16384" width="3.7265625" style="885"/>
  </cols>
  <sheetData>
    <row r="1" spans="2:28" ht="15" thickBot="1" x14ac:dyDescent="0.4">
      <c r="B1" s="886"/>
      <c r="C1" s="886"/>
      <c r="D1" s="886"/>
      <c r="E1" s="886"/>
      <c r="F1" s="886"/>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ht="15" customHeight="1"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75" customHeight="1"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H5" s="887"/>
      <c r="I5" s="887"/>
      <c r="J5" s="887"/>
      <c r="K5" s="887"/>
      <c r="L5" s="887"/>
      <c r="M5" s="887"/>
      <c r="N5" s="887"/>
      <c r="O5" s="887"/>
      <c r="P5" s="887"/>
      <c r="Q5" s="887"/>
      <c r="R5" s="887"/>
      <c r="S5" s="887"/>
      <c r="T5" s="887"/>
      <c r="U5" s="887"/>
      <c r="V5" s="887"/>
      <c r="W5" s="887"/>
      <c r="X5" s="887"/>
      <c r="Y5" s="887"/>
      <c r="Z5" s="887"/>
      <c r="AA5" s="887"/>
      <c r="AB5" s="887"/>
    </row>
    <row r="6" spans="2:28" ht="6.75" customHeight="1" thickBot="1" x14ac:dyDescent="0.4">
      <c r="B6" s="888"/>
      <c r="C6" s="889"/>
      <c r="D6" s="889"/>
      <c r="E6" s="889"/>
      <c r="F6" s="889"/>
      <c r="G6" s="889"/>
      <c r="H6" s="889"/>
      <c r="I6" s="890"/>
      <c r="J6" s="890"/>
      <c r="K6" s="890"/>
      <c r="L6" s="890"/>
      <c r="M6" s="890"/>
      <c r="N6" s="890"/>
      <c r="O6" s="890"/>
      <c r="P6" s="890"/>
      <c r="Q6" s="890"/>
      <c r="R6" s="891"/>
      <c r="S6" s="891"/>
      <c r="T6" s="891"/>
      <c r="U6" s="891"/>
      <c r="V6" s="891"/>
      <c r="W6" s="889"/>
      <c r="X6" s="889"/>
      <c r="Y6" s="889"/>
      <c r="Z6" s="889"/>
      <c r="AA6" s="889"/>
      <c r="AB6" s="892"/>
    </row>
    <row r="7" spans="2:28" ht="12" customHeight="1" x14ac:dyDescent="0.35">
      <c r="B7" s="893"/>
      <c r="C7" s="1114" t="s">
        <v>4</v>
      </c>
      <c r="D7" s="1115"/>
      <c r="E7" s="1115"/>
      <c r="F7" s="1115"/>
      <c r="G7" s="1115"/>
      <c r="H7" s="1116"/>
      <c r="I7" s="1365" t="s">
        <v>372</v>
      </c>
      <c r="J7" s="1366"/>
      <c r="K7" s="1366"/>
      <c r="L7" s="1366"/>
      <c r="M7" s="1366"/>
      <c r="N7" s="1366"/>
      <c r="O7" s="1366"/>
      <c r="P7" s="1366"/>
      <c r="Q7" s="1366"/>
      <c r="R7" s="1366"/>
      <c r="S7" s="1366"/>
      <c r="T7" s="1366"/>
      <c r="U7" s="1366"/>
      <c r="V7" s="1366"/>
      <c r="W7" s="1366"/>
      <c r="X7" s="1366"/>
      <c r="Y7" s="1366"/>
      <c r="Z7" s="1366"/>
      <c r="AA7" s="1367"/>
      <c r="AB7" s="894"/>
    </row>
    <row r="8" spans="2:28" ht="9.75" customHeight="1" thickBot="1" x14ac:dyDescent="0.4">
      <c r="B8" s="893"/>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894"/>
    </row>
    <row r="9" spans="2:28" ht="9" customHeight="1" thickBot="1" x14ac:dyDescent="0.4">
      <c r="B9" s="893"/>
      <c r="C9" s="895"/>
      <c r="D9" s="895"/>
      <c r="E9" s="895"/>
      <c r="F9" s="895"/>
      <c r="G9" s="895"/>
      <c r="H9" s="895"/>
      <c r="I9" s="896"/>
      <c r="J9" s="896"/>
      <c r="K9" s="896"/>
      <c r="L9" s="896"/>
      <c r="M9" s="896"/>
      <c r="N9" s="896"/>
      <c r="O9" s="896"/>
      <c r="P9" s="896"/>
      <c r="Q9" s="896"/>
      <c r="R9" s="897"/>
      <c r="S9" s="897"/>
      <c r="T9" s="897"/>
      <c r="U9" s="897"/>
      <c r="V9" s="897"/>
      <c r="W9" s="895"/>
      <c r="X9" s="895"/>
      <c r="Y9" s="895"/>
      <c r="Z9" s="895"/>
      <c r="AA9" s="895"/>
      <c r="AB9" s="894"/>
    </row>
    <row r="10" spans="2:28" ht="15" customHeight="1" thickBot="1" x14ac:dyDescent="0.4">
      <c r="B10" s="893"/>
      <c r="C10" s="1114" t="s">
        <v>5</v>
      </c>
      <c r="D10" s="1115"/>
      <c r="E10" s="1115"/>
      <c r="F10" s="1115"/>
      <c r="G10" s="1115"/>
      <c r="H10" s="1116"/>
      <c r="I10" s="1120" t="s">
        <v>373</v>
      </c>
      <c r="J10" s="3609"/>
      <c r="K10" s="3609"/>
      <c r="L10" s="3609"/>
      <c r="M10" s="3609"/>
      <c r="N10" s="3609"/>
      <c r="O10" s="3609"/>
      <c r="P10" s="3609"/>
      <c r="Q10" s="3610"/>
      <c r="R10" s="1144" t="s">
        <v>7</v>
      </c>
      <c r="S10" s="1145"/>
      <c r="T10" s="1145"/>
      <c r="U10" s="1146"/>
      <c r="V10" s="1147" t="s">
        <v>8</v>
      </c>
      <c r="W10" s="1148"/>
      <c r="X10" s="1148"/>
      <c r="Y10" s="1148"/>
      <c r="Z10" s="1148"/>
      <c r="AA10" s="1149"/>
      <c r="AB10" s="894"/>
    </row>
    <row r="11" spans="2:28" ht="37.5" customHeight="1" thickBot="1" x14ac:dyDescent="0.4">
      <c r="B11" s="893"/>
      <c r="C11" s="1117"/>
      <c r="D11" s="1118"/>
      <c r="E11" s="1118"/>
      <c r="F11" s="1118"/>
      <c r="G11" s="1118"/>
      <c r="H11" s="1119"/>
      <c r="I11" s="3611"/>
      <c r="J11" s="3612"/>
      <c r="K11" s="3612"/>
      <c r="L11" s="3612"/>
      <c r="M11" s="3612"/>
      <c r="N11" s="3612"/>
      <c r="O11" s="3612"/>
      <c r="P11" s="3612"/>
      <c r="Q11" s="3613"/>
      <c r="R11" s="1150" t="s">
        <v>374</v>
      </c>
      <c r="S11" s="1151"/>
      <c r="T11" s="1151"/>
      <c r="U11" s="1152"/>
      <c r="V11" s="3614">
        <v>6</v>
      </c>
      <c r="W11" s="3615"/>
      <c r="X11" s="3615"/>
      <c r="Y11" s="3615"/>
      <c r="Z11" s="3615"/>
      <c r="AA11" s="3616"/>
      <c r="AB11" s="894"/>
    </row>
    <row r="12" spans="2:28" ht="7.5" customHeight="1" thickBot="1" x14ac:dyDescent="0.4">
      <c r="B12" s="898"/>
      <c r="C12" s="899"/>
      <c r="D12" s="899"/>
      <c r="E12" s="899"/>
      <c r="F12" s="899"/>
      <c r="G12" s="899"/>
      <c r="H12" s="899"/>
      <c r="I12" s="899"/>
      <c r="J12" s="899"/>
      <c r="K12" s="899"/>
      <c r="L12" s="899"/>
      <c r="M12" s="899"/>
      <c r="N12" s="899"/>
      <c r="O12" s="899"/>
      <c r="P12" s="899"/>
      <c r="Q12" s="899"/>
      <c r="R12" s="899"/>
      <c r="S12" s="899"/>
      <c r="T12" s="899"/>
      <c r="U12" s="899"/>
      <c r="V12" s="899"/>
      <c r="W12" s="899"/>
      <c r="X12" s="899"/>
      <c r="Y12" s="899"/>
      <c r="Z12" s="899"/>
      <c r="AA12" s="899"/>
      <c r="AB12" s="900"/>
    </row>
    <row r="13" spans="2:28" ht="15" customHeight="1" x14ac:dyDescent="0.35">
      <c r="B13" s="898"/>
      <c r="C13" s="1114" t="s">
        <v>9</v>
      </c>
      <c r="D13" s="1115"/>
      <c r="E13" s="1115"/>
      <c r="F13" s="1115"/>
      <c r="G13" s="1115"/>
      <c r="H13" s="1116"/>
      <c r="I13" s="3617" t="s">
        <v>375</v>
      </c>
      <c r="J13" s="1157"/>
      <c r="K13" s="1157"/>
      <c r="L13" s="1157"/>
      <c r="M13" s="1157"/>
      <c r="N13" s="1157"/>
      <c r="O13" s="1157"/>
      <c r="P13" s="1157"/>
      <c r="Q13" s="1157"/>
      <c r="R13" s="1157"/>
      <c r="S13" s="1158"/>
      <c r="T13" s="1114" t="s">
        <v>11</v>
      </c>
      <c r="U13" s="1115"/>
      <c r="V13" s="1115"/>
      <c r="W13" s="1115"/>
      <c r="X13" s="1115"/>
      <c r="Y13" s="1115"/>
      <c r="Z13" s="1115"/>
      <c r="AA13" s="1116"/>
      <c r="AB13" s="900"/>
    </row>
    <row r="14" spans="2:28" ht="23.25" customHeight="1" thickBot="1" x14ac:dyDescent="0.4">
      <c r="B14" s="898"/>
      <c r="C14" s="1117"/>
      <c r="D14" s="1118"/>
      <c r="E14" s="1118"/>
      <c r="F14" s="1118"/>
      <c r="G14" s="1118"/>
      <c r="H14" s="1119"/>
      <c r="I14" s="1159"/>
      <c r="J14" s="1160"/>
      <c r="K14" s="1160"/>
      <c r="L14" s="1160"/>
      <c r="M14" s="1160"/>
      <c r="N14" s="1160"/>
      <c r="O14" s="1160"/>
      <c r="P14" s="1160"/>
      <c r="Q14" s="1160"/>
      <c r="R14" s="1160"/>
      <c r="S14" s="1161"/>
      <c r="T14" s="1162" t="s">
        <v>62</v>
      </c>
      <c r="U14" s="1163"/>
      <c r="V14" s="1163"/>
      <c r="W14" s="1163"/>
      <c r="X14" s="1163"/>
      <c r="Y14" s="1163"/>
      <c r="Z14" s="1163"/>
      <c r="AA14" s="1164"/>
      <c r="AB14" s="900"/>
    </row>
    <row r="15" spans="2:28" ht="6.75" customHeight="1" thickBot="1" x14ac:dyDescent="0.4">
      <c r="B15" s="898"/>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900"/>
    </row>
    <row r="16" spans="2:28" ht="29.25" customHeight="1" thickBot="1" x14ac:dyDescent="0.4">
      <c r="B16" s="898"/>
      <c r="C16" s="1165" t="s">
        <v>13</v>
      </c>
      <c r="D16" s="1166"/>
      <c r="E16" s="1166"/>
      <c r="F16" s="1166"/>
      <c r="G16" s="1166"/>
      <c r="H16" s="1167"/>
      <c r="I16" s="3603" t="s">
        <v>376</v>
      </c>
      <c r="J16" s="3604"/>
      <c r="K16" s="3604"/>
      <c r="L16" s="3604"/>
      <c r="M16" s="3604"/>
      <c r="N16" s="3604"/>
      <c r="O16" s="3604"/>
      <c r="P16" s="3604"/>
      <c r="Q16" s="3604"/>
      <c r="R16" s="3604"/>
      <c r="S16" s="3604"/>
      <c r="T16" s="3604"/>
      <c r="U16" s="3604"/>
      <c r="V16" s="3604"/>
      <c r="W16" s="3604"/>
      <c r="X16" s="3604"/>
      <c r="Y16" s="3604"/>
      <c r="Z16" s="3604"/>
      <c r="AA16" s="3605"/>
      <c r="AB16" s="900"/>
    </row>
    <row r="17" spans="2:28" ht="9" customHeight="1" thickBot="1" x14ac:dyDescent="0.4">
      <c r="B17" s="898"/>
      <c r="C17" s="897"/>
      <c r="D17" s="897"/>
      <c r="E17" s="897"/>
      <c r="F17" s="897"/>
      <c r="G17" s="897"/>
      <c r="H17" s="897"/>
      <c r="I17" s="901"/>
      <c r="J17" s="901"/>
      <c r="K17" s="901"/>
      <c r="L17" s="901"/>
      <c r="M17" s="901"/>
      <c r="N17" s="901"/>
      <c r="O17" s="901"/>
      <c r="P17" s="901"/>
      <c r="Q17" s="901"/>
      <c r="R17" s="901"/>
      <c r="S17" s="901"/>
      <c r="T17" s="901"/>
      <c r="U17" s="901"/>
      <c r="V17" s="901"/>
      <c r="W17" s="901"/>
      <c r="X17" s="901"/>
      <c r="Y17" s="901"/>
      <c r="Z17" s="901"/>
      <c r="AA17" s="901"/>
      <c r="AB17" s="900"/>
    </row>
    <row r="18" spans="2:28" ht="45.75" customHeight="1" thickBot="1" x14ac:dyDescent="0.4">
      <c r="B18" s="898"/>
      <c r="C18" s="1165" t="s">
        <v>79</v>
      </c>
      <c r="D18" s="1166"/>
      <c r="E18" s="1166"/>
      <c r="F18" s="1166"/>
      <c r="G18" s="1166"/>
      <c r="H18" s="1167"/>
      <c r="I18" s="3603" t="s">
        <v>377</v>
      </c>
      <c r="J18" s="3604"/>
      <c r="K18" s="3604"/>
      <c r="L18" s="3604"/>
      <c r="M18" s="3604"/>
      <c r="N18" s="3604"/>
      <c r="O18" s="3604"/>
      <c r="P18" s="3604"/>
      <c r="Q18" s="3604"/>
      <c r="R18" s="3604"/>
      <c r="S18" s="3604"/>
      <c r="T18" s="3604"/>
      <c r="U18" s="3604"/>
      <c r="V18" s="3604"/>
      <c r="W18" s="3604"/>
      <c r="X18" s="3604"/>
      <c r="Y18" s="3604"/>
      <c r="Z18" s="3604"/>
      <c r="AA18" s="3605"/>
      <c r="AB18" s="900"/>
    </row>
    <row r="19" spans="2:28" ht="7.5" customHeight="1" thickBot="1" x14ac:dyDescent="0.4">
      <c r="B19" s="898"/>
      <c r="C19" s="897"/>
      <c r="D19" s="897"/>
      <c r="E19" s="897"/>
      <c r="F19" s="897"/>
      <c r="G19" s="897"/>
      <c r="H19" s="897"/>
      <c r="I19" s="901"/>
      <c r="J19" s="901"/>
      <c r="K19" s="901"/>
      <c r="L19" s="901"/>
      <c r="M19" s="901"/>
      <c r="N19" s="901"/>
      <c r="O19" s="901"/>
      <c r="P19" s="901"/>
      <c r="Q19" s="901"/>
      <c r="R19" s="901"/>
      <c r="S19" s="901"/>
      <c r="T19" s="901"/>
      <c r="U19" s="901"/>
      <c r="V19" s="901"/>
      <c r="W19" s="901"/>
      <c r="X19" s="901"/>
      <c r="Y19" s="901"/>
      <c r="Z19" s="901"/>
      <c r="AA19" s="901"/>
      <c r="AB19" s="900"/>
    </row>
    <row r="20" spans="2:28" ht="18" customHeight="1" thickBot="1" x14ac:dyDescent="0.4">
      <c r="B20" s="898"/>
      <c r="C20" s="1171" t="s">
        <v>54</v>
      </c>
      <c r="D20" s="1172"/>
      <c r="E20" s="1172"/>
      <c r="F20" s="1172"/>
      <c r="G20" s="1172"/>
      <c r="H20" s="1173"/>
      <c r="I20" s="1586" t="s">
        <v>732</v>
      </c>
      <c r="J20" s="1587"/>
      <c r="K20" s="1587"/>
      <c r="L20" s="1588"/>
      <c r="M20" s="1147" t="s">
        <v>18</v>
      </c>
      <c r="N20" s="1148"/>
      <c r="O20" s="1148"/>
      <c r="P20" s="1148"/>
      <c r="Q20" s="1148"/>
      <c r="R20" s="1148"/>
      <c r="S20" s="1149"/>
      <c r="T20" s="1147" t="s">
        <v>19</v>
      </c>
      <c r="U20" s="1148"/>
      <c r="V20" s="1148"/>
      <c r="W20" s="1148"/>
      <c r="X20" s="1148"/>
      <c r="Y20" s="1148"/>
      <c r="Z20" s="1148"/>
      <c r="AA20" s="1149"/>
      <c r="AB20" s="900"/>
    </row>
    <row r="21" spans="2:28" ht="21" customHeight="1" thickBot="1" x14ac:dyDescent="0.4">
      <c r="B21" s="898"/>
      <c r="C21" s="1174"/>
      <c r="D21" s="1175"/>
      <c r="E21" s="1175"/>
      <c r="F21" s="1175"/>
      <c r="G21" s="1175"/>
      <c r="H21" s="1176"/>
      <c r="I21" s="1589"/>
      <c r="J21" s="1590"/>
      <c r="K21" s="1590"/>
      <c r="L21" s="1591"/>
      <c r="M21" s="1183" t="s">
        <v>20</v>
      </c>
      <c r="N21" s="1184"/>
      <c r="O21" s="1184"/>
      <c r="P21" s="1184"/>
      <c r="Q21" s="1184"/>
      <c r="R21" s="1184"/>
      <c r="S21" s="1185"/>
      <c r="T21" s="1396" t="s">
        <v>21</v>
      </c>
      <c r="U21" s="1397"/>
      <c r="V21" s="1397"/>
      <c r="W21" s="1397"/>
      <c r="X21" s="1397"/>
      <c r="Y21" s="1397"/>
      <c r="Z21" s="1397"/>
      <c r="AA21" s="1398"/>
      <c r="AB21" s="900"/>
    </row>
    <row r="22" spans="2:28" ht="8.25" customHeight="1" thickBot="1" x14ac:dyDescent="0.4">
      <c r="B22" s="898"/>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900"/>
    </row>
    <row r="23" spans="2:28" ht="31.5" customHeight="1" x14ac:dyDescent="0.35">
      <c r="B23" s="898"/>
      <c r="C23" s="1147" t="s">
        <v>22</v>
      </c>
      <c r="D23" s="1148"/>
      <c r="E23" s="1148"/>
      <c r="F23" s="1148"/>
      <c r="G23" s="1148"/>
      <c r="H23" s="1148"/>
      <c r="I23" s="1149"/>
      <c r="J23" s="1147" t="s">
        <v>869</v>
      </c>
      <c r="K23" s="1148"/>
      <c r="L23" s="1148"/>
      <c r="M23" s="1148"/>
      <c r="N23" s="1148"/>
      <c r="O23" s="1148"/>
      <c r="P23" s="1149"/>
      <c r="Q23" s="1147" t="s">
        <v>24</v>
      </c>
      <c r="R23" s="1148"/>
      <c r="S23" s="1148"/>
      <c r="T23" s="1148"/>
      <c r="U23" s="1148"/>
      <c r="V23" s="1148"/>
      <c r="W23" s="1148"/>
      <c r="X23" s="1148"/>
      <c r="Y23" s="1148"/>
      <c r="Z23" s="1148"/>
      <c r="AA23" s="1149"/>
      <c r="AB23" s="900"/>
    </row>
    <row r="24" spans="2:28" ht="48" customHeight="1" thickBot="1" x14ac:dyDescent="0.4">
      <c r="B24" s="898"/>
      <c r="C24" s="3606" t="s">
        <v>870</v>
      </c>
      <c r="D24" s="3607"/>
      <c r="E24" s="3607"/>
      <c r="F24" s="3607"/>
      <c r="G24" s="3607"/>
      <c r="H24" s="3607"/>
      <c r="I24" s="3608"/>
      <c r="J24" s="1186" t="s">
        <v>371</v>
      </c>
      <c r="K24" s="1187"/>
      <c r="L24" s="1187"/>
      <c r="M24" s="1187"/>
      <c r="N24" s="1187"/>
      <c r="O24" s="1187"/>
      <c r="P24" s="1188"/>
      <c r="Q24" s="1189" t="s">
        <v>124</v>
      </c>
      <c r="R24" s="1190"/>
      <c r="S24" s="1190"/>
      <c r="T24" s="1190"/>
      <c r="U24" s="1190"/>
      <c r="V24" s="1190"/>
      <c r="W24" s="1190"/>
      <c r="X24" s="1190"/>
      <c r="Y24" s="1190"/>
      <c r="Z24" s="1190"/>
      <c r="AA24" s="1191"/>
      <c r="AB24" s="900"/>
    </row>
    <row r="25" spans="2:28" ht="9.75" customHeight="1" thickBot="1" x14ac:dyDescent="0.4">
      <c r="B25" s="898"/>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900"/>
    </row>
    <row r="26" spans="2:28" ht="33" customHeight="1" thickBot="1" x14ac:dyDescent="0.4">
      <c r="B26" s="898"/>
      <c r="C26" s="1165" t="s">
        <v>27</v>
      </c>
      <c r="D26" s="1166"/>
      <c r="E26" s="1166"/>
      <c r="F26" s="1166"/>
      <c r="G26" s="1166"/>
      <c r="H26" s="1167"/>
      <c r="I26" s="3603" t="s">
        <v>378</v>
      </c>
      <c r="J26" s="3604"/>
      <c r="K26" s="3604"/>
      <c r="L26" s="3604"/>
      <c r="M26" s="3604"/>
      <c r="N26" s="3604"/>
      <c r="O26" s="3604"/>
      <c r="P26" s="3604"/>
      <c r="Q26" s="3604"/>
      <c r="R26" s="3604"/>
      <c r="S26" s="3604"/>
      <c r="T26" s="3604"/>
      <c r="U26" s="3604"/>
      <c r="V26" s="3604"/>
      <c r="W26" s="3604"/>
      <c r="X26" s="3604"/>
      <c r="Y26" s="3604"/>
      <c r="Z26" s="3604"/>
      <c r="AA26" s="3605"/>
      <c r="AB26" s="900"/>
    </row>
    <row r="27" spans="2:28" ht="8.25" customHeight="1" thickBot="1" x14ac:dyDescent="0.4">
      <c r="B27" s="898"/>
      <c r="C27" s="897"/>
      <c r="D27" s="897"/>
      <c r="E27" s="897"/>
      <c r="F27" s="897"/>
      <c r="G27" s="897"/>
      <c r="H27" s="897"/>
      <c r="I27" s="901"/>
      <c r="J27" s="901"/>
      <c r="K27" s="901"/>
      <c r="L27" s="901"/>
      <c r="M27" s="901"/>
      <c r="N27" s="901"/>
      <c r="O27" s="901"/>
      <c r="P27" s="901"/>
      <c r="Q27" s="901"/>
      <c r="R27" s="901"/>
      <c r="S27" s="901"/>
      <c r="T27" s="901"/>
      <c r="U27" s="901"/>
      <c r="V27" s="901"/>
      <c r="W27" s="901"/>
      <c r="X27" s="901"/>
      <c r="Y27" s="901"/>
      <c r="Z27" s="901"/>
      <c r="AA27" s="901"/>
      <c r="AB27" s="900"/>
    </row>
    <row r="28" spans="2:28" ht="53.25" customHeight="1" thickBot="1" x14ac:dyDescent="0.4">
      <c r="B28" s="898"/>
      <c r="C28" s="1165" t="s">
        <v>28</v>
      </c>
      <c r="D28" s="1166"/>
      <c r="E28" s="1166"/>
      <c r="F28" s="1166"/>
      <c r="G28" s="1166"/>
      <c r="H28" s="1167"/>
      <c r="I28" s="1450">
        <v>0.95</v>
      </c>
      <c r="J28" s="1451"/>
      <c r="K28" s="1194" t="s">
        <v>29</v>
      </c>
      <c r="L28" s="1195"/>
      <c r="M28" s="1195"/>
      <c r="N28" s="1196"/>
      <c r="O28" s="1197" t="s">
        <v>30</v>
      </c>
      <c r="P28" s="1198"/>
      <c r="Q28" s="1198"/>
      <c r="R28" s="1199"/>
      <c r="S28" s="386"/>
      <c r="T28" s="1198" t="s">
        <v>31</v>
      </c>
      <c r="U28" s="1198"/>
      <c r="V28" s="1199"/>
      <c r="W28" s="691" t="s">
        <v>102</v>
      </c>
      <c r="X28" s="1200" t="s">
        <v>56</v>
      </c>
      <c r="Y28" s="1201"/>
      <c r="Z28" s="1202"/>
      <c r="AA28" s="921"/>
      <c r="AB28" s="900"/>
    </row>
    <row r="29" spans="2:28" ht="7.5" customHeight="1" thickBot="1" x14ac:dyDescent="0.4">
      <c r="B29" s="898"/>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899"/>
      <c r="AB29" s="900"/>
    </row>
    <row r="30" spans="2:28" ht="15" customHeight="1" x14ac:dyDescent="0.35">
      <c r="B30" s="898"/>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900"/>
    </row>
    <row r="31" spans="2:28" ht="14.25" customHeight="1" x14ac:dyDescent="0.35">
      <c r="B31" s="898"/>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900"/>
    </row>
    <row r="32" spans="2:28" ht="15" customHeight="1" thickBot="1" x14ac:dyDescent="0.4">
      <c r="B32" s="898"/>
      <c r="C32" s="1219"/>
      <c r="D32" s="1220"/>
      <c r="E32" s="1220"/>
      <c r="F32" s="1220"/>
      <c r="G32" s="1220"/>
      <c r="H32" s="1220"/>
      <c r="I32" s="1220"/>
      <c r="J32" s="1221"/>
      <c r="K32" s="1209">
        <v>0</v>
      </c>
      <c r="L32" s="1210"/>
      <c r="M32" s="1210"/>
      <c r="N32" s="1210"/>
      <c r="O32" s="1210">
        <v>79</v>
      </c>
      <c r="P32" s="1210"/>
      <c r="Q32" s="1210"/>
      <c r="R32" s="1210"/>
      <c r="S32" s="1210">
        <v>80</v>
      </c>
      <c r="T32" s="1210"/>
      <c r="U32" s="1210">
        <v>94</v>
      </c>
      <c r="V32" s="1210"/>
      <c r="W32" s="1210"/>
      <c r="X32" s="1210">
        <v>95</v>
      </c>
      <c r="Y32" s="1210"/>
      <c r="Z32" s="1210">
        <v>100</v>
      </c>
      <c r="AA32" s="1212"/>
      <c r="AB32" s="900"/>
    </row>
    <row r="33" spans="2:28" ht="8.25" customHeight="1" thickBot="1" x14ac:dyDescent="0.4">
      <c r="B33" s="898"/>
      <c r="C33" s="899"/>
      <c r="D33" s="899"/>
      <c r="E33" s="899"/>
      <c r="F33" s="899"/>
      <c r="G33" s="899"/>
      <c r="H33" s="899"/>
      <c r="I33" s="899"/>
      <c r="J33" s="899"/>
      <c r="K33" s="899"/>
      <c r="L33" s="899"/>
      <c r="M33" s="899"/>
      <c r="N33" s="899"/>
      <c r="O33" s="899"/>
      <c r="P33" s="899"/>
      <c r="Q33" s="899"/>
      <c r="R33" s="899"/>
      <c r="S33" s="899"/>
      <c r="T33" s="899"/>
      <c r="U33" s="899"/>
      <c r="V33" s="899"/>
      <c r="W33" s="899"/>
      <c r="X33" s="899"/>
      <c r="Y33" s="899"/>
      <c r="Z33" s="899"/>
      <c r="AA33" s="899"/>
      <c r="AB33" s="900"/>
    </row>
    <row r="34" spans="2:28" s="902" customFormat="1" ht="15.75" customHeight="1" thickBot="1" x14ac:dyDescent="0.4">
      <c r="B34" s="903"/>
      <c r="C34" s="1901" t="s">
        <v>40</v>
      </c>
      <c r="D34" s="1902"/>
      <c r="E34" s="1902"/>
      <c r="F34" s="1902"/>
      <c r="G34" s="1902"/>
      <c r="H34" s="1902"/>
      <c r="I34" s="1902"/>
      <c r="J34" s="1902"/>
      <c r="K34" s="1902"/>
      <c r="L34" s="1902"/>
      <c r="M34" s="1902"/>
      <c r="N34" s="1902"/>
      <c r="O34" s="1902"/>
      <c r="P34" s="1902"/>
      <c r="Q34" s="1902"/>
      <c r="R34" s="1902"/>
      <c r="S34" s="1902"/>
      <c r="T34" s="1902"/>
      <c r="U34" s="1902"/>
      <c r="V34" s="1902"/>
      <c r="W34" s="1902"/>
      <c r="X34" s="1902"/>
      <c r="Y34" s="1902"/>
      <c r="Z34" s="1902"/>
      <c r="AA34" s="1903"/>
      <c r="AB34" s="900"/>
    </row>
    <row r="35" spans="2:28" s="902" customFormat="1" ht="67.5" customHeight="1" x14ac:dyDescent="0.35">
      <c r="B35" s="903"/>
      <c r="C35" s="1464" t="s">
        <v>41</v>
      </c>
      <c r="D35" s="1465"/>
      <c r="E35" s="1465"/>
      <c r="F35" s="1465"/>
      <c r="G35" s="1465"/>
      <c r="H35" s="699" t="s">
        <v>379</v>
      </c>
      <c r="I35" s="699" t="s">
        <v>380</v>
      </c>
      <c r="J35" s="698" t="s">
        <v>381</v>
      </c>
      <c r="K35" s="1547" t="s">
        <v>45</v>
      </c>
      <c r="L35" s="1547"/>
      <c r="M35" s="1547"/>
      <c r="N35" s="1547"/>
      <c r="O35" s="1547"/>
      <c r="P35" s="1547"/>
      <c r="Q35" s="1547"/>
      <c r="R35" s="1547"/>
      <c r="S35" s="1547"/>
      <c r="T35" s="1547"/>
      <c r="U35" s="1547"/>
      <c r="V35" s="1547"/>
      <c r="W35" s="1547"/>
      <c r="X35" s="1547"/>
      <c r="Y35" s="1547"/>
      <c r="Z35" s="1547"/>
      <c r="AA35" s="1548"/>
      <c r="AB35" s="900"/>
    </row>
    <row r="36" spans="2:28" s="902" customFormat="1" ht="84.75" customHeight="1" x14ac:dyDescent="0.35">
      <c r="B36" s="903"/>
      <c r="C36" s="3582" t="s">
        <v>149</v>
      </c>
      <c r="D36" s="3583"/>
      <c r="E36" s="3583"/>
      <c r="F36" s="3583"/>
      <c r="G36" s="3583"/>
      <c r="H36" s="692">
        <v>20</v>
      </c>
      <c r="I36" s="693">
        <v>20</v>
      </c>
      <c r="J36" s="341">
        <f>+H36/I36</f>
        <v>1</v>
      </c>
      <c r="K36" s="3584" t="s">
        <v>975</v>
      </c>
      <c r="L36" s="3585"/>
      <c r="M36" s="3585"/>
      <c r="N36" s="3585"/>
      <c r="O36" s="3585"/>
      <c r="P36" s="3585"/>
      <c r="Q36" s="3585"/>
      <c r="R36" s="3585"/>
      <c r="S36" s="3585"/>
      <c r="T36" s="3585"/>
      <c r="U36" s="3585"/>
      <c r="V36" s="3585"/>
      <c r="W36" s="3585"/>
      <c r="X36" s="3585"/>
      <c r="Y36" s="3585"/>
      <c r="Z36" s="3585"/>
      <c r="AA36" s="3586"/>
      <c r="AB36" s="900"/>
    </row>
    <row r="37" spans="2:28" s="902" customFormat="1" x14ac:dyDescent="0.35">
      <c r="B37" s="903"/>
      <c r="C37" s="3582" t="s">
        <v>150</v>
      </c>
      <c r="D37" s="3583"/>
      <c r="E37" s="3583"/>
      <c r="F37" s="3583"/>
      <c r="G37" s="3583"/>
      <c r="H37" s="340"/>
      <c r="I37" s="340"/>
      <c r="J37" s="341"/>
      <c r="K37" s="3593"/>
      <c r="L37" s="3594"/>
      <c r="M37" s="3594"/>
      <c r="N37" s="3594"/>
      <c r="O37" s="3594"/>
      <c r="P37" s="3594"/>
      <c r="Q37" s="3594"/>
      <c r="R37" s="3594"/>
      <c r="S37" s="3594"/>
      <c r="T37" s="3594"/>
      <c r="U37" s="3594"/>
      <c r="V37" s="3594"/>
      <c r="W37" s="3594"/>
      <c r="X37" s="3594"/>
      <c r="Y37" s="3594"/>
      <c r="Z37" s="3594"/>
      <c r="AA37" s="3595"/>
      <c r="AB37" s="900"/>
    </row>
    <row r="38" spans="2:28" s="902" customFormat="1" x14ac:dyDescent="0.35">
      <c r="B38" s="903"/>
      <c r="C38" s="3582" t="s">
        <v>151</v>
      </c>
      <c r="D38" s="3583"/>
      <c r="E38" s="3583"/>
      <c r="F38" s="3583"/>
      <c r="G38" s="3583"/>
      <c r="H38" s="340"/>
      <c r="I38" s="340"/>
      <c r="J38" s="341"/>
      <c r="K38" s="3593"/>
      <c r="L38" s="3594"/>
      <c r="M38" s="3594"/>
      <c r="N38" s="3594"/>
      <c r="O38" s="3594"/>
      <c r="P38" s="3594"/>
      <c r="Q38" s="3594"/>
      <c r="R38" s="3594"/>
      <c r="S38" s="3594"/>
      <c r="T38" s="3594"/>
      <c r="U38" s="3594"/>
      <c r="V38" s="3594"/>
      <c r="W38" s="3594"/>
      <c r="X38" s="3594"/>
      <c r="Y38" s="3594"/>
      <c r="Z38" s="3594"/>
      <c r="AA38" s="3595"/>
      <c r="AB38" s="900"/>
    </row>
    <row r="39" spans="2:28" s="902" customFormat="1" ht="15" thickBot="1" x14ac:dyDescent="0.4">
      <c r="B39" s="903"/>
      <c r="C39" s="3596" t="s">
        <v>152</v>
      </c>
      <c r="D39" s="3597"/>
      <c r="E39" s="3597"/>
      <c r="F39" s="3597"/>
      <c r="G39" s="3597"/>
      <c r="H39" s="694"/>
      <c r="I39" s="694"/>
      <c r="J39" s="694"/>
      <c r="K39" s="3598"/>
      <c r="L39" s="3598"/>
      <c r="M39" s="3598"/>
      <c r="N39" s="3598"/>
      <c r="O39" s="3598"/>
      <c r="P39" s="3598"/>
      <c r="Q39" s="3598"/>
      <c r="R39" s="3598"/>
      <c r="S39" s="3598"/>
      <c r="T39" s="3598"/>
      <c r="U39" s="3598"/>
      <c r="V39" s="3598"/>
      <c r="W39" s="3598"/>
      <c r="X39" s="3598"/>
      <c r="Y39" s="3598"/>
      <c r="Z39" s="3598"/>
      <c r="AA39" s="3599"/>
      <c r="AB39" s="900"/>
    </row>
    <row r="40" spans="2:28" s="902" customFormat="1" ht="15.75" customHeight="1" thickTop="1" thickBot="1" x14ac:dyDescent="0.4">
      <c r="B40" s="903"/>
      <c r="C40" s="2826" t="s">
        <v>382</v>
      </c>
      <c r="D40" s="2827"/>
      <c r="E40" s="2827"/>
      <c r="F40" s="2827"/>
      <c r="G40" s="2827"/>
      <c r="H40" s="695">
        <f>SUM(H36:H39)</f>
        <v>20</v>
      </c>
      <c r="I40" s="695">
        <f>SUM(I36:I39)</f>
        <v>20</v>
      </c>
      <c r="J40" s="696">
        <f>+H40/I40</f>
        <v>1</v>
      </c>
      <c r="K40" s="3591"/>
      <c r="L40" s="3591"/>
      <c r="M40" s="3591"/>
      <c r="N40" s="3591"/>
      <c r="O40" s="3591"/>
      <c r="P40" s="3591"/>
      <c r="Q40" s="3591"/>
      <c r="R40" s="3591"/>
      <c r="S40" s="3591"/>
      <c r="T40" s="3591"/>
      <c r="U40" s="3591"/>
      <c r="V40" s="3591"/>
      <c r="W40" s="3591"/>
      <c r="X40" s="3591"/>
      <c r="Y40" s="3591"/>
      <c r="Z40" s="3591"/>
      <c r="AA40" s="3592"/>
      <c r="AB40" s="900"/>
    </row>
    <row r="41" spans="2:28" s="902" customFormat="1" ht="7.5" customHeight="1" thickBot="1" x14ac:dyDescent="0.4">
      <c r="B41" s="903"/>
      <c r="C41" s="899"/>
      <c r="D41" s="899"/>
      <c r="E41" s="899"/>
      <c r="F41" s="899"/>
      <c r="G41" s="899"/>
      <c r="H41" s="907"/>
      <c r="I41" s="697"/>
      <c r="J41" s="186"/>
      <c r="K41" s="899"/>
      <c r="L41" s="899"/>
      <c r="M41" s="899"/>
      <c r="N41" s="899"/>
      <c r="O41" s="899"/>
      <c r="P41" s="899"/>
      <c r="Q41" s="899"/>
      <c r="R41" s="899"/>
      <c r="S41" s="899"/>
      <c r="T41" s="899"/>
      <c r="U41" s="899"/>
      <c r="V41" s="899"/>
      <c r="W41" s="899"/>
      <c r="X41" s="899"/>
      <c r="Y41" s="899"/>
      <c r="Z41" s="899"/>
      <c r="AA41" s="899"/>
      <c r="AB41" s="900"/>
    </row>
    <row r="42" spans="2:28" s="902" customFormat="1" ht="14.25" customHeight="1" thickBot="1" x14ac:dyDescent="0.4">
      <c r="B42" s="903"/>
      <c r="C42" s="1393" t="s">
        <v>47</v>
      </c>
      <c r="D42" s="1394"/>
      <c r="E42" s="1394"/>
      <c r="F42" s="1394"/>
      <c r="G42" s="1394"/>
      <c r="H42" s="1394"/>
      <c r="I42" s="1394"/>
      <c r="J42" s="1394"/>
      <c r="K42" s="1394"/>
      <c r="L42" s="1394"/>
      <c r="M42" s="1394"/>
      <c r="N42" s="1394"/>
      <c r="O42" s="1394"/>
      <c r="P42" s="1394"/>
      <c r="Q42" s="1394"/>
      <c r="R42" s="1394"/>
      <c r="S42" s="1394"/>
      <c r="T42" s="1394"/>
      <c r="U42" s="1394"/>
      <c r="V42" s="1394"/>
      <c r="W42" s="1394"/>
      <c r="X42" s="1394"/>
      <c r="Y42" s="1394"/>
      <c r="Z42" s="1394"/>
      <c r="AA42" s="1395"/>
      <c r="AB42" s="900"/>
    </row>
    <row r="43" spans="2:28" x14ac:dyDescent="0.35">
      <c r="B43" s="898"/>
      <c r="C43" s="1371"/>
      <c r="D43" s="1570"/>
      <c r="E43" s="1570"/>
      <c r="F43" s="1570"/>
      <c r="G43" s="1570"/>
      <c r="H43" s="1570"/>
      <c r="I43" s="1570"/>
      <c r="J43" s="1570"/>
      <c r="K43" s="1570"/>
      <c r="L43" s="1570"/>
      <c r="M43" s="1570"/>
      <c r="N43" s="1570"/>
      <c r="O43" s="1570"/>
      <c r="P43" s="1570"/>
      <c r="Q43" s="1570"/>
      <c r="R43" s="1570"/>
      <c r="S43" s="1570"/>
      <c r="T43" s="1570"/>
      <c r="U43" s="1570"/>
      <c r="V43" s="1570"/>
      <c r="W43" s="1570"/>
      <c r="X43" s="1570"/>
      <c r="Y43" s="1570"/>
      <c r="Z43" s="1570"/>
      <c r="AA43" s="1571"/>
      <c r="AB43" s="900"/>
    </row>
    <row r="44" spans="2:28" x14ac:dyDescent="0.35">
      <c r="B44" s="898"/>
      <c r="C44" s="1572"/>
      <c r="D44" s="1573"/>
      <c r="E44" s="1573"/>
      <c r="F44" s="1573"/>
      <c r="G44" s="1573"/>
      <c r="H44" s="1573"/>
      <c r="I44" s="1573"/>
      <c r="J44" s="1573"/>
      <c r="K44" s="1573"/>
      <c r="L44" s="1573"/>
      <c r="M44" s="1573"/>
      <c r="N44" s="1573"/>
      <c r="O44" s="1573"/>
      <c r="P44" s="1573"/>
      <c r="Q44" s="1573"/>
      <c r="R44" s="1573"/>
      <c r="S44" s="1573"/>
      <c r="T44" s="1573"/>
      <c r="U44" s="1573"/>
      <c r="V44" s="1573"/>
      <c r="W44" s="1573"/>
      <c r="X44" s="1573"/>
      <c r="Y44" s="1573"/>
      <c r="Z44" s="1573"/>
      <c r="AA44" s="1574"/>
      <c r="AB44" s="900"/>
    </row>
    <row r="45" spans="2:28" x14ac:dyDescent="0.35">
      <c r="B45" s="898"/>
      <c r="C45" s="1572"/>
      <c r="D45" s="1573"/>
      <c r="E45" s="1573"/>
      <c r="F45" s="1573"/>
      <c r="G45" s="1573"/>
      <c r="H45" s="1573"/>
      <c r="I45" s="1573"/>
      <c r="J45" s="1573"/>
      <c r="K45" s="1573"/>
      <c r="L45" s="1573"/>
      <c r="M45" s="1573"/>
      <c r="N45" s="1573"/>
      <c r="O45" s="1573"/>
      <c r="P45" s="1573"/>
      <c r="Q45" s="1573"/>
      <c r="R45" s="1573"/>
      <c r="S45" s="1573"/>
      <c r="T45" s="1573"/>
      <c r="U45" s="1573"/>
      <c r="V45" s="1573"/>
      <c r="W45" s="1573"/>
      <c r="X45" s="1573"/>
      <c r="Y45" s="1573"/>
      <c r="Z45" s="1573"/>
      <c r="AA45" s="1574"/>
      <c r="AB45" s="900"/>
    </row>
    <row r="46" spans="2:28" x14ac:dyDescent="0.35">
      <c r="B46" s="898"/>
      <c r="C46" s="1572"/>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4"/>
      <c r="AB46" s="900"/>
    </row>
    <row r="47" spans="2:28" x14ac:dyDescent="0.35">
      <c r="B47" s="898"/>
      <c r="C47" s="1572"/>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4"/>
      <c r="AB47" s="900"/>
    </row>
    <row r="48" spans="2:28" x14ac:dyDescent="0.35">
      <c r="B48" s="898"/>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4"/>
      <c r="AB48" s="900"/>
    </row>
    <row r="49" spans="2:28" x14ac:dyDescent="0.35">
      <c r="B49" s="898"/>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4"/>
      <c r="AB49" s="900"/>
    </row>
    <row r="50" spans="2:28" x14ac:dyDescent="0.35">
      <c r="B50" s="898"/>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4"/>
      <c r="AB50" s="900"/>
    </row>
    <row r="51" spans="2:28" x14ac:dyDescent="0.35">
      <c r="B51" s="898"/>
      <c r="C51" s="1572"/>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4"/>
      <c r="AB51" s="900"/>
    </row>
    <row r="52" spans="2:28" x14ac:dyDescent="0.35">
      <c r="B52" s="898"/>
      <c r="C52" s="1572"/>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4"/>
      <c r="AB52" s="900"/>
    </row>
    <row r="53" spans="2:28" x14ac:dyDescent="0.35">
      <c r="B53" s="898"/>
      <c r="C53" s="1572"/>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4"/>
      <c r="AB53" s="900"/>
    </row>
    <row r="54" spans="2:28" x14ac:dyDescent="0.35">
      <c r="B54" s="898"/>
      <c r="C54" s="1572"/>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4"/>
      <c r="AB54" s="900"/>
    </row>
    <row r="55" spans="2:28" ht="15" thickBot="1" x14ac:dyDescent="0.4">
      <c r="B55" s="898"/>
      <c r="C55" s="1575"/>
      <c r="D55" s="1576"/>
      <c r="E55" s="1576"/>
      <c r="F55" s="1576"/>
      <c r="G55" s="1576"/>
      <c r="H55" s="1576"/>
      <c r="I55" s="1576"/>
      <c r="J55" s="1576"/>
      <c r="K55" s="1576"/>
      <c r="L55" s="1576"/>
      <c r="M55" s="1576"/>
      <c r="N55" s="1576"/>
      <c r="O55" s="1576"/>
      <c r="P55" s="1576"/>
      <c r="Q55" s="1576"/>
      <c r="R55" s="1576"/>
      <c r="S55" s="1576"/>
      <c r="T55" s="1576"/>
      <c r="U55" s="1576"/>
      <c r="V55" s="1576"/>
      <c r="W55" s="1576"/>
      <c r="X55" s="1576"/>
      <c r="Y55" s="1576"/>
      <c r="Z55" s="1576"/>
      <c r="AA55" s="1577"/>
      <c r="AB55" s="900"/>
    </row>
    <row r="56" spans="2:28" ht="7.5" customHeight="1" x14ac:dyDescent="0.35">
      <c r="B56" s="908"/>
      <c r="C56" s="909"/>
      <c r="D56" s="909"/>
      <c r="E56" s="909"/>
      <c r="F56" s="909"/>
      <c r="G56" s="909"/>
      <c r="H56" s="909"/>
      <c r="I56" s="909"/>
      <c r="J56" s="909"/>
      <c r="K56" s="909"/>
      <c r="L56" s="909"/>
      <c r="M56" s="909"/>
      <c r="N56" s="909"/>
      <c r="O56" s="909"/>
      <c r="P56" s="909"/>
      <c r="Q56" s="909"/>
      <c r="R56" s="909"/>
      <c r="S56" s="909"/>
      <c r="T56" s="909"/>
      <c r="U56" s="909"/>
      <c r="V56" s="909"/>
      <c r="W56" s="909"/>
      <c r="X56" s="909"/>
      <c r="Y56" s="909"/>
      <c r="Z56" s="909"/>
      <c r="AA56" s="909"/>
      <c r="AB56" s="910"/>
    </row>
    <row r="57" spans="2:28" ht="8.25" customHeight="1" thickBot="1" x14ac:dyDescent="0.4">
      <c r="B57" s="911"/>
      <c r="C57" s="912"/>
      <c r="D57" s="912"/>
      <c r="E57" s="912"/>
      <c r="F57" s="912"/>
      <c r="G57" s="912"/>
      <c r="H57" s="912"/>
      <c r="I57" s="912"/>
      <c r="J57" s="912"/>
      <c r="K57" s="912"/>
      <c r="L57" s="912"/>
      <c r="M57" s="912"/>
      <c r="N57" s="912"/>
      <c r="O57" s="912"/>
      <c r="P57" s="912"/>
      <c r="Q57" s="912"/>
      <c r="R57" s="912"/>
      <c r="S57" s="912"/>
      <c r="T57" s="912"/>
      <c r="U57" s="912"/>
      <c r="V57" s="912"/>
      <c r="W57" s="912"/>
      <c r="X57" s="912"/>
      <c r="Y57" s="912"/>
      <c r="Z57" s="912"/>
      <c r="AA57" s="912"/>
      <c r="AB57" s="913"/>
    </row>
    <row r="58" spans="2:28" ht="17.25" customHeight="1" x14ac:dyDescent="0.35">
      <c r="B58" s="914"/>
      <c r="C58" s="3600" t="s">
        <v>41</v>
      </c>
      <c r="D58" s="3573"/>
      <c r="E58" s="3573"/>
      <c r="F58" s="3573"/>
      <c r="G58" s="3573"/>
      <c r="H58" s="3573" t="s">
        <v>57</v>
      </c>
      <c r="I58" s="3573"/>
      <c r="J58" s="3573" t="s">
        <v>58</v>
      </c>
      <c r="K58" s="3573"/>
      <c r="L58" s="3573"/>
      <c r="M58" s="3573"/>
      <c r="N58" s="3573" t="s">
        <v>49</v>
      </c>
      <c r="O58" s="3573"/>
      <c r="P58" s="3573"/>
      <c r="Q58" s="3573"/>
      <c r="R58" s="3573"/>
      <c r="S58" s="3573"/>
      <c r="T58" s="3573"/>
      <c r="U58" s="3573"/>
      <c r="V58" s="3576" t="s">
        <v>50</v>
      </c>
      <c r="W58" s="3576"/>
      <c r="X58" s="3576"/>
      <c r="Y58" s="3576"/>
      <c r="Z58" s="3576"/>
      <c r="AA58" s="3577"/>
      <c r="AB58" s="915"/>
    </row>
    <row r="59" spans="2:28" ht="3.75" customHeight="1" x14ac:dyDescent="0.35">
      <c r="B59" s="916"/>
      <c r="C59" s="3601"/>
      <c r="D59" s="3574"/>
      <c r="E59" s="3574"/>
      <c r="F59" s="3574"/>
      <c r="G59" s="3574"/>
      <c r="H59" s="3574"/>
      <c r="I59" s="3574"/>
      <c r="J59" s="3574"/>
      <c r="K59" s="3574"/>
      <c r="L59" s="3574"/>
      <c r="M59" s="3574"/>
      <c r="N59" s="3574"/>
      <c r="O59" s="3574"/>
      <c r="P59" s="3574"/>
      <c r="Q59" s="3574"/>
      <c r="R59" s="3574"/>
      <c r="S59" s="3574"/>
      <c r="T59" s="3574"/>
      <c r="U59" s="3574"/>
      <c r="V59" s="3578"/>
      <c r="W59" s="3578"/>
      <c r="X59" s="3578"/>
      <c r="Y59" s="3578"/>
      <c r="Z59" s="3578"/>
      <c r="AA59" s="3579"/>
      <c r="AB59" s="915"/>
    </row>
    <row r="60" spans="2:28" ht="7.5" customHeight="1" thickBot="1" x14ac:dyDescent="0.4">
      <c r="B60" s="916"/>
      <c r="C60" s="3602"/>
      <c r="D60" s="3575"/>
      <c r="E60" s="3575"/>
      <c r="F60" s="3575"/>
      <c r="G60" s="3575"/>
      <c r="H60" s="3575"/>
      <c r="I60" s="3575"/>
      <c r="J60" s="3575"/>
      <c r="K60" s="3575"/>
      <c r="L60" s="3575"/>
      <c r="M60" s="3575"/>
      <c r="N60" s="3575"/>
      <c r="O60" s="3575"/>
      <c r="P60" s="3575"/>
      <c r="Q60" s="3575"/>
      <c r="R60" s="3575"/>
      <c r="S60" s="3575"/>
      <c r="T60" s="3575"/>
      <c r="U60" s="3575"/>
      <c r="V60" s="3580"/>
      <c r="W60" s="3580"/>
      <c r="X60" s="3580"/>
      <c r="Y60" s="3580"/>
      <c r="Z60" s="3580"/>
      <c r="AA60" s="3581"/>
      <c r="AB60" s="915"/>
    </row>
    <row r="61" spans="2:28" ht="135" customHeight="1" x14ac:dyDescent="0.35">
      <c r="B61" s="914"/>
      <c r="C61" s="3587" t="s">
        <v>338</v>
      </c>
      <c r="D61" s="3588"/>
      <c r="E61" s="3588"/>
      <c r="F61" s="3588"/>
      <c r="G61" s="3588"/>
      <c r="H61" s="3570">
        <v>1</v>
      </c>
      <c r="I61" s="3571"/>
      <c r="J61" s="3570">
        <v>1</v>
      </c>
      <c r="K61" s="3571"/>
      <c r="L61" s="3571"/>
      <c r="M61" s="3571"/>
      <c r="N61" s="1382" t="s">
        <v>871</v>
      </c>
      <c r="O61" s="1382"/>
      <c r="P61" s="1382"/>
      <c r="Q61" s="1382"/>
      <c r="R61" s="1382"/>
      <c r="S61" s="1382"/>
      <c r="T61" s="1382"/>
      <c r="U61" s="1382"/>
      <c r="V61" s="1382"/>
      <c r="W61" s="1382"/>
      <c r="X61" s="1382"/>
      <c r="Y61" s="1382"/>
      <c r="Z61" s="1382"/>
      <c r="AA61" s="1383"/>
      <c r="AB61" s="917"/>
    </row>
    <row r="62" spans="2:28" x14ac:dyDescent="0.35">
      <c r="B62" s="914"/>
      <c r="C62" s="3094" t="s">
        <v>383</v>
      </c>
      <c r="D62" s="1381"/>
      <c r="E62" s="1381"/>
      <c r="F62" s="1381"/>
      <c r="G62" s="1381"/>
      <c r="H62" s="1476"/>
      <c r="I62" s="1475"/>
      <c r="J62" s="1476"/>
      <c r="K62" s="1475"/>
      <c r="L62" s="1475"/>
      <c r="M62" s="1475"/>
      <c r="N62" s="3572"/>
      <c r="O62" s="3572"/>
      <c r="P62" s="3572"/>
      <c r="Q62" s="3572"/>
      <c r="R62" s="3572"/>
      <c r="S62" s="3572"/>
      <c r="T62" s="3572"/>
      <c r="U62" s="3572"/>
      <c r="V62" s="3562"/>
      <c r="W62" s="3562"/>
      <c r="X62" s="3562"/>
      <c r="Y62" s="3562"/>
      <c r="Z62" s="3562"/>
      <c r="AA62" s="3563"/>
      <c r="AB62" s="917"/>
    </row>
    <row r="63" spans="2:28" x14ac:dyDescent="0.35">
      <c r="B63" s="914"/>
      <c r="C63" s="3589" t="s">
        <v>384</v>
      </c>
      <c r="D63" s="3590"/>
      <c r="E63" s="3590"/>
      <c r="F63" s="3590"/>
      <c r="G63" s="3590"/>
      <c r="H63" s="1476"/>
      <c r="I63" s="1475"/>
      <c r="J63" s="1476"/>
      <c r="K63" s="1475"/>
      <c r="L63" s="1475"/>
      <c r="M63" s="1475"/>
      <c r="N63" s="3572"/>
      <c r="O63" s="3572"/>
      <c r="P63" s="3572"/>
      <c r="Q63" s="3572"/>
      <c r="R63" s="3572"/>
      <c r="S63" s="3572"/>
      <c r="T63" s="3572"/>
      <c r="U63" s="3572"/>
      <c r="V63" s="3562"/>
      <c r="W63" s="3562"/>
      <c r="X63" s="3562"/>
      <c r="Y63" s="3562"/>
      <c r="Z63" s="3562"/>
      <c r="AA63" s="3563"/>
      <c r="AB63" s="917"/>
    </row>
    <row r="64" spans="2:28" ht="15" thickBot="1" x14ac:dyDescent="0.4">
      <c r="B64" s="914"/>
      <c r="C64" s="3564" t="s">
        <v>385</v>
      </c>
      <c r="D64" s="3565"/>
      <c r="E64" s="3565"/>
      <c r="F64" s="3565"/>
      <c r="G64" s="3565"/>
      <c r="H64" s="3088"/>
      <c r="I64" s="3089"/>
      <c r="J64" s="3088"/>
      <c r="K64" s="3089"/>
      <c r="L64" s="3089"/>
      <c r="M64" s="3089"/>
      <c r="N64" s="3569"/>
      <c r="O64" s="3569"/>
      <c r="P64" s="3569"/>
      <c r="Q64" s="3569"/>
      <c r="R64" s="3569"/>
      <c r="S64" s="3569"/>
      <c r="T64" s="3569"/>
      <c r="U64" s="3569"/>
      <c r="V64" s="3566"/>
      <c r="W64" s="3567"/>
      <c r="X64" s="3567"/>
      <c r="Y64" s="3567"/>
      <c r="Z64" s="3567"/>
      <c r="AA64" s="3568"/>
      <c r="AB64" s="917"/>
    </row>
    <row r="65" spans="2:28" x14ac:dyDescent="0.35">
      <c r="B65" s="918"/>
      <c r="C65" s="909"/>
      <c r="D65" s="909"/>
      <c r="E65" s="909"/>
      <c r="F65" s="909"/>
      <c r="G65" s="909"/>
      <c r="H65" s="909"/>
      <c r="I65" s="909"/>
      <c r="J65" s="909"/>
      <c r="K65" s="909"/>
      <c r="L65" s="909"/>
      <c r="M65" s="909"/>
      <c r="N65" s="909"/>
      <c r="O65" s="909"/>
      <c r="P65" s="909"/>
      <c r="Q65" s="909"/>
      <c r="R65" s="909"/>
      <c r="S65" s="909"/>
      <c r="T65" s="909"/>
      <c r="U65" s="909"/>
      <c r="V65" s="909"/>
      <c r="W65" s="909"/>
      <c r="X65" s="909"/>
      <c r="Y65" s="909"/>
      <c r="Z65" s="909"/>
      <c r="AA65" s="909"/>
      <c r="AB65" s="919"/>
    </row>
    <row r="104" ht="6" customHeight="1" x14ac:dyDescent="0.35"/>
  </sheetData>
  <mergeCells count="97">
    <mergeCell ref="B2:G4"/>
    <mergeCell ref="H2:AB2"/>
    <mergeCell ref="H3:O3"/>
    <mergeCell ref="P3:AB3"/>
    <mergeCell ref="H4:AB4"/>
    <mergeCell ref="C16:H16"/>
    <mergeCell ref="I16:AA16"/>
    <mergeCell ref="C7:H8"/>
    <mergeCell ref="I7:AA8"/>
    <mergeCell ref="C10:H11"/>
    <mergeCell ref="I10:Q11"/>
    <mergeCell ref="R10:U10"/>
    <mergeCell ref="V10:AA10"/>
    <mergeCell ref="R11:U11"/>
    <mergeCell ref="V11:AA11"/>
    <mergeCell ref="C13:H14"/>
    <mergeCell ref="I13:S14"/>
    <mergeCell ref="T13:AA13"/>
    <mergeCell ref="T14:AA14"/>
    <mergeCell ref="C18:H18"/>
    <mergeCell ref="I18:AA18"/>
    <mergeCell ref="C20:H21"/>
    <mergeCell ref="I20:L21"/>
    <mergeCell ref="M20:S20"/>
    <mergeCell ref="T20:AA20"/>
    <mergeCell ref="M21:S21"/>
    <mergeCell ref="T21:AA21"/>
    <mergeCell ref="C23:I23"/>
    <mergeCell ref="Q23:AA23"/>
    <mergeCell ref="C24:I24"/>
    <mergeCell ref="Q24:AA24"/>
    <mergeCell ref="J23:P23"/>
    <mergeCell ref="J24:P24"/>
    <mergeCell ref="C28:H28"/>
    <mergeCell ref="C26:H26"/>
    <mergeCell ref="I26:AA26"/>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34:AA34"/>
    <mergeCell ref="C61:G61"/>
    <mergeCell ref="C63:G63"/>
    <mergeCell ref="C40:G40"/>
    <mergeCell ref="K40:AA40"/>
    <mergeCell ref="C38:G38"/>
    <mergeCell ref="K38:AA38"/>
    <mergeCell ref="C39:G39"/>
    <mergeCell ref="K39:AA39"/>
    <mergeCell ref="C37:G37"/>
    <mergeCell ref="K37:AA37"/>
    <mergeCell ref="N63:U63"/>
    <mergeCell ref="H63:I63"/>
    <mergeCell ref="C43:AA55"/>
    <mergeCell ref="C58:G60"/>
    <mergeCell ref="H58:I60"/>
    <mergeCell ref="J58:M60"/>
    <mergeCell ref="N58:U60"/>
    <mergeCell ref="V58:AA60"/>
    <mergeCell ref="C35:G35"/>
    <mergeCell ref="K35:AA35"/>
    <mergeCell ref="C36:G36"/>
    <mergeCell ref="K36:AA36"/>
    <mergeCell ref="C42:AA42"/>
    <mergeCell ref="H61:I61"/>
    <mergeCell ref="J61:M61"/>
    <mergeCell ref="N61:U61"/>
    <mergeCell ref="V61:AA61"/>
    <mergeCell ref="C62:G62"/>
    <mergeCell ref="H62:I62"/>
    <mergeCell ref="J62:M62"/>
    <mergeCell ref="N62:U62"/>
    <mergeCell ref="V62:AA62"/>
    <mergeCell ref="J63:M63"/>
    <mergeCell ref="V63:AA63"/>
    <mergeCell ref="C64:G64"/>
    <mergeCell ref="H64:I64"/>
    <mergeCell ref="J64:M64"/>
    <mergeCell ref="V64:AA64"/>
    <mergeCell ref="N64:U64"/>
  </mergeCells>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E113"/>
  <sheetViews>
    <sheetView topLeftCell="H20" zoomScale="70" zoomScaleNormal="70" workbookViewId="0">
      <selection activeCell="I41" sqref="I41"/>
    </sheetView>
  </sheetViews>
  <sheetFormatPr baseColWidth="10" defaultColWidth="11.453125" defaultRowHeight="14.5" x14ac:dyDescent="0.35"/>
  <sheetData>
    <row r="1" spans="1:31" ht="15" thickBot="1" x14ac:dyDescent="0.4">
      <c r="A1" s="642"/>
      <c r="B1" s="719"/>
      <c r="C1" s="719"/>
      <c r="D1" s="719"/>
      <c r="E1" s="719"/>
      <c r="F1" s="719"/>
      <c r="G1" s="717"/>
      <c r="H1" s="717"/>
      <c r="I1" s="717"/>
      <c r="J1" s="717"/>
      <c r="K1" s="717"/>
      <c r="L1" s="717"/>
      <c r="M1" s="717"/>
      <c r="N1" s="717"/>
      <c r="O1" s="717"/>
      <c r="P1" s="717"/>
      <c r="Q1" s="717"/>
      <c r="R1" s="717"/>
      <c r="S1" s="717"/>
      <c r="T1" s="717"/>
      <c r="U1" s="717"/>
      <c r="V1" s="717"/>
      <c r="W1" s="717"/>
      <c r="X1" s="717"/>
      <c r="Y1" s="717"/>
      <c r="Z1" s="717"/>
      <c r="AA1" s="717"/>
      <c r="AB1" s="717"/>
      <c r="AC1" s="645"/>
      <c r="AD1" s="645"/>
      <c r="AE1" s="645"/>
    </row>
    <row r="2" spans="1:31" ht="15.5" customHeight="1" x14ac:dyDescent="0.35">
      <c r="A2" s="642"/>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c r="AC2" s="645"/>
      <c r="AD2" s="645"/>
      <c r="AE2" s="645"/>
    </row>
    <row r="3" spans="1:31" ht="15" customHeight="1" x14ac:dyDescent="0.35">
      <c r="A3" s="642"/>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c r="AC3" s="645"/>
      <c r="AD3" s="645"/>
      <c r="AE3" s="645"/>
    </row>
    <row r="4" spans="1:31" ht="15.75" customHeight="1" thickBot="1" x14ac:dyDescent="0.4">
      <c r="A4" s="642"/>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c r="AC4" s="645"/>
      <c r="AD4" s="645"/>
      <c r="AE4" s="645"/>
    </row>
    <row r="5" spans="1:31" x14ac:dyDescent="0.35">
      <c r="A5" s="642"/>
      <c r="B5" s="717"/>
      <c r="C5" s="717"/>
      <c r="D5" s="717"/>
      <c r="E5" s="717"/>
      <c r="F5" s="717"/>
      <c r="G5" s="717"/>
      <c r="H5" s="720"/>
      <c r="I5" s="720"/>
      <c r="J5" s="720"/>
      <c r="K5" s="720"/>
      <c r="L5" s="720"/>
      <c r="M5" s="720"/>
      <c r="N5" s="720"/>
      <c r="O5" s="720"/>
      <c r="P5" s="720"/>
      <c r="Q5" s="720"/>
      <c r="R5" s="720"/>
      <c r="S5" s="720"/>
      <c r="T5" s="720"/>
      <c r="U5" s="720"/>
      <c r="V5" s="720"/>
      <c r="W5" s="720"/>
      <c r="X5" s="720"/>
      <c r="Y5" s="720"/>
      <c r="Z5" s="720"/>
      <c r="AA5" s="720"/>
      <c r="AB5" s="720"/>
      <c r="AC5" s="645"/>
      <c r="AD5" s="645"/>
      <c r="AE5" s="645"/>
    </row>
    <row r="6" spans="1:31" ht="15" thickBot="1" x14ac:dyDescent="0.4">
      <c r="A6" s="642"/>
      <c r="B6" s="721"/>
      <c r="C6" s="722"/>
      <c r="D6" s="722"/>
      <c r="E6" s="722"/>
      <c r="F6" s="722"/>
      <c r="G6" s="722"/>
      <c r="H6" s="722"/>
      <c r="I6" s="723"/>
      <c r="J6" s="723"/>
      <c r="K6" s="723"/>
      <c r="L6" s="723"/>
      <c r="M6" s="723"/>
      <c r="N6" s="723"/>
      <c r="O6" s="723"/>
      <c r="P6" s="723"/>
      <c r="Q6" s="723"/>
      <c r="R6" s="724"/>
      <c r="S6" s="724"/>
      <c r="T6" s="724"/>
      <c r="U6" s="724"/>
      <c r="V6" s="724"/>
      <c r="W6" s="722"/>
      <c r="X6" s="722"/>
      <c r="Y6" s="722"/>
      <c r="Z6" s="722"/>
      <c r="AA6" s="722"/>
      <c r="AB6" s="725"/>
      <c r="AC6" s="645"/>
      <c r="AD6" s="645"/>
      <c r="AE6" s="645"/>
    </row>
    <row r="7" spans="1:31" ht="15" customHeight="1" x14ac:dyDescent="0.35">
      <c r="A7" s="642"/>
      <c r="B7" s="726"/>
      <c r="C7" s="1114" t="s">
        <v>4</v>
      </c>
      <c r="D7" s="1115"/>
      <c r="E7" s="1115"/>
      <c r="F7" s="1115"/>
      <c r="G7" s="1115"/>
      <c r="H7" s="1116"/>
      <c r="I7" s="1365" t="s">
        <v>386</v>
      </c>
      <c r="J7" s="1366"/>
      <c r="K7" s="1366"/>
      <c r="L7" s="1366"/>
      <c r="M7" s="1366"/>
      <c r="N7" s="1366"/>
      <c r="O7" s="1366"/>
      <c r="P7" s="1366"/>
      <c r="Q7" s="1366"/>
      <c r="R7" s="1366"/>
      <c r="S7" s="1366"/>
      <c r="T7" s="1366"/>
      <c r="U7" s="1366"/>
      <c r="V7" s="1366"/>
      <c r="W7" s="1366"/>
      <c r="X7" s="1366"/>
      <c r="Y7" s="1366"/>
      <c r="Z7" s="1366"/>
      <c r="AA7" s="1367"/>
      <c r="AB7" s="727"/>
      <c r="AC7" s="645"/>
      <c r="AD7" s="645"/>
      <c r="AE7" s="645"/>
    </row>
    <row r="8" spans="1:31" ht="15" thickBot="1" x14ac:dyDescent="0.4">
      <c r="A8" s="642"/>
      <c r="B8" s="726"/>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727"/>
      <c r="AC8" s="645"/>
      <c r="AD8" s="645"/>
      <c r="AE8" s="645"/>
    </row>
    <row r="9" spans="1:31" ht="15" thickBot="1" x14ac:dyDescent="0.4">
      <c r="A9" s="642"/>
      <c r="B9" s="726"/>
      <c r="C9" s="728"/>
      <c r="D9" s="728"/>
      <c r="E9" s="728"/>
      <c r="F9" s="728"/>
      <c r="G9" s="728"/>
      <c r="H9" s="728"/>
      <c r="I9" s="729"/>
      <c r="J9" s="729"/>
      <c r="K9" s="729"/>
      <c r="L9" s="729"/>
      <c r="M9" s="729"/>
      <c r="N9" s="729"/>
      <c r="O9" s="729"/>
      <c r="P9" s="729"/>
      <c r="Q9" s="729"/>
      <c r="R9" s="730"/>
      <c r="S9" s="730"/>
      <c r="T9" s="730"/>
      <c r="U9" s="730"/>
      <c r="V9" s="730"/>
      <c r="W9" s="728"/>
      <c r="X9" s="728"/>
      <c r="Y9" s="728"/>
      <c r="Z9" s="728"/>
      <c r="AA9" s="728"/>
      <c r="AB9" s="727"/>
      <c r="AC9" s="645"/>
      <c r="AD9" s="645"/>
      <c r="AE9" s="645"/>
    </row>
    <row r="10" spans="1:31" ht="15.75" customHeight="1" thickBot="1" x14ac:dyDescent="0.4">
      <c r="A10" s="642"/>
      <c r="B10" s="726"/>
      <c r="C10" s="1114" t="s">
        <v>5</v>
      </c>
      <c r="D10" s="1115"/>
      <c r="E10" s="1115"/>
      <c r="F10" s="1115"/>
      <c r="G10" s="1115"/>
      <c r="H10" s="1116"/>
      <c r="I10" s="1138" t="s">
        <v>387</v>
      </c>
      <c r="J10" s="1139"/>
      <c r="K10" s="1139"/>
      <c r="L10" s="1139"/>
      <c r="M10" s="1139"/>
      <c r="N10" s="1139"/>
      <c r="O10" s="1139"/>
      <c r="P10" s="1139"/>
      <c r="Q10" s="1140"/>
      <c r="R10" s="1144" t="s">
        <v>7</v>
      </c>
      <c r="S10" s="1145"/>
      <c r="T10" s="1145"/>
      <c r="U10" s="1146"/>
      <c r="V10" s="1147" t="s">
        <v>8</v>
      </c>
      <c r="W10" s="1148"/>
      <c r="X10" s="1148"/>
      <c r="Y10" s="1148"/>
      <c r="Z10" s="1148"/>
      <c r="AA10" s="1149"/>
      <c r="AB10" s="727"/>
      <c r="AC10" s="645"/>
      <c r="AD10" s="645"/>
      <c r="AE10" s="645"/>
    </row>
    <row r="11" spans="1:31" ht="15.75" customHeight="1" thickBot="1" x14ac:dyDescent="0.4">
      <c r="A11" s="642"/>
      <c r="B11" s="726"/>
      <c r="C11" s="1117"/>
      <c r="D11" s="1118"/>
      <c r="E11" s="1118"/>
      <c r="F11" s="1118"/>
      <c r="G11" s="1118"/>
      <c r="H11" s="1119"/>
      <c r="I11" s="1141"/>
      <c r="J11" s="1142"/>
      <c r="K11" s="1142"/>
      <c r="L11" s="1142"/>
      <c r="M11" s="1142"/>
      <c r="N11" s="1142"/>
      <c r="O11" s="1142"/>
      <c r="P11" s="1142"/>
      <c r="Q11" s="1143"/>
      <c r="R11" s="1150" t="s">
        <v>388</v>
      </c>
      <c r="S11" s="1151"/>
      <c r="T11" s="1151"/>
      <c r="U11" s="1152"/>
      <c r="V11" s="1153">
        <v>2</v>
      </c>
      <c r="W11" s="1154"/>
      <c r="X11" s="1154"/>
      <c r="Y11" s="1154"/>
      <c r="Z11" s="1154"/>
      <c r="AA11" s="1155"/>
      <c r="AB11" s="727"/>
      <c r="AC11" s="645"/>
      <c r="AD11" s="645"/>
      <c r="AE11" s="645"/>
    </row>
    <row r="12" spans="1:31" ht="15" thickBot="1" x14ac:dyDescent="0.4">
      <c r="A12" s="642"/>
      <c r="B12" s="731"/>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3"/>
      <c r="AC12" s="645"/>
      <c r="AD12" s="645"/>
      <c r="AE12" s="645"/>
    </row>
    <row r="13" spans="1:31" ht="15" customHeight="1" x14ac:dyDescent="0.35">
      <c r="A13" s="642"/>
      <c r="B13" s="731"/>
      <c r="C13" s="1114" t="s">
        <v>9</v>
      </c>
      <c r="D13" s="1115"/>
      <c r="E13" s="1115"/>
      <c r="F13" s="1115"/>
      <c r="G13" s="1115"/>
      <c r="H13" s="1116"/>
      <c r="I13" s="1156" t="s">
        <v>389</v>
      </c>
      <c r="J13" s="1157"/>
      <c r="K13" s="1157"/>
      <c r="L13" s="1157"/>
      <c r="M13" s="1157"/>
      <c r="N13" s="1157"/>
      <c r="O13" s="1157"/>
      <c r="P13" s="1157"/>
      <c r="Q13" s="1157"/>
      <c r="R13" s="1157"/>
      <c r="S13" s="1158"/>
      <c r="T13" s="1114" t="s">
        <v>11</v>
      </c>
      <c r="U13" s="1115"/>
      <c r="V13" s="1115"/>
      <c r="W13" s="1115"/>
      <c r="X13" s="1115"/>
      <c r="Y13" s="1115"/>
      <c r="Z13" s="1115"/>
      <c r="AA13" s="1116"/>
      <c r="AB13" s="733"/>
      <c r="AC13" s="645"/>
      <c r="AD13" s="645"/>
      <c r="AE13" s="645"/>
    </row>
    <row r="14" spans="1:31" ht="15" thickBot="1" x14ac:dyDescent="0.4">
      <c r="A14" s="642"/>
      <c r="B14" s="731"/>
      <c r="C14" s="1117"/>
      <c r="D14" s="1118"/>
      <c r="E14" s="1118"/>
      <c r="F14" s="1118"/>
      <c r="G14" s="1118"/>
      <c r="H14" s="1119"/>
      <c r="I14" s="1159"/>
      <c r="J14" s="1160"/>
      <c r="K14" s="1160"/>
      <c r="L14" s="1160"/>
      <c r="M14" s="1160"/>
      <c r="N14" s="1160"/>
      <c r="O14" s="1160"/>
      <c r="P14" s="1160"/>
      <c r="Q14" s="1160"/>
      <c r="R14" s="1160"/>
      <c r="S14" s="1161"/>
      <c r="T14" s="1162" t="s">
        <v>62</v>
      </c>
      <c r="U14" s="1163"/>
      <c r="V14" s="1163"/>
      <c r="W14" s="1163"/>
      <c r="X14" s="1163"/>
      <c r="Y14" s="1163"/>
      <c r="Z14" s="1163"/>
      <c r="AA14" s="1164"/>
      <c r="AB14" s="733"/>
      <c r="AC14" s="645"/>
      <c r="AD14" s="645"/>
      <c r="AE14" s="645"/>
    </row>
    <row r="15" spans="1:31" ht="15" thickBot="1" x14ac:dyDescent="0.4">
      <c r="A15" s="642"/>
      <c r="B15" s="731"/>
      <c r="C15" s="732"/>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733"/>
      <c r="AC15" s="645"/>
      <c r="AD15" s="645"/>
      <c r="AE15" s="645"/>
    </row>
    <row r="16" spans="1:31" ht="28.5" customHeight="1" thickBot="1" x14ac:dyDescent="0.4">
      <c r="A16" s="642"/>
      <c r="B16" s="731"/>
      <c r="C16" s="1165" t="s">
        <v>13</v>
      </c>
      <c r="D16" s="1166"/>
      <c r="E16" s="1166"/>
      <c r="F16" s="1166"/>
      <c r="G16" s="1166"/>
      <c r="H16" s="1167"/>
      <c r="I16" s="1168" t="s">
        <v>390</v>
      </c>
      <c r="J16" s="1169"/>
      <c r="K16" s="1169"/>
      <c r="L16" s="1169"/>
      <c r="M16" s="1169"/>
      <c r="N16" s="1169"/>
      <c r="O16" s="1169"/>
      <c r="P16" s="1169"/>
      <c r="Q16" s="1169"/>
      <c r="R16" s="1169"/>
      <c r="S16" s="1169"/>
      <c r="T16" s="1169"/>
      <c r="U16" s="1169"/>
      <c r="V16" s="1169"/>
      <c r="W16" s="1169"/>
      <c r="X16" s="1169"/>
      <c r="Y16" s="1169"/>
      <c r="Z16" s="1169"/>
      <c r="AA16" s="1170"/>
      <c r="AB16" s="733"/>
      <c r="AC16" s="645"/>
      <c r="AD16" s="645"/>
      <c r="AE16" s="645"/>
    </row>
    <row r="17" spans="1:31" ht="15" thickBot="1" x14ac:dyDescent="0.4">
      <c r="A17" s="642"/>
      <c r="B17" s="731"/>
      <c r="C17" s="730"/>
      <c r="D17" s="730"/>
      <c r="E17" s="730"/>
      <c r="F17" s="730"/>
      <c r="G17" s="730"/>
      <c r="H17" s="730"/>
      <c r="I17" s="734"/>
      <c r="J17" s="734"/>
      <c r="K17" s="734"/>
      <c r="L17" s="734"/>
      <c r="M17" s="734"/>
      <c r="N17" s="734"/>
      <c r="O17" s="734"/>
      <c r="P17" s="734"/>
      <c r="Q17" s="734"/>
      <c r="R17" s="734"/>
      <c r="S17" s="734"/>
      <c r="T17" s="734"/>
      <c r="U17" s="734"/>
      <c r="V17" s="734"/>
      <c r="W17" s="734"/>
      <c r="X17" s="734"/>
      <c r="Y17" s="734"/>
      <c r="Z17" s="734"/>
      <c r="AA17" s="734"/>
      <c r="AB17" s="733"/>
      <c r="AC17" s="717"/>
      <c r="AD17" s="717"/>
      <c r="AE17" s="717"/>
    </row>
    <row r="18" spans="1:31" ht="28.5" customHeight="1" thickBot="1" x14ac:dyDescent="0.4">
      <c r="A18" s="642"/>
      <c r="B18" s="731"/>
      <c r="C18" s="1165" t="s">
        <v>79</v>
      </c>
      <c r="D18" s="1166"/>
      <c r="E18" s="1166"/>
      <c r="F18" s="1166"/>
      <c r="G18" s="1166"/>
      <c r="H18" s="1167"/>
      <c r="I18" s="1840" t="s">
        <v>391</v>
      </c>
      <c r="J18" s="1841"/>
      <c r="K18" s="1841"/>
      <c r="L18" s="1841"/>
      <c r="M18" s="1841"/>
      <c r="N18" s="1841"/>
      <c r="O18" s="1841"/>
      <c r="P18" s="1841"/>
      <c r="Q18" s="1841"/>
      <c r="R18" s="1841"/>
      <c r="S18" s="1841"/>
      <c r="T18" s="1841"/>
      <c r="U18" s="1841"/>
      <c r="V18" s="1841"/>
      <c r="W18" s="1841"/>
      <c r="X18" s="1841"/>
      <c r="Y18" s="1841"/>
      <c r="Z18" s="1841"/>
      <c r="AA18" s="1842"/>
      <c r="AB18" s="733"/>
      <c r="AC18" s="717"/>
      <c r="AD18" s="717"/>
      <c r="AE18" s="717"/>
    </row>
    <row r="19" spans="1:31" ht="15" thickBot="1" x14ac:dyDescent="0.4">
      <c r="A19" s="642"/>
      <c r="B19" s="731"/>
      <c r="C19" s="730"/>
      <c r="D19" s="730"/>
      <c r="E19" s="730"/>
      <c r="F19" s="730"/>
      <c r="G19" s="730"/>
      <c r="H19" s="730"/>
      <c r="I19" s="734"/>
      <c r="J19" s="734"/>
      <c r="K19" s="734"/>
      <c r="L19" s="734"/>
      <c r="M19" s="734"/>
      <c r="N19" s="734"/>
      <c r="O19" s="734"/>
      <c r="P19" s="734"/>
      <c r="Q19" s="734"/>
      <c r="R19" s="734"/>
      <c r="S19" s="734"/>
      <c r="T19" s="734"/>
      <c r="U19" s="734"/>
      <c r="V19" s="734"/>
      <c r="W19" s="734"/>
      <c r="X19" s="734"/>
      <c r="Y19" s="734"/>
      <c r="Z19" s="734"/>
      <c r="AA19" s="734"/>
      <c r="AB19" s="733"/>
      <c r="AC19" s="717"/>
      <c r="AD19" s="717"/>
      <c r="AE19" s="717"/>
    </row>
    <row r="20" spans="1:31" ht="15" customHeight="1" x14ac:dyDescent="0.35">
      <c r="A20" s="642"/>
      <c r="B20" s="731"/>
      <c r="C20" s="1171" t="s">
        <v>54</v>
      </c>
      <c r="D20" s="1172"/>
      <c r="E20" s="1172"/>
      <c r="F20" s="1172"/>
      <c r="G20" s="1172"/>
      <c r="H20" s="1173"/>
      <c r="I20" s="1177" t="s">
        <v>876</v>
      </c>
      <c r="J20" s="1178"/>
      <c r="K20" s="1178"/>
      <c r="L20" s="1179"/>
      <c r="M20" s="1147" t="s">
        <v>18</v>
      </c>
      <c r="N20" s="1148"/>
      <c r="O20" s="1148"/>
      <c r="P20" s="1148"/>
      <c r="Q20" s="1148"/>
      <c r="R20" s="1148"/>
      <c r="S20" s="1149"/>
      <c r="T20" s="1147" t="s">
        <v>19</v>
      </c>
      <c r="U20" s="1148"/>
      <c r="V20" s="1148"/>
      <c r="W20" s="1148"/>
      <c r="X20" s="1148"/>
      <c r="Y20" s="1148"/>
      <c r="Z20" s="1148"/>
      <c r="AA20" s="1149"/>
      <c r="AB20" s="733"/>
      <c r="AC20" s="717"/>
      <c r="AD20" s="717"/>
      <c r="AE20" s="717"/>
    </row>
    <row r="21" spans="1:31" ht="15" thickBot="1" x14ac:dyDescent="0.4">
      <c r="A21" s="642"/>
      <c r="B21" s="731"/>
      <c r="C21" s="1174"/>
      <c r="D21" s="1175"/>
      <c r="E21" s="1175"/>
      <c r="F21" s="1175"/>
      <c r="G21" s="1175"/>
      <c r="H21" s="1176"/>
      <c r="I21" s="1180"/>
      <c r="J21" s="1181"/>
      <c r="K21" s="1181"/>
      <c r="L21" s="1182"/>
      <c r="M21" s="1183" t="s">
        <v>20</v>
      </c>
      <c r="N21" s="1184"/>
      <c r="O21" s="1184"/>
      <c r="P21" s="1184"/>
      <c r="Q21" s="1184"/>
      <c r="R21" s="1184"/>
      <c r="S21" s="1185"/>
      <c r="T21" s="1153" t="s">
        <v>21</v>
      </c>
      <c r="U21" s="1184"/>
      <c r="V21" s="1184"/>
      <c r="W21" s="1184"/>
      <c r="X21" s="1184"/>
      <c r="Y21" s="1184"/>
      <c r="Z21" s="1184"/>
      <c r="AA21" s="1185"/>
      <c r="AB21" s="733"/>
      <c r="AC21" s="717"/>
      <c r="AD21" s="717"/>
      <c r="AE21" s="717"/>
    </row>
    <row r="22" spans="1:31" ht="15" thickBot="1" x14ac:dyDescent="0.4">
      <c r="A22" s="642"/>
      <c r="B22" s="731"/>
      <c r="C22" s="732"/>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733"/>
      <c r="AC22" s="717"/>
      <c r="AD22" s="717"/>
      <c r="AE22" s="717"/>
    </row>
    <row r="23" spans="1:31" ht="15" customHeight="1" x14ac:dyDescent="0.35">
      <c r="A23" s="642"/>
      <c r="B23" s="731"/>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733"/>
      <c r="AC23" s="717"/>
      <c r="AD23" s="717"/>
      <c r="AE23" s="718" t="s">
        <v>392</v>
      </c>
    </row>
    <row r="24" spans="1:31" ht="28.5" customHeight="1" thickBot="1" x14ac:dyDescent="0.4">
      <c r="A24" s="642"/>
      <c r="B24" s="731"/>
      <c r="C24" s="1186" t="s">
        <v>393</v>
      </c>
      <c r="D24" s="1187"/>
      <c r="E24" s="1187"/>
      <c r="F24" s="1187"/>
      <c r="G24" s="1187"/>
      <c r="H24" s="1187"/>
      <c r="I24" s="1188"/>
      <c r="J24" s="1186" t="s">
        <v>394</v>
      </c>
      <c r="K24" s="1187"/>
      <c r="L24" s="1187"/>
      <c r="M24" s="1187"/>
      <c r="N24" s="1187"/>
      <c r="O24" s="1187"/>
      <c r="P24" s="1188"/>
      <c r="Q24" s="1189" t="s">
        <v>395</v>
      </c>
      <c r="R24" s="1190"/>
      <c r="S24" s="1190"/>
      <c r="T24" s="1190"/>
      <c r="U24" s="1190"/>
      <c r="V24" s="1190"/>
      <c r="W24" s="1190"/>
      <c r="X24" s="1190"/>
      <c r="Y24" s="1190"/>
      <c r="Z24" s="1190"/>
      <c r="AA24" s="1191"/>
      <c r="AB24" s="733"/>
      <c r="AC24" s="717"/>
      <c r="AD24" s="717"/>
      <c r="AE24" s="717"/>
    </row>
    <row r="25" spans="1:31" ht="15" thickBot="1" x14ac:dyDescent="0.4">
      <c r="A25" s="642"/>
      <c r="B25" s="731"/>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3"/>
      <c r="AC25" s="717"/>
      <c r="AD25" s="717"/>
      <c r="AE25" s="717"/>
    </row>
    <row r="26" spans="1:31" ht="15.75" customHeight="1" thickBot="1" x14ac:dyDescent="0.4">
      <c r="A26" s="642"/>
      <c r="B26" s="731"/>
      <c r="C26" s="1165" t="s">
        <v>27</v>
      </c>
      <c r="D26" s="1166"/>
      <c r="E26" s="1166"/>
      <c r="F26" s="1166"/>
      <c r="G26" s="1166"/>
      <c r="H26" s="1167"/>
      <c r="I26" s="3627" t="s">
        <v>396</v>
      </c>
      <c r="J26" s="3628"/>
      <c r="K26" s="3628"/>
      <c r="L26" s="3628"/>
      <c r="M26" s="3628"/>
      <c r="N26" s="3628"/>
      <c r="O26" s="3628"/>
      <c r="P26" s="3628"/>
      <c r="Q26" s="3628"/>
      <c r="R26" s="3628"/>
      <c r="S26" s="3628"/>
      <c r="T26" s="3628"/>
      <c r="U26" s="3628"/>
      <c r="V26" s="3628"/>
      <c r="W26" s="3628"/>
      <c r="X26" s="3628"/>
      <c r="Y26" s="3628"/>
      <c r="Z26" s="3628"/>
      <c r="AA26" s="3629"/>
      <c r="AB26" s="733"/>
      <c r="AC26" s="717"/>
      <c r="AD26" s="717"/>
      <c r="AE26" s="1418" t="s">
        <v>397</v>
      </c>
    </row>
    <row r="27" spans="1:31" ht="15" thickBot="1" x14ac:dyDescent="0.4">
      <c r="A27" s="642"/>
      <c r="B27" s="731"/>
      <c r="C27" s="730"/>
      <c r="D27" s="730"/>
      <c r="E27" s="730"/>
      <c r="F27" s="730"/>
      <c r="G27" s="730"/>
      <c r="H27" s="730"/>
      <c r="I27" s="734"/>
      <c r="J27" s="734"/>
      <c r="K27" s="734"/>
      <c r="L27" s="734"/>
      <c r="M27" s="734"/>
      <c r="N27" s="734"/>
      <c r="O27" s="734"/>
      <c r="P27" s="734"/>
      <c r="Q27" s="734"/>
      <c r="R27" s="734"/>
      <c r="S27" s="734"/>
      <c r="T27" s="734"/>
      <c r="U27" s="734"/>
      <c r="V27" s="734"/>
      <c r="W27" s="734"/>
      <c r="X27" s="734"/>
      <c r="Y27" s="734"/>
      <c r="Z27" s="734"/>
      <c r="AA27" s="734"/>
      <c r="AB27" s="733"/>
      <c r="AC27" s="717"/>
      <c r="AD27" s="717"/>
      <c r="AE27" s="1418"/>
    </row>
    <row r="28" spans="1:31" ht="15.75" customHeight="1" thickBot="1" x14ac:dyDescent="0.4">
      <c r="A28" s="642"/>
      <c r="B28" s="731"/>
      <c r="C28" s="1165" t="s">
        <v>28</v>
      </c>
      <c r="D28" s="1166"/>
      <c r="E28" s="1166"/>
      <c r="F28" s="1166"/>
      <c r="G28" s="1166"/>
      <c r="H28" s="1167"/>
      <c r="I28" s="1150" t="s">
        <v>52</v>
      </c>
      <c r="J28" s="1168"/>
      <c r="K28" s="1194" t="s">
        <v>29</v>
      </c>
      <c r="L28" s="1195"/>
      <c r="M28" s="1195"/>
      <c r="N28" s="1196"/>
      <c r="O28" s="1197" t="s">
        <v>30</v>
      </c>
      <c r="P28" s="1198"/>
      <c r="Q28" s="1198"/>
      <c r="R28" s="1199"/>
      <c r="S28" s="750"/>
      <c r="T28" s="1198" t="s">
        <v>31</v>
      </c>
      <c r="U28" s="1198"/>
      <c r="V28" s="1199"/>
      <c r="W28" s="749" t="s">
        <v>32</v>
      </c>
      <c r="X28" s="1200" t="s">
        <v>56</v>
      </c>
      <c r="Y28" s="1201"/>
      <c r="Z28" s="1202"/>
      <c r="AA28" s="748"/>
      <c r="AB28" s="733"/>
      <c r="AC28" s="717"/>
      <c r="AD28" s="717"/>
      <c r="AE28" s="718" t="s">
        <v>398</v>
      </c>
    </row>
    <row r="29" spans="1:31" ht="15" thickBot="1" x14ac:dyDescent="0.4">
      <c r="A29" s="642"/>
      <c r="B29" s="731"/>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3"/>
      <c r="AC29" s="717"/>
      <c r="AD29" s="717"/>
      <c r="AE29" s="717"/>
    </row>
    <row r="30" spans="1:31" x14ac:dyDescent="0.35">
      <c r="A30" s="642"/>
      <c r="B30" s="731"/>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733"/>
      <c r="AC30" s="717"/>
      <c r="AD30" s="717"/>
      <c r="AE30" s="717"/>
    </row>
    <row r="31" spans="1:31" x14ac:dyDescent="0.35">
      <c r="A31" s="642"/>
      <c r="B31" s="731"/>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733"/>
      <c r="AC31" s="717"/>
      <c r="AD31" s="717"/>
      <c r="AE31" s="717"/>
    </row>
    <row r="32" spans="1:31" ht="15" thickBot="1" x14ac:dyDescent="0.4">
      <c r="A32" s="642"/>
      <c r="B32" s="731"/>
      <c r="C32" s="1219"/>
      <c r="D32" s="1220"/>
      <c r="E32" s="1220"/>
      <c r="F32" s="1220"/>
      <c r="G32" s="1220"/>
      <c r="H32" s="1220"/>
      <c r="I32" s="1220"/>
      <c r="J32" s="1221"/>
      <c r="K32" s="1399">
        <v>0.7</v>
      </c>
      <c r="L32" s="1210"/>
      <c r="M32" s="1210"/>
      <c r="N32" s="1210"/>
      <c r="O32" s="1211">
        <v>0.79</v>
      </c>
      <c r="P32" s="1210"/>
      <c r="Q32" s="1210"/>
      <c r="R32" s="1210"/>
      <c r="S32" s="1211">
        <v>0.8</v>
      </c>
      <c r="T32" s="1210"/>
      <c r="U32" s="1211">
        <v>0.89</v>
      </c>
      <c r="V32" s="1210"/>
      <c r="W32" s="1210"/>
      <c r="X32" s="1211">
        <v>0.9</v>
      </c>
      <c r="Y32" s="1210"/>
      <c r="Z32" s="1211">
        <v>1</v>
      </c>
      <c r="AA32" s="1212"/>
      <c r="AB32" s="733"/>
      <c r="AC32" s="717"/>
      <c r="AD32" s="717"/>
      <c r="AE32" s="717"/>
    </row>
    <row r="33" spans="1:31" ht="15" thickBot="1" x14ac:dyDescent="0.4">
      <c r="A33" s="642"/>
      <c r="B33" s="731"/>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3"/>
      <c r="AC33" s="645"/>
      <c r="AD33" s="645"/>
      <c r="AE33" s="645"/>
    </row>
    <row r="34" spans="1:31" ht="15.75" customHeight="1" thickBot="1" x14ac:dyDescent="0.4">
      <c r="A34" s="639"/>
      <c r="B34" s="736"/>
      <c r="C34" s="1231" t="s">
        <v>40</v>
      </c>
      <c r="D34" s="1232"/>
      <c r="E34" s="1232"/>
      <c r="F34" s="1232"/>
      <c r="G34" s="1232"/>
      <c r="H34" s="1232"/>
      <c r="I34" s="1232"/>
      <c r="J34" s="1232"/>
      <c r="K34" s="1232"/>
      <c r="L34" s="1232"/>
      <c r="M34" s="1232"/>
      <c r="N34" s="1232"/>
      <c r="O34" s="1232"/>
      <c r="P34" s="1232"/>
      <c r="Q34" s="1232"/>
      <c r="R34" s="1232"/>
      <c r="S34" s="1232"/>
      <c r="T34" s="1232"/>
      <c r="U34" s="1232"/>
      <c r="V34" s="1232"/>
      <c r="W34" s="1232"/>
      <c r="X34" s="1232"/>
      <c r="Y34" s="1232"/>
      <c r="Z34" s="1232"/>
      <c r="AA34" s="1233"/>
      <c r="AB34" s="733"/>
      <c r="AC34" s="645"/>
      <c r="AD34" s="645"/>
      <c r="AE34" s="645"/>
    </row>
    <row r="35" spans="1:31" ht="46.5" thickBot="1" x14ac:dyDescent="0.4">
      <c r="A35" s="639"/>
      <c r="B35" s="736"/>
      <c r="C35" s="1231" t="s">
        <v>41</v>
      </c>
      <c r="D35" s="1232"/>
      <c r="E35" s="1232"/>
      <c r="F35" s="1232"/>
      <c r="G35" s="1233"/>
      <c r="H35" s="751" t="s">
        <v>399</v>
      </c>
      <c r="I35" s="751" t="s">
        <v>400</v>
      </c>
      <c r="J35" s="751" t="s">
        <v>44</v>
      </c>
      <c r="K35" s="1234" t="s">
        <v>45</v>
      </c>
      <c r="L35" s="1235"/>
      <c r="M35" s="1235"/>
      <c r="N35" s="1235"/>
      <c r="O35" s="1235"/>
      <c r="P35" s="1235"/>
      <c r="Q35" s="1235"/>
      <c r="R35" s="1235"/>
      <c r="S35" s="1235"/>
      <c r="T35" s="1235"/>
      <c r="U35" s="1235"/>
      <c r="V35" s="1235"/>
      <c r="W35" s="1235"/>
      <c r="X35" s="1235"/>
      <c r="Y35" s="1235"/>
      <c r="Z35" s="1235"/>
      <c r="AA35" s="1236"/>
      <c r="AB35" s="733"/>
      <c r="AC35" s="645"/>
      <c r="AD35" s="645"/>
      <c r="AE35" s="645"/>
    </row>
    <row r="36" spans="1:31" ht="36" customHeight="1" x14ac:dyDescent="0.35">
      <c r="A36" s="639"/>
      <c r="B36" s="736"/>
      <c r="C36" s="3642" t="s">
        <v>114</v>
      </c>
      <c r="D36" s="3643"/>
      <c r="E36" s="3643"/>
      <c r="F36" s="3643"/>
      <c r="G36" s="3644"/>
      <c r="H36" s="759">
        <v>17168</v>
      </c>
      <c r="I36" s="759">
        <v>19009</v>
      </c>
      <c r="J36" s="760">
        <v>0.90315113893418908</v>
      </c>
      <c r="K36" s="3645" t="s">
        <v>877</v>
      </c>
      <c r="L36" s="3646"/>
      <c r="M36" s="3646"/>
      <c r="N36" s="3646"/>
      <c r="O36" s="3646"/>
      <c r="P36" s="3646"/>
      <c r="Q36" s="3646"/>
      <c r="R36" s="3646"/>
      <c r="S36" s="3646"/>
      <c r="T36" s="3646"/>
      <c r="U36" s="3646"/>
      <c r="V36" s="3646"/>
      <c r="W36" s="3646"/>
      <c r="X36" s="3646"/>
      <c r="Y36" s="3646"/>
      <c r="Z36" s="3646"/>
      <c r="AA36" s="3647"/>
      <c r="AB36" s="733"/>
      <c r="AC36" s="645"/>
      <c r="AD36" s="645"/>
      <c r="AE36" s="645"/>
    </row>
    <row r="37" spans="1:31" ht="36" customHeight="1" x14ac:dyDescent="0.35">
      <c r="A37" s="639"/>
      <c r="B37" s="736"/>
      <c r="C37" s="3642" t="s">
        <v>401</v>
      </c>
      <c r="D37" s="3643"/>
      <c r="E37" s="3643"/>
      <c r="F37" s="3643"/>
      <c r="G37" s="3644"/>
      <c r="H37" s="752"/>
      <c r="I37" s="752"/>
      <c r="J37" s="760"/>
      <c r="K37" s="3645"/>
      <c r="L37" s="3646"/>
      <c r="M37" s="3646"/>
      <c r="N37" s="3646"/>
      <c r="O37" s="3646"/>
      <c r="P37" s="3646"/>
      <c r="Q37" s="3646"/>
      <c r="R37" s="3646"/>
      <c r="S37" s="3646"/>
      <c r="T37" s="3646"/>
      <c r="U37" s="3646"/>
      <c r="V37" s="3646"/>
      <c r="W37" s="3646"/>
      <c r="X37" s="3646"/>
      <c r="Y37" s="3646"/>
      <c r="Z37" s="3646"/>
      <c r="AA37" s="3647"/>
      <c r="AB37" s="733"/>
      <c r="AC37" s="645"/>
      <c r="AD37" s="645"/>
      <c r="AE37" s="645"/>
    </row>
    <row r="38" spans="1:31" ht="34.5" customHeight="1" x14ac:dyDescent="0.35">
      <c r="A38" s="639"/>
      <c r="B38" s="736"/>
      <c r="C38" s="3642" t="s">
        <v>402</v>
      </c>
      <c r="D38" s="3643"/>
      <c r="E38" s="3643"/>
      <c r="F38" s="3643"/>
      <c r="G38" s="3644"/>
      <c r="H38" s="764"/>
      <c r="I38" s="764"/>
      <c r="J38" s="760"/>
      <c r="K38" s="735"/>
      <c r="L38" s="735"/>
      <c r="M38" s="735"/>
      <c r="N38" s="735"/>
      <c r="O38" s="735"/>
      <c r="P38" s="735"/>
      <c r="Q38" s="735"/>
      <c r="R38" s="735"/>
      <c r="S38" s="735"/>
      <c r="T38" s="735"/>
      <c r="U38" s="735"/>
      <c r="V38" s="735"/>
      <c r="W38" s="735"/>
      <c r="X38" s="735"/>
      <c r="Y38" s="735"/>
      <c r="Z38" s="735"/>
      <c r="AA38" s="735"/>
      <c r="AB38" s="733"/>
      <c r="AC38" s="645"/>
      <c r="AD38" s="645"/>
      <c r="AE38" s="645"/>
    </row>
    <row r="39" spans="1:31" ht="36" customHeight="1" thickBot="1" x14ac:dyDescent="0.4">
      <c r="A39" s="639"/>
      <c r="B39" s="736"/>
      <c r="C39" s="3636" t="s">
        <v>403</v>
      </c>
      <c r="D39" s="3637"/>
      <c r="E39" s="3637"/>
      <c r="F39" s="3637"/>
      <c r="G39" s="3638"/>
      <c r="H39" s="765"/>
      <c r="I39" s="765"/>
      <c r="J39" s="760"/>
      <c r="K39" s="3639"/>
      <c r="L39" s="3640"/>
      <c r="M39" s="3640"/>
      <c r="N39" s="3640"/>
      <c r="O39" s="3640"/>
      <c r="P39" s="3640"/>
      <c r="Q39" s="3640"/>
      <c r="R39" s="3640"/>
      <c r="S39" s="3640"/>
      <c r="T39" s="3640"/>
      <c r="U39" s="3640"/>
      <c r="V39" s="3640"/>
      <c r="W39" s="3640"/>
      <c r="X39" s="3640"/>
      <c r="Y39" s="3640"/>
      <c r="Z39" s="3640"/>
      <c r="AA39" s="3641"/>
      <c r="AB39" s="733"/>
      <c r="AC39" s="645"/>
      <c r="AD39" s="645"/>
      <c r="AE39" s="645"/>
    </row>
    <row r="40" spans="1:31" ht="15" thickBot="1" x14ac:dyDescent="0.4">
      <c r="A40" s="639"/>
      <c r="B40" s="736"/>
      <c r="C40" s="1338" t="s">
        <v>46</v>
      </c>
      <c r="D40" s="1339"/>
      <c r="E40" s="1339"/>
      <c r="F40" s="1339"/>
      <c r="G40" s="1340"/>
      <c r="H40" s="753"/>
      <c r="I40" s="753"/>
      <c r="J40" s="766"/>
      <c r="K40" s="1341"/>
      <c r="L40" s="1342"/>
      <c r="M40" s="1342"/>
      <c r="N40" s="1342"/>
      <c r="O40" s="1342"/>
      <c r="P40" s="1342"/>
      <c r="Q40" s="1342"/>
      <c r="R40" s="1342"/>
      <c r="S40" s="1342"/>
      <c r="T40" s="1342"/>
      <c r="U40" s="1342"/>
      <c r="V40" s="1342"/>
      <c r="W40" s="1342"/>
      <c r="X40" s="1342"/>
      <c r="Y40" s="1342"/>
      <c r="Z40" s="1342"/>
      <c r="AA40" s="1343"/>
      <c r="AB40" s="733"/>
      <c r="AC40" s="645"/>
      <c r="AD40" s="645"/>
      <c r="AE40" s="645"/>
    </row>
    <row r="41" spans="1:31" x14ac:dyDescent="0.35">
      <c r="A41" s="639"/>
      <c r="B41" s="736"/>
      <c r="C41" s="754"/>
      <c r="D41" s="754"/>
      <c r="E41" s="754"/>
      <c r="F41" s="754"/>
      <c r="G41" s="754"/>
      <c r="H41" s="755"/>
      <c r="I41" s="755"/>
      <c r="J41" s="756"/>
      <c r="K41" s="754"/>
      <c r="L41" s="754"/>
      <c r="M41" s="754"/>
      <c r="N41" s="754"/>
      <c r="O41" s="754"/>
      <c r="P41" s="754"/>
      <c r="Q41" s="754"/>
      <c r="R41" s="754"/>
      <c r="S41" s="754"/>
      <c r="T41" s="754"/>
      <c r="U41" s="754"/>
      <c r="V41" s="754"/>
      <c r="W41" s="754"/>
      <c r="X41" s="754"/>
      <c r="Y41" s="754"/>
      <c r="Z41" s="754"/>
      <c r="AA41" s="754"/>
      <c r="AB41" s="733"/>
      <c r="AC41" s="645"/>
      <c r="AD41" s="645"/>
      <c r="AE41" s="645"/>
    </row>
    <row r="42" spans="1:31" ht="15" thickBot="1" x14ac:dyDescent="0.4">
      <c r="A42" s="639"/>
      <c r="B42" s="736"/>
      <c r="C42" s="754"/>
      <c r="D42" s="754"/>
      <c r="E42" s="754"/>
      <c r="F42" s="754"/>
      <c r="G42" s="754"/>
      <c r="H42" s="755"/>
      <c r="I42" s="755"/>
      <c r="J42" s="756"/>
      <c r="K42" s="754"/>
      <c r="L42" s="754"/>
      <c r="M42" s="754"/>
      <c r="N42" s="754"/>
      <c r="O42" s="754"/>
      <c r="P42" s="754"/>
      <c r="Q42" s="754"/>
      <c r="R42" s="754"/>
      <c r="S42" s="754"/>
      <c r="T42" s="754"/>
      <c r="U42" s="754"/>
      <c r="V42" s="754"/>
      <c r="W42" s="754"/>
      <c r="X42" s="754"/>
      <c r="Y42" s="754"/>
      <c r="Z42" s="754"/>
      <c r="AA42" s="754"/>
      <c r="AB42" s="733"/>
      <c r="AC42" s="645"/>
      <c r="AD42" s="645"/>
      <c r="AE42" s="645"/>
    </row>
    <row r="43" spans="1:31" ht="15" customHeight="1" x14ac:dyDescent="0.35">
      <c r="A43" s="639"/>
      <c r="B43" s="736"/>
      <c r="C43" s="1323" t="s">
        <v>47</v>
      </c>
      <c r="D43" s="1324"/>
      <c r="E43" s="1324"/>
      <c r="F43" s="1324"/>
      <c r="G43" s="1324"/>
      <c r="H43" s="1324"/>
      <c r="I43" s="1324"/>
      <c r="J43" s="1324"/>
      <c r="K43" s="1324"/>
      <c r="L43" s="1324"/>
      <c r="M43" s="1324"/>
      <c r="N43" s="1324"/>
      <c r="O43" s="1324"/>
      <c r="P43" s="1324"/>
      <c r="Q43" s="1324"/>
      <c r="R43" s="1324"/>
      <c r="S43" s="1324"/>
      <c r="T43" s="1324"/>
      <c r="U43" s="1324"/>
      <c r="V43" s="1324"/>
      <c r="W43" s="1324"/>
      <c r="X43" s="1324"/>
      <c r="Y43" s="1324"/>
      <c r="Z43" s="1324"/>
      <c r="AA43" s="1325"/>
      <c r="AB43" s="733"/>
      <c r="AC43" s="645"/>
      <c r="AD43" s="645"/>
      <c r="AE43" s="645"/>
    </row>
    <row r="44" spans="1:31" ht="15" thickBot="1" x14ac:dyDescent="0.4">
      <c r="A44" s="642"/>
      <c r="B44" s="731"/>
      <c r="C44" s="1326"/>
      <c r="D44" s="1327"/>
      <c r="E44" s="1327"/>
      <c r="F44" s="1327"/>
      <c r="G44" s="1327"/>
      <c r="H44" s="1327"/>
      <c r="I44" s="1327"/>
      <c r="J44" s="1327"/>
      <c r="K44" s="1327"/>
      <c r="L44" s="1327"/>
      <c r="M44" s="1327"/>
      <c r="N44" s="1327"/>
      <c r="O44" s="1327"/>
      <c r="P44" s="1327"/>
      <c r="Q44" s="1327"/>
      <c r="R44" s="1327"/>
      <c r="S44" s="1327"/>
      <c r="T44" s="1327"/>
      <c r="U44" s="1327"/>
      <c r="V44" s="1327"/>
      <c r="W44" s="1327"/>
      <c r="X44" s="1327"/>
      <c r="Y44" s="1327"/>
      <c r="Z44" s="1327"/>
      <c r="AA44" s="1328"/>
      <c r="AB44" s="733"/>
      <c r="AC44" s="645"/>
      <c r="AD44" s="645"/>
      <c r="AE44" s="645"/>
    </row>
    <row r="45" spans="1:31" ht="15" customHeight="1" x14ac:dyDescent="0.35">
      <c r="A45" s="642"/>
      <c r="B45" s="731"/>
      <c r="C45" s="1329" t="s">
        <v>404</v>
      </c>
      <c r="D45" s="1330"/>
      <c r="E45" s="1330"/>
      <c r="F45" s="1330"/>
      <c r="G45" s="1330"/>
      <c r="H45" s="1330"/>
      <c r="I45" s="1330"/>
      <c r="J45" s="1330"/>
      <c r="K45" s="1330"/>
      <c r="L45" s="1330"/>
      <c r="M45" s="1330"/>
      <c r="N45" s="1330"/>
      <c r="O45" s="1330"/>
      <c r="P45" s="1330"/>
      <c r="Q45" s="1330"/>
      <c r="R45" s="1330"/>
      <c r="S45" s="1330"/>
      <c r="T45" s="1330"/>
      <c r="U45" s="1330"/>
      <c r="V45" s="1330"/>
      <c r="W45" s="1330"/>
      <c r="X45" s="1330"/>
      <c r="Y45" s="1330"/>
      <c r="Z45" s="1330"/>
      <c r="AA45" s="1331"/>
      <c r="AB45" s="733"/>
      <c r="AC45" s="645"/>
      <c r="AD45" s="645"/>
      <c r="AE45" s="645"/>
    </row>
    <row r="46" spans="1:31" s="717" customFormat="1" ht="15" customHeight="1" x14ac:dyDescent="0.35">
      <c r="A46" s="642"/>
      <c r="B46" s="731"/>
      <c r="C46" s="1332"/>
      <c r="D46" s="3635"/>
      <c r="E46" s="3635"/>
      <c r="F46" s="3635"/>
      <c r="G46" s="3635"/>
      <c r="H46" s="3635"/>
      <c r="I46" s="3635"/>
      <c r="J46" s="3635"/>
      <c r="K46" s="3635"/>
      <c r="L46" s="3635"/>
      <c r="M46" s="3635"/>
      <c r="N46" s="3635"/>
      <c r="O46" s="3635"/>
      <c r="P46" s="3635"/>
      <c r="Q46" s="3635"/>
      <c r="R46" s="3635"/>
      <c r="S46" s="3635"/>
      <c r="T46" s="3635"/>
      <c r="U46" s="3635"/>
      <c r="V46" s="3635"/>
      <c r="W46" s="3635"/>
      <c r="X46" s="3635"/>
      <c r="Y46" s="3635"/>
      <c r="Z46" s="3635"/>
      <c r="AA46" s="1334"/>
      <c r="AB46" s="733"/>
    </row>
    <row r="47" spans="1:31" s="717" customFormat="1" ht="15" customHeight="1" x14ac:dyDescent="0.35">
      <c r="A47" s="642"/>
      <c r="B47" s="731"/>
      <c r="C47" s="1332"/>
      <c r="D47" s="3635"/>
      <c r="E47" s="3635"/>
      <c r="F47" s="3635"/>
      <c r="G47" s="3635"/>
      <c r="H47" s="3635"/>
      <c r="I47" s="3635"/>
      <c r="J47" s="3635"/>
      <c r="K47" s="3635"/>
      <c r="L47" s="3635"/>
      <c r="M47" s="3635"/>
      <c r="N47" s="3635"/>
      <c r="O47" s="3635"/>
      <c r="P47" s="3635"/>
      <c r="Q47" s="3635"/>
      <c r="R47" s="3635"/>
      <c r="S47" s="3635"/>
      <c r="T47" s="3635"/>
      <c r="U47" s="3635"/>
      <c r="V47" s="3635"/>
      <c r="W47" s="3635"/>
      <c r="X47" s="3635"/>
      <c r="Y47" s="3635"/>
      <c r="Z47" s="3635"/>
      <c r="AA47" s="1334"/>
      <c r="AB47" s="733"/>
    </row>
    <row r="48" spans="1:31" s="717" customFormat="1" ht="15" customHeight="1" x14ac:dyDescent="0.35">
      <c r="A48" s="642"/>
      <c r="B48" s="731"/>
      <c r="C48" s="1332"/>
      <c r="D48" s="3635"/>
      <c r="E48" s="3635"/>
      <c r="F48" s="3635"/>
      <c r="G48" s="3635"/>
      <c r="H48" s="3635"/>
      <c r="I48" s="3635"/>
      <c r="J48" s="3635"/>
      <c r="K48" s="3635"/>
      <c r="L48" s="3635"/>
      <c r="M48" s="3635"/>
      <c r="N48" s="3635"/>
      <c r="O48" s="3635"/>
      <c r="P48" s="3635"/>
      <c r="Q48" s="3635"/>
      <c r="R48" s="3635"/>
      <c r="S48" s="3635"/>
      <c r="T48" s="3635"/>
      <c r="U48" s="3635"/>
      <c r="V48" s="3635"/>
      <c r="W48" s="3635"/>
      <c r="X48" s="3635"/>
      <c r="Y48" s="3635"/>
      <c r="Z48" s="3635"/>
      <c r="AA48" s="1334"/>
      <c r="AB48" s="733"/>
    </row>
    <row r="49" spans="1:31" s="717" customFormat="1" ht="15" customHeight="1" x14ac:dyDescent="0.35">
      <c r="A49" s="642"/>
      <c r="B49" s="731"/>
      <c r="C49" s="1332"/>
      <c r="D49" s="3635"/>
      <c r="E49" s="3635"/>
      <c r="F49" s="3635"/>
      <c r="G49" s="3635"/>
      <c r="H49" s="3635"/>
      <c r="I49" s="3635"/>
      <c r="J49" s="3635"/>
      <c r="K49" s="3635"/>
      <c r="L49" s="3635"/>
      <c r="M49" s="3635"/>
      <c r="N49" s="3635"/>
      <c r="O49" s="3635"/>
      <c r="P49" s="3635"/>
      <c r="Q49" s="3635"/>
      <c r="R49" s="3635"/>
      <c r="S49" s="3635"/>
      <c r="T49" s="3635"/>
      <c r="U49" s="3635"/>
      <c r="V49" s="3635"/>
      <c r="W49" s="3635"/>
      <c r="X49" s="3635"/>
      <c r="Y49" s="3635"/>
      <c r="Z49" s="3635"/>
      <c r="AA49" s="1334"/>
      <c r="AB49" s="733"/>
    </row>
    <row r="50" spans="1:31" s="717" customFormat="1" ht="15" customHeight="1" x14ac:dyDescent="0.35">
      <c r="A50" s="642"/>
      <c r="B50" s="731"/>
      <c r="C50" s="1332"/>
      <c r="D50" s="3635"/>
      <c r="E50" s="3635"/>
      <c r="F50" s="3635"/>
      <c r="G50" s="3635"/>
      <c r="H50" s="3635"/>
      <c r="I50" s="3635"/>
      <c r="J50" s="3635"/>
      <c r="K50" s="3635"/>
      <c r="L50" s="3635"/>
      <c r="M50" s="3635"/>
      <c r="N50" s="3635"/>
      <c r="O50" s="3635"/>
      <c r="P50" s="3635"/>
      <c r="Q50" s="3635"/>
      <c r="R50" s="3635"/>
      <c r="S50" s="3635"/>
      <c r="T50" s="3635"/>
      <c r="U50" s="3635"/>
      <c r="V50" s="3635"/>
      <c r="W50" s="3635"/>
      <c r="X50" s="3635"/>
      <c r="Y50" s="3635"/>
      <c r="Z50" s="3635"/>
      <c r="AA50" s="1334"/>
      <c r="AB50" s="733"/>
    </row>
    <row r="51" spans="1:31" s="717" customFormat="1" ht="15" customHeight="1" x14ac:dyDescent="0.35">
      <c r="A51" s="642"/>
      <c r="B51" s="731"/>
      <c r="C51" s="1332"/>
      <c r="D51" s="3635"/>
      <c r="E51" s="3635"/>
      <c r="F51" s="3635"/>
      <c r="G51" s="3635"/>
      <c r="H51" s="3635"/>
      <c r="I51" s="3635"/>
      <c r="J51" s="3635"/>
      <c r="K51" s="3635"/>
      <c r="L51" s="3635"/>
      <c r="M51" s="3635"/>
      <c r="N51" s="3635"/>
      <c r="O51" s="3635"/>
      <c r="P51" s="3635"/>
      <c r="Q51" s="3635"/>
      <c r="R51" s="3635"/>
      <c r="S51" s="3635"/>
      <c r="T51" s="3635"/>
      <c r="U51" s="3635"/>
      <c r="V51" s="3635"/>
      <c r="W51" s="3635"/>
      <c r="X51" s="3635"/>
      <c r="Y51" s="3635"/>
      <c r="Z51" s="3635"/>
      <c r="AA51" s="1334"/>
      <c r="AB51" s="733"/>
    </row>
    <row r="52" spans="1:31" s="717" customFormat="1" ht="15" customHeight="1" x14ac:dyDescent="0.35">
      <c r="A52" s="642"/>
      <c r="B52" s="731"/>
      <c r="C52" s="1332"/>
      <c r="D52" s="3635"/>
      <c r="E52" s="3635"/>
      <c r="F52" s="3635"/>
      <c r="G52" s="3635"/>
      <c r="H52" s="3635"/>
      <c r="I52" s="3635"/>
      <c r="J52" s="3635"/>
      <c r="K52" s="3635"/>
      <c r="L52" s="3635"/>
      <c r="M52" s="3635"/>
      <c r="N52" s="3635"/>
      <c r="O52" s="3635"/>
      <c r="P52" s="3635"/>
      <c r="Q52" s="3635"/>
      <c r="R52" s="3635"/>
      <c r="S52" s="3635"/>
      <c r="T52" s="3635"/>
      <c r="U52" s="3635"/>
      <c r="V52" s="3635"/>
      <c r="W52" s="3635"/>
      <c r="X52" s="3635"/>
      <c r="Y52" s="3635"/>
      <c r="Z52" s="3635"/>
      <c r="AA52" s="1334"/>
      <c r="AB52" s="733"/>
    </row>
    <row r="53" spans="1:31" s="717" customFormat="1" ht="15" customHeight="1" x14ac:dyDescent="0.35">
      <c r="A53" s="642"/>
      <c r="B53" s="731"/>
      <c r="C53" s="1332"/>
      <c r="D53" s="3635"/>
      <c r="E53" s="3635"/>
      <c r="F53" s="3635"/>
      <c r="G53" s="3635"/>
      <c r="H53" s="3635"/>
      <c r="I53" s="3635"/>
      <c r="J53" s="3635"/>
      <c r="K53" s="3635"/>
      <c r="L53" s="3635"/>
      <c r="M53" s="3635"/>
      <c r="N53" s="3635"/>
      <c r="O53" s="3635"/>
      <c r="P53" s="3635"/>
      <c r="Q53" s="3635"/>
      <c r="R53" s="3635"/>
      <c r="S53" s="3635"/>
      <c r="T53" s="3635"/>
      <c r="U53" s="3635"/>
      <c r="V53" s="3635"/>
      <c r="W53" s="3635"/>
      <c r="X53" s="3635"/>
      <c r="Y53" s="3635"/>
      <c r="Z53" s="3635"/>
      <c r="AA53" s="1334"/>
      <c r="AB53" s="733"/>
    </row>
    <row r="54" spans="1:31" ht="15" customHeight="1" x14ac:dyDescent="0.35">
      <c r="A54" s="642"/>
      <c r="B54" s="731"/>
      <c r="C54" s="1332"/>
      <c r="D54" s="1333"/>
      <c r="E54" s="1333"/>
      <c r="F54" s="1333"/>
      <c r="G54" s="1333"/>
      <c r="H54" s="1333"/>
      <c r="I54" s="1333"/>
      <c r="J54" s="1333"/>
      <c r="K54" s="1333"/>
      <c r="L54" s="1333"/>
      <c r="M54" s="1333"/>
      <c r="N54" s="1333"/>
      <c r="O54" s="1333"/>
      <c r="P54" s="1333"/>
      <c r="Q54" s="1333"/>
      <c r="R54" s="1333"/>
      <c r="S54" s="1333"/>
      <c r="T54" s="1333"/>
      <c r="U54" s="1333"/>
      <c r="V54" s="1333"/>
      <c r="W54" s="1333"/>
      <c r="X54" s="1333"/>
      <c r="Y54" s="1333"/>
      <c r="Z54" s="1333"/>
      <c r="AA54" s="1334"/>
      <c r="AB54" s="733"/>
      <c r="AC54" s="645"/>
      <c r="AD54" s="645"/>
      <c r="AE54" s="645"/>
    </row>
    <row r="55" spans="1:31" ht="15" customHeight="1" x14ac:dyDescent="0.35">
      <c r="A55" s="642"/>
      <c r="B55" s="731"/>
      <c r="C55" s="1332"/>
      <c r="D55" s="1333"/>
      <c r="E55" s="1333"/>
      <c r="F55" s="1333"/>
      <c r="G55" s="1333"/>
      <c r="H55" s="1333"/>
      <c r="I55" s="1333"/>
      <c r="J55" s="1333"/>
      <c r="K55" s="1333"/>
      <c r="L55" s="1333"/>
      <c r="M55" s="1333"/>
      <c r="N55" s="1333"/>
      <c r="O55" s="1333"/>
      <c r="P55" s="1333"/>
      <c r="Q55" s="1333"/>
      <c r="R55" s="1333"/>
      <c r="S55" s="1333"/>
      <c r="T55" s="1333"/>
      <c r="U55" s="1333"/>
      <c r="V55" s="1333"/>
      <c r="W55" s="1333"/>
      <c r="X55" s="1333"/>
      <c r="Y55" s="1333"/>
      <c r="Z55" s="1333"/>
      <c r="AA55" s="1334"/>
      <c r="AB55" s="733"/>
      <c r="AC55" s="645"/>
      <c r="AD55" s="645"/>
      <c r="AE55" s="645"/>
    </row>
    <row r="56" spans="1:31" x14ac:dyDescent="0.35">
      <c r="A56" s="642"/>
      <c r="B56" s="731"/>
      <c r="C56" s="1332"/>
      <c r="D56" s="1333"/>
      <c r="E56" s="1333"/>
      <c r="F56" s="1333"/>
      <c r="G56" s="1333"/>
      <c r="H56" s="1333"/>
      <c r="I56" s="1333"/>
      <c r="J56" s="1333"/>
      <c r="K56" s="1333"/>
      <c r="L56" s="1333"/>
      <c r="M56" s="1333"/>
      <c r="N56" s="1333"/>
      <c r="O56" s="1333"/>
      <c r="P56" s="1333"/>
      <c r="Q56" s="1333"/>
      <c r="R56" s="1333"/>
      <c r="S56" s="1333"/>
      <c r="T56" s="1333"/>
      <c r="U56" s="1333"/>
      <c r="V56" s="1333"/>
      <c r="W56" s="1333"/>
      <c r="X56" s="1333"/>
      <c r="Y56" s="1333"/>
      <c r="Z56" s="1333"/>
      <c r="AA56" s="1334"/>
      <c r="AB56" s="733"/>
      <c r="AC56" s="645"/>
      <c r="AD56" s="645"/>
      <c r="AE56" s="645"/>
    </row>
    <row r="57" spans="1:31" x14ac:dyDescent="0.35">
      <c r="A57" s="642"/>
      <c r="B57" s="731"/>
      <c r="C57" s="1332"/>
      <c r="D57" s="1333"/>
      <c r="E57" s="1333"/>
      <c r="F57" s="1333"/>
      <c r="G57" s="1333"/>
      <c r="H57" s="1333"/>
      <c r="I57" s="1333"/>
      <c r="J57" s="1333"/>
      <c r="K57" s="1333"/>
      <c r="L57" s="1333"/>
      <c r="M57" s="1333"/>
      <c r="N57" s="1333"/>
      <c r="O57" s="1333"/>
      <c r="P57" s="1333"/>
      <c r="Q57" s="1333"/>
      <c r="R57" s="1333"/>
      <c r="S57" s="1333"/>
      <c r="T57" s="1333"/>
      <c r="U57" s="1333"/>
      <c r="V57" s="1333"/>
      <c r="W57" s="1333"/>
      <c r="X57" s="1333"/>
      <c r="Y57" s="1333"/>
      <c r="Z57" s="1333"/>
      <c r="AA57" s="1334"/>
      <c r="AB57" s="733"/>
      <c r="AC57" s="717"/>
      <c r="AD57" s="717"/>
      <c r="AE57" s="645"/>
    </row>
    <row r="58" spans="1:31" x14ac:dyDescent="0.35">
      <c r="A58" s="642"/>
      <c r="B58" s="731"/>
      <c r="C58" s="1332"/>
      <c r="D58" s="1333"/>
      <c r="E58" s="1333"/>
      <c r="F58" s="1333"/>
      <c r="G58" s="1333"/>
      <c r="H58" s="1333"/>
      <c r="I58" s="1333"/>
      <c r="J58" s="1333"/>
      <c r="K58" s="1333"/>
      <c r="L58" s="1333"/>
      <c r="M58" s="1333"/>
      <c r="N58" s="1333"/>
      <c r="O58" s="1333"/>
      <c r="P58" s="1333"/>
      <c r="Q58" s="1333"/>
      <c r="R58" s="1333"/>
      <c r="S58" s="1333"/>
      <c r="T58" s="1333"/>
      <c r="U58" s="1333"/>
      <c r="V58" s="1333"/>
      <c r="W58" s="1333"/>
      <c r="X58" s="1333"/>
      <c r="Y58" s="1333"/>
      <c r="Z58" s="1333"/>
      <c r="AA58" s="1334"/>
      <c r="AB58" s="733"/>
      <c r="AC58" s="717"/>
      <c r="AD58" s="717"/>
      <c r="AE58" s="645"/>
    </row>
    <row r="59" spans="1:31" ht="15" thickBot="1" x14ac:dyDescent="0.4">
      <c r="A59" s="642"/>
      <c r="B59" s="731"/>
      <c r="C59" s="1335"/>
      <c r="D59" s="1336"/>
      <c r="E59" s="1336"/>
      <c r="F59" s="1336"/>
      <c r="G59" s="1336"/>
      <c r="H59" s="1336"/>
      <c r="I59" s="1336"/>
      <c r="J59" s="1336"/>
      <c r="K59" s="1336"/>
      <c r="L59" s="1336"/>
      <c r="M59" s="1336"/>
      <c r="N59" s="1336"/>
      <c r="O59" s="1336"/>
      <c r="P59" s="1336"/>
      <c r="Q59" s="1336"/>
      <c r="R59" s="1336"/>
      <c r="S59" s="1336"/>
      <c r="T59" s="1336"/>
      <c r="U59" s="1336"/>
      <c r="V59" s="1336"/>
      <c r="W59" s="1336"/>
      <c r="X59" s="1336"/>
      <c r="Y59" s="1336"/>
      <c r="Z59" s="1336"/>
      <c r="AA59" s="1337"/>
      <c r="AB59" s="733"/>
      <c r="AC59" s="717"/>
      <c r="AD59" s="717"/>
      <c r="AE59" s="645"/>
    </row>
    <row r="60" spans="1:31" x14ac:dyDescent="0.35">
      <c r="A60" s="642"/>
      <c r="B60" s="737"/>
      <c r="C60" s="757"/>
      <c r="D60" s="757"/>
      <c r="E60" s="757"/>
      <c r="F60" s="757"/>
      <c r="G60" s="757"/>
      <c r="H60" s="757"/>
      <c r="I60" s="757"/>
      <c r="J60" s="757"/>
      <c r="K60" s="757"/>
      <c r="L60" s="757"/>
      <c r="M60" s="757"/>
      <c r="N60" s="757"/>
      <c r="O60" s="757"/>
      <c r="P60" s="757"/>
      <c r="Q60" s="757"/>
      <c r="R60" s="757"/>
      <c r="S60" s="757"/>
      <c r="T60" s="757"/>
      <c r="U60" s="757"/>
      <c r="V60" s="757"/>
      <c r="W60" s="757"/>
      <c r="X60" s="757"/>
      <c r="Y60" s="757"/>
      <c r="Z60" s="757"/>
      <c r="AA60" s="757"/>
      <c r="AB60" s="739"/>
      <c r="AC60" s="717"/>
      <c r="AD60" s="717"/>
      <c r="AE60" s="645"/>
    </row>
    <row r="61" spans="1:31" ht="15" thickBot="1" x14ac:dyDescent="0.4">
      <c r="A61" s="642"/>
      <c r="B61" s="740"/>
      <c r="C61" s="758"/>
      <c r="D61" s="758"/>
      <c r="E61" s="758"/>
      <c r="F61" s="758"/>
      <c r="G61" s="758"/>
      <c r="H61" s="758"/>
      <c r="I61" s="758"/>
      <c r="J61" s="758"/>
      <c r="K61" s="758"/>
      <c r="L61" s="758"/>
      <c r="M61" s="758"/>
      <c r="N61" s="758"/>
      <c r="O61" s="758"/>
      <c r="P61" s="758"/>
      <c r="Q61" s="758"/>
      <c r="R61" s="758"/>
      <c r="S61" s="758"/>
      <c r="T61" s="758"/>
      <c r="U61" s="758"/>
      <c r="V61" s="758"/>
      <c r="W61" s="758"/>
      <c r="X61" s="758"/>
      <c r="Y61" s="758"/>
      <c r="Z61" s="758"/>
      <c r="AA61" s="758"/>
      <c r="AB61" s="741"/>
      <c r="AC61" s="717"/>
      <c r="AD61" s="717"/>
      <c r="AE61" s="645"/>
    </row>
    <row r="62" spans="1:31" ht="16" customHeight="1" x14ac:dyDescent="0.35">
      <c r="A62" s="642"/>
      <c r="B62" s="742"/>
      <c r="C62" s="1302" t="s">
        <v>41</v>
      </c>
      <c r="D62" s="1303"/>
      <c r="E62" s="1303"/>
      <c r="F62" s="1303"/>
      <c r="G62" s="1304"/>
      <c r="H62" s="1302" t="s">
        <v>57</v>
      </c>
      <c r="I62" s="1304"/>
      <c r="J62" s="1302" t="s">
        <v>58</v>
      </c>
      <c r="K62" s="1303"/>
      <c r="L62" s="1303"/>
      <c r="M62" s="1304"/>
      <c r="N62" s="1302" t="s">
        <v>49</v>
      </c>
      <c r="O62" s="1303"/>
      <c r="P62" s="1303"/>
      <c r="Q62" s="1303"/>
      <c r="R62" s="1303"/>
      <c r="S62" s="1303"/>
      <c r="T62" s="1303"/>
      <c r="U62" s="1304"/>
      <c r="V62" s="1311" t="s">
        <v>50</v>
      </c>
      <c r="W62" s="1311"/>
      <c r="X62" s="1311"/>
      <c r="Y62" s="1311"/>
      <c r="Z62" s="1311"/>
      <c r="AA62" s="1312"/>
      <c r="AB62" s="743"/>
      <c r="AC62" s="717"/>
      <c r="AD62" s="717"/>
      <c r="AE62" s="645"/>
    </row>
    <row r="63" spans="1:31" ht="48" customHeight="1" x14ac:dyDescent="0.35">
      <c r="A63" s="74"/>
      <c r="B63" s="744"/>
      <c r="C63" s="1305"/>
      <c r="D63" s="1306"/>
      <c r="E63" s="1306"/>
      <c r="F63" s="1306"/>
      <c r="G63" s="1307"/>
      <c r="H63" s="1305"/>
      <c r="I63" s="1307"/>
      <c r="J63" s="1305"/>
      <c r="K63" s="1306"/>
      <c r="L63" s="1306"/>
      <c r="M63" s="1307"/>
      <c r="N63" s="1305"/>
      <c r="O63" s="1306"/>
      <c r="P63" s="1306"/>
      <c r="Q63" s="1306"/>
      <c r="R63" s="1306"/>
      <c r="S63" s="1306"/>
      <c r="T63" s="1306"/>
      <c r="U63" s="1307"/>
      <c r="V63" s="1313"/>
      <c r="W63" s="1313"/>
      <c r="X63" s="1313"/>
      <c r="Y63" s="1313"/>
      <c r="Z63" s="1313"/>
      <c r="AA63" s="1314"/>
      <c r="AB63" s="743"/>
      <c r="AC63" s="717"/>
      <c r="AD63" s="717"/>
      <c r="AE63" s="645"/>
    </row>
    <row r="64" spans="1:31" ht="48" customHeight="1" thickBot="1" x14ac:dyDescent="0.4">
      <c r="A64" s="143"/>
      <c r="B64" s="744"/>
      <c r="C64" s="1305"/>
      <c r="D64" s="1306"/>
      <c r="E64" s="1306"/>
      <c r="F64" s="1306"/>
      <c r="G64" s="1307"/>
      <c r="H64" s="1305"/>
      <c r="I64" s="1307"/>
      <c r="J64" s="1305"/>
      <c r="K64" s="1306"/>
      <c r="L64" s="1306"/>
      <c r="M64" s="1307"/>
      <c r="N64" s="1308"/>
      <c r="O64" s="1309"/>
      <c r="P64" s="1309"/>
      <c r="Q64" s="1309"/>
      <c r="R64" s="1309"/>
      <c r="S64" s="1309"/>
      <c r="T64" s="1309"/>
      <c r="U64" s="1310"/>
      <c r="V64" s="1315"/>
      <c r="W64" s="1315"/>
      <c r="X64" s="1315"/>
      <c r="Y64" s="1315"/>
      <c r="Z64" s="1315"/>
      <c r="AA64" s="1316"/>
      <c r="AB64" s="743"/>
      <c r="AC64" s="717"/>
      <c r="AD64" s="717"/>
      <c r="AE64" s="645"/>
    </row>
    <row r="65" spans="1:31" ht="48" customHeight="1" thickBot="1" x14ac:dyDescent="0.4">
      <c r="A65" s="642"/>
      <c r="B65" s="742"/>
      <c r="C65" s="3618" t="s">
        <v>127</v>
      </c>
      <c r="D65" s="3619"/>
      <c r="E65" s="3619"/>
      <c r="F65" s="3619"/>
      <c r="G65" s="3619"/>
      <c r="H65" s="3624">
        <v>0.85</v>
      </c>
      <c r="I65" s="3619"/>
      <c r="J65" s="3625">
        <v>0.9</v>
      </c>
      <c r="K65" s="3626"/>
      <c r="L65" s="3626"/>
      <c r="M65" s="3626"/>
      <c r="N65" s="3620" t="s">
        <v>878</v>
      </c>
      <c r="O65" s="3621"/>
      <c r="P65" s="3621"/>
      <c r="Q65" s="3621"/>
      <c r="R65" s="3621"/>
      <c r="S65" s="3621"/>
      <c r="T65" s="3621"/>
      <c r="U65" s="3622"/>
      <c r="V65" s="3620" t="s">
        <v>879</v>
      </c>
      <c r="W65" s="3621"/>
      <c r="X65" s="3621"/>
      <c r="Y65" s="3621"/>
      <c r="Z65" s="3621"/>
      <c r="AA65" s="3623"/>
      <c r="AB65" s="745"/>
      <c r="AC65" s="717"/>
      <c r="AD65" s="767"/>
      <c r="AE65" s="645"/>
    </row>
    <row r="66" spans="1:31" ht="48" customHeight="1" thickBot="1" x14ac:dyDescent="0.4">
      <c r="A66" s="642"/>
      <c r="B66" s="761"/>
      <c r="C66" s="3618" t="s">
        <v>596</v>
      </c>
      <c r="D66" s="3619"/>
      <c r="E66" s="3619"/>
      <c r="F66" s="3619"/>
      <c r="G66" s="3619"/>
      <c r="H66" s="1380"/>
      <c r="I66" s="1381"/>
      <c r="J66" s="1380"/>
      <c r="K66" s="1381"/>
      <c r="L66" s="1381"/>
      <c r="M66" s="1381"/>
      <c r="N66" s="3620"/>
      <c r="O66" s="3621"/>
      <c r="P66" s="3621"/>
      <c r="Q66" s="3621"/>
      <c r="R66" s="3621"/>
      <c r="S66" s="3621"/>
      <c r="T66" s="3621"/>
      <c r="U66" s="3622"/>
      <c r="V66" s="3620"/>
      <c r="W66" s="3621"/>
      <c r="X66" s="3621"/>
      <c r="Y66" s="3621"/>
      <c r="Z66" s="3621"/>
      <c r="AA66" s="3623"/>
      <c r="AB66" s="762"/>
      <c r="AC66" s="763"/>
      <c r="AD66" s="763"/>
      <c r="AE66" s="645"/>
    </row>
    <row r="67" spans="1:31" ht="48" customHeight="1" thickBot="1" x14ac:dyDescent="0.4">
      <c r="A67" s="642"/>
      <c r="B67" s="742"/>
      <c r="C67" s="3618" t="s">
        <v>402</v>
      </c>
      <c r="D67" s="3619"/>
      <c r="E67" s="3619"/>
      <c r="F67" s="3619"/>
      <c r="G67" s="3619"/>
      <c r="H67" s="1380"/>
      <c r="I67" s="1381"/>
      <c r="J67" s="3630"/>
      <c r="K67" s="3631"/>
      <c r="L67" s="3631"/>
      <c r="M67" s="3632"/>
      <c r="N67" s="3620"/>
      <c r="O67" s="3621"/>
      <c r="P67" s="3621"/>
      <c r="Q67" s="3621"/>
      <c r="R67" s="3621"/>
      <c r="S67" s="3621"/>
      <c r="T67" s="3621"/>
      <c r="U67" s="3622"/>
      <c r="V67" s="3620"/>
      <c r="W67" s="3621"/>
      <c r="X67" s="3621"/>
      <c r="Y67" s="3621"/>
      <c r="Z67" s="3621"/>
      <c r="AA67" s="3623"/>
      <c r="AB67" s="745"/>
      <c r="AC67" s="717"/>
      <c r="AD67" s="717"/>
      <c r="AE67" s="645"/>
    </row>
    <row r="68" spans="1:31" ht="48" customHeight="1" x14ac:dyDescent="0.35">
      <c r="A68" s="642"/>
      <c r="B68" s="742"/>
      <c r="C68" s="3618" t="s">
        <v>403</v>
      </c>
      <c r="D68" s="3619"/>
      <c r="E68" s="3619"/>
      <c r="F68" s="3619"/>
      <c r="G68" s="3619"/>
      <c r="H68" s="3633"/>
      <c r="I68" s="3634"/>
      <c r="J68" s="3633"/>
      <c r="K68" s="3634"/>
      <c r="L68" s="3634"/>
      <c r="M68" s="3634"/>
      <c r="N68" s="3620"/>
      <c r="O68" s="3621"/>
      <c r="P68" s="3621"/>
      <c r="Q68" s="3621"/>
      <c r="R68" s="3621"/>
      <c r="S68" s="3621"/>
      <c r="T68" s="3621"/>
      <c r="U68" s="3622"/>
      <c r="V68" s="3620"/>
      <c r="W68" s="3621"/>
      <c r="X68" s="3621"/>
      <c r="Y68" s="3621"/>
      <c r="Z68" s="3621"/>
      <c r="AA68" s="3623"/>
      <c r="AB68" s="745"/>
      <c r="AC68" s="717"/>
      <c r="AD68" s="717"/>
      <c r="AE68" s="645"/>
    </row>
    <row r="69" spans="1:31" ht="48" customHeight="1" thickBot="1" x14ac:dyDescent="0.4">
      <c r="A69" s="642"/>
      <c r="B69" s="742"/>
      <c r="C69" s="1130"/>
      <c r="D69" s="1131"/>
      <c r="E69" s="1131"/>
      <c r="F69" s="1131"/>
      <c r="G69" s="1131"/>
      <c r="H69" s="1131"/>
      <c r="I69" s="1131"/>
      <c r="J69" s="1131"/>
      <c r="K69" s="1131"/>
      <c r="L69" s="1131"/>
      <c r="M69" s="1131"/>
      <c r="N69" s="1470"/>
      <c r="O69" s="1471"/>
      <c r="P69" s="1471"/>
      <c r="Q69" s="1471"/>
      <c r="R69" s="1471"/>
      <c r="S69" s="1471"/>
      <c r="T69" s="1471"/>
      <c r="U69" s="1472"/>
      <c r="V69" s="1470"/>
      <c r="W69" s="1471"/>
      <c r="X69" s="1471"/>
      <c r="Y69" s="1471"/>
      <c r="Z69" s="1471"/>
      <c r="AA69" s="1473"/>
      <c r="AB69" s="745"/>
      <c r="AC69" s="717"/>
      <c r="AD69" s="717"/>
      <c r="AE69" s="645"/>
    </row>
    <row r="70" spans="1:31" ht="60" customHeight="1" x14ac:dyDescent="0.35">
      <c r="A70" s="642"/>
      <c r="B70" s="746"/>
      <c r="C70" s="738"/>
      <c r="D70" s="738"/>
      <c r="E70" s="738"/>
      <c r="F70" s="738"/>
      <c r="G70" s="738"/>
      <c r="H70" s="738"/>
      <c r="I70" s="738"/>
      <c r="J70" s="738"/>
      <c r="K70" s="738"/>
      <c r="L70" s="738"/>
      <c r="M70" s="738"/>
      <c r="N70" s="738"/>
      <c r="O70" s="738"/>
      <c r="P70" s="738"/>
      <c r="Q70" s="738"/>
      <c r="R70" s="738"/>
      <c r="S70" s="738"/>
      <c r="T70" s="738"/>
      <c r="U70" s="738"/>
      <c r="V70" s="738"/>
      <c r="W70" s="738"/>
      <c r="X70" s="738"/>
      <c r="Y70" s="738"/>
      <c r="Z70" s="738"/>
      <c r="AA70" s="738"/>
      <c r="AB70" s="747"/>
      <c r="AC70" s="717"/>
      <c r="AD70" s="717"/>
      <c r="AE70" s="645"/>
    </row>
    <row r="71" spans="1:31" ht="48" customHeight="1" x14ac:dyDescent="0.35">
      <c r="A71" s="642"/>
      <c r="B71" s="642"/>
      <c r="C71" s="645"/>
      <c r="D71" s="645"/>
      <c r="E71" s="645"/>
      <c r="F71" s="645"/>
      <c r="G71" s="645"/>
      <c r="H71" s="645"/>
      <c r="I71" s="645"/>
      <c r="J71" s="645"/>
      <c r="K71" s="645"/>
      <c r="L71" s="645"/>
      <c r="M71" s="645"/>
      <c r="N71" s="645"/>
      <c r="O71" s="645"/>
      <c r="P71" s="645"/>
      <c r="Q71" s="645"/>
      <c r="R71" s="645"/>
      <c r="S71" s="645"/>
      <c r="T71" s="645"/>
      <c r="U71" s="645"/>
      <c r="V71" s="645"/>
      <c r="W71" s="645"/>
      <c r="X71" s="645"/>
      <c r="Y71" s="645"/>
      <c r="Z71" s="645"/>
      <c r="AA71" s="645"/>
      <c r="AB71" s="645"/>
      <c r="AC71" s="645"/>
      <c r="AD71" s="645"/>
      <c r="AE71" s="645"/>
    </row>
    <row r="72" spans="1:31" ht="48" customHeight="1" x14ac:dyDescent="0.35">
      <c r="A72" s="642"/>
      <c r="B72" s="642"/>
      <c r="C72" s="645"/>
      <c r="D72" s="645"/>
      <c r="E72" s="645"/>
      <c r="F72" s="645"/>
      <c r="G72" s="645"/>
      <c r="H72" s="645"/>
      <c r="I72" s="645"/>
      <c r="J72" s="645"/>
      <c r="K72" s="645"/>
      <c r="L72" s="645"/>
      <c r="M72" s="645"/>
      <c r="N72" s="645"/>
      <c r="O72" s="645"/>
      <c r="P72" s="645"/>
      <c r="Q72" s="645"/>
      <c r="R72" s="645"/>
      <c r="S72" s="645"/>
      <c r="T72" s="645"/>
      <c r="U72" s="645"/>
      <c r="V72" s="645"/>
      <c r="W72" s="645"/>
      <c r="X72" s="645"/>
      <c r="Y72" s="645"/>
      <c r="Z72" s="645"/>
      <c r="AA72" s="645"/>
      <c r="AB72" s="645"/>
      <c r="AC72" s="645"/>
      <c r="AD72" s="645"/>
      <c r="AE72" s="645"/>
    </row>
    <row r="73" spans="1:31" x14ac:dyDescent="0.35">
      <c r="A73" s="642"/>
      <c r="B73" s="642"/>
      <c r="C73" s="645"/>
      <c r="D73" s="645"/>
      <c r="E73" s="645"/>
      <c r="F73" s="645"/>
      <c r="G73" s="645"/>
      <c r="H73" s="645"/>
      <c r="I73" s="645"/>
      <c r="J73" s="645"/>
      <c r="K73" s="645"/>
      <c r="L73" s="645"/>
      <c r="M73" s="645"/>
      <c r="N73" s="645"/>
      <c r="O73" s="645"/>
      <c r="P73" s="645"/>
      <c r="Q73" s="645"/>
      <c r="R73" s="645"/>
      <c r="S73" s="645"/>
      <c r="T73" s="645"/>
      <c r="U73" s="645"/>
      <c r="V73" s="645"/>
      <c r="W73" s="645"/>
      <c r="X73" s="645"/>
      <c r="Y73" s="645"/>
      <c r="Z73" s="645"/>
      <c r="AA73" s="645"/>
      <c r="AB73" s="645"/>
      <c r="AC73" s="645"/>
      <c r="AD73" s="645"/>
      <c r="AE73" s="645"/>
    </row>
    <row r="74" spans="1:31" x14ac:dyDescent="0.35">
      <c r="A74" s="642"/>
      <c r="B74" s="642"/>
      <c r="C74" s="645"/>
      <c r="D74" s="645"/>
      <c r="E74" s="645"/>
      <c r="F74" s="645"/>
      <c r="G74" s="645"/>
      <c r="H74" s="645"/>
      <c r="I74" s="645"/>
      <c r="J74" s="645"/>
      <c r="K74" s="645"/>
      <c r="L74" s="645"/>
      <c r="M74" s="645"/>
      <c r="N74" s="645"/>
      <c r="O74" s="645"/>
      <c r="P74" s="645"/>
      <c r="Q74" s="645"/>
      <c r="R74" s="645"/>
      <c r="S74" s="645"/>
      <c r="T74" s="645"/>
      <c r="U74" s="645"/>
      <c r="V74" s="645"/>
      <c r="W74" s="645"/>
      <c r="X74" s="645"/>
      <c r="Y74" s="645"/>
      <c r="Z74" s="645"/>
      <c r="AA74" s="645"/>
      <c r="AB74" s="645"/>
      <c r="AC74" s="645"/>
      <c r="AD74" s="645"/>
      <c r="AE74" s="645"/>
    </row>
    <row r="75" spans="1:31" x14ac:dyDescent="0.35">
      <c r="A75" s="642"/>
      <c r="B75" s="642"/>
      <c r="C75" s="645"/>
      <c r="D75" s="645"/>
      <c r="E75" s="645"/>
      <c r="F75" s="645"/>
      <c r="G75" s="645"/>
      <c r="H75" s="645"/>
      <c r="I75" s="645"/>
      <c r="J75" s="645"/>
      <c r="K75" s="645"/>
      <c r="L75" s="645"/>
      <c r="M75" s="645"/>
      <c r="N75" s="645"/>
      <c r="O75" s="645"/>
      <c r="P75" s="645"/>
      <c r="Q75" s="645"/>
      <c r="R75" s="645"/>
      <c r="S75" s="645"/>
      <c r="T75" s="645"/>
      <c r="U75" s="645"/>
      <c r="V75" s="645"/>
      <c r="W75" s="645"/>
      <c r="X75" s="645"/>
      <c r="Y75" s="645"/>
      <c r="Z75" s="645"/>
      <c r="AA75" s="645"/>
      <c r="AB75" s="645"/>
      <c r="AC75" s="645"/>
      <c r="AD75" s="645"/>
      <c r="AE75" s="645"/>
    </row>
    <row r="76" spans="1:31" x14ac:dyDescent="0.35">
      <c r="A76" s="642"/>
      <c r="B76" s="642"/>
      <c r="C76" s="645"/>
      <c r="D76" s="645"/>
      <c r="E76" s="645"/>
      <c r="F76" s="645"/>
      <c r="G76" s="645"/>
      <c r="H76" s="645"/>
      <c r="I76" s="645"/>
      <c r="J76" s="645"/>
      <c r="K76" s="645"/>
      <c r="L76" s="645"/>
      <c r="M76" s="645"/>
      <c r="N76" s="645"/>
      <c r="O76" s="645"/>
      <c r="P76" s="645"/>
      <c r="Q76" s="645"/>
      <c r="R76" s="645"/>
      <c r="S76" s="645"/>
      <c r="T76" s="645"/>
      <c r="U76" s="645"/>
      <c r="V76" s="645"/>
      <c r="W76" s="645"/>
      <c r="X76" s="645"/>
      <c r="Y76" s="645"/>
      <c r="Z76" s="645"/>
      <c r="AA76" s="645"/>
      <c r="AB76" s="645"/>
      <c r="AC76" s="645"/>
      <c r="AD76" s="645"/>
      <c r="AE76" s="645"/>
    </row>
    <row r="77" spans="1:31" x14ac:dyDescent="0.35">
      <c r="A77" s="642"/>
      <c r="B77" s="642"/>
      <c r="C77" s="645"/>
      <c r="D77" s="645"/>
      <c r="E77" s="645"/>
      <c r="F77" s="645"/>
      <c r="G77" s="645"/>
      <c r="H77" s="645"/>
      <c r="I77" s="645"/>
      <c r="J77" s="645"/>
      <c r="K77" s="645"/>
      <c r="L77" s="645"/>
      <c r="M77" s="645"/>
      <c r="N77" s="645"/>
      <c r="O77" s="645"/>
      <c r="P77" s="645"/>
      <c r="Q77" s="645"/>
      <c r="R77" s="645"/>
      <c r="S77" s="645"/>
      <c r="T77" s="645"/>
      <c r="U77" s="645"/>
      <c r="V77" s="645"/>
      <c r="W77" s="645"/>
      <c r="X77" s="645"/>
      <c r="Y77" s="645"/>
      <c r="Z77" s="645"/>
      <c r="AA77" s="645"/>
      <c r="AB77" s="645"/>
      <c r="AC77" s="645"/>
      <c r="AD77" s="645"/>
      <c r="AE77" s="645"/>
    </row>
    <row r="78" spans="1:31" x14ac:dyDescent="0.35">
      <c r="A78" s="642"/>
      <c r="B78" s="642"/>
      <c r="C78" s="645"/>
      <c r="D78" s="645"/>
      <c r="E78" s="645"/>
      <c r="F78" s="645"/>
      <c r="G78" s="645"/>
      <c r="H78" s="645"/>
      <c r="I78" s="645"/>
      <c r="J78" s="645"/>
      <c r="K78" s="645"/>
      <c r="L78" s="645"/>
      <c r="M78" s="645"/>
      <c r="N78" s="645"/>
      <c r="O78" s="645"/>
      <c r="P78" s="645"/>
      <c r="Q78" s="645"/>
      <c r="R78" s="645"/>
      <c r="S78" s="645"/>
      <c r="T78" s="645"/>
      <c r="U78" s="645"/>
      <c r="V78" s="645"/>
      <c r="W78" s="645"/>
      <c r="X78" s="645"/>
      <c r="Y78" s="645"/>
      <c r="Z78" s="645"/>
      <c r="AA78" s="645"/>
      <c r="AB78" s="645"/>
      <c r="AC78" s="645"/>
      <c r="AD78" s="645"/>
      <c r="AE78" s="645"/>
    </row>
    <row r="79" spans="1:31" x14ac:dyDescent="0.35">
      <c r="A79" s="642"/>
      <c r="B79" s="642"/>
      <c r="C79" s="645"/>
      <c r="D79" s="645"/>
      <c r="E79" s="645"/>
      <c r="F79" s="645"/>
      <c r="G79" s="645"/>
      <c r="H79" s="645"/>
      <c r="I79" s="645"/>
      <c r="J79" s="645"/>
      <c r="K79" s="645"/>
      <c r="L79" s="645"/>
      <c r="M79" s="645"/>
      <c r="N79" s="645"/>
      <c r="O79" s="645"/>
      <c r="P79" s="645"/>
      <c r="Q79" s="645"/>
      <c r="R79" s="645"/>
      <c r="S79" s="645"/>
      <c r="T79" s="645"/>
      <c r="U79" s="645"/>
      <c r="V79" s="645"/>
      <c r="W79" s="645"/>
      <c r="X79" s="645"/>
      <c r="Y79" s="645"/>
      <c r="Z79" s="645"/>
      <c r="AA79" s="645"/>
      <c r="AB79" s="645"/>
      <c r="AC79" s="645"/>
      <c r="AD79" s="645"/>
      <c r="AE79" s="645"/>
    </row>
    <row r="80" spans="1:31" x14ac:dyDescent="0.35">
      <c r="A80" s="642"/>
      <c r="B80" s="642"/>
      <c r="C80" s="645"/>
      <c r="D80" s="645"/>
      <c r="E80" s="645"/>
      <c r="F80" s="645"/>
      <c r="G80" s="645"/>
      <c r="H80" s="645"/>
      <c r="I80" s="645"/>
      <c r="J80" s="645"/>
      <c r="K80" s="645"/>
      <c r="L80" s="645"/>
      <c r="M80" s="645"/>
      <c r="N80" s="645"/>
      <c r="O80" s="645"/>
      <c r="P80" s="645"/>
      <c r="Q80" s="645"/>
      <c r="R80" s="645"/>
      <c r="S80" s="645"/>
      <c r="T80" s="645"/>
      <c r="U80" s="645"/>
      <c r="V80" s="645"/>
      <c r="W80" s="645"/>
      <c r="X80" s="645"/>
      <c r="Y80" s="645"/>
      <c r="Z80" s="645"/>
      <c r="AA80" s="645"/>
      <c r="AB80" s="645"/>
      <c r="AC80" s="645"/>
      <c r="AD80" s="645"/>
      <c r="AE80" s="645"/>
    </row>
    <row r="81" spans="1:31" x14ac:dyDescent="0.35">
      <c r="A81" s="642"/>
      <c r="B81" s="642"/>
      <c r="C81" s="645"/>
      <c r="D81" s="645"/>
      <c r="E81" s="645"/>
      <c r="F81" s="645"/>
      <c r="G81" s="645"/>
      <c r="H81" s="645"/>
      <c r="I81" s="645"/>
      <c r="J81" s="645"/>
      <c r="K81" s="645"/>
      <c r="L81" s="645"/>
      <c r="M81" s="645"/>
      <c r="N81" s="645"/>
      <c r="O81" s="645"/>
      <c r="P81" s="645"/>
      <c r="Q81" s="645"/>
      <c r="R81" s="645"/>
      <c r="S81" s="645"/>
      <c r="T81" s="645"/>
      <c r="U81" s="645"/>
      <c r="V81" s="645"/>
      <c r="W81" s="645"/>
      <c r="X81" s="645"/>
      <c r="Y81" s="645"/>
      <c r="Z81" s="645"/>
      <c r="AA81" s="645"/>
      <c r="AB81" s="645"/>
      <c r="AC81" s="645"/>
      <c r="AD81" s="645"/>
      <c r="AE81" s="645"/>
    </row>
    <row r="82" spans="1:31" x14ac:dyDescent="0.35">
      <c r="A82" s="642"/>
      <c r="B82" s="642"/>
      <c r="C82" s="645"/>
      <c r="D82" s="645"/>
      <c r="E82" s="645"/>
      <c r="F82" s="645"/>
      <c r="G82" s="645"/>
      <c r="H82" s="645"/>
      <c r="I82" s="645"/>
      <c r="J82" s="645"/>
      <c r="K82" s="645"/>
      <c r="L82" s="645"/>
      <c r="M82" s="645"/>
      <c r="N82" s="645"/>
      <c r="O82" s="645"/>
      <c r="P82" s="645"/>
      <c r="Q82" s="645"/>
      <c r="R82" s="645"/>
      <c r="S82" s="645"/>
      <c r="T82" s="645"/>
      <c r="U82" s="645"/>
      <c r="V82" s="645"/>
      <c r="W82" s="645"/>
      <c r="X82" s="645"/>
      <c r="Y82" s="645"/>
      <c r="Z82" s="645"/>
      <c r="AA82" s="645"/>
      <c r="AB82" s="645"/>
      <c r="AC82" s="645"/>
      <c r="AD82" s="645"/>
      <c r="AE82" s="645"/>
    </row>
    <row r="83" spans="1:31" x14ac:dyDescent="0.35">
      <c r="A83" s="642"/>
      <c r="B83" s="642"/>
      <c r="C83" s="645"/>
      <c r="D83" s="645"/>
      <c r="E83" s="645"/>
      <c r="F83" s="645"/>
      <c r="G83" s="645"/>
      <c r="H83" s="645"/>
      <c r="I83" s="645"/>
      <c r="J83" s="645"/>
      <c r="K83" s="645"/>
      <c r="L83" s="645"/>
      <c r="M83" s="645"/>
      <c r="N83" s="645"/>
      <c r="O83" s="645"/>
      <c r="P83" s="645"/>
      <c r="Q83" s="645"/>
      <c r="R83" s="645"/>
      <c r="S83" s="645"/>
      <c r="T83" s="645"/>
      <c r="U83" s="645"/>
      <c r="V83" s="645"/>
      <c r="W83" s="645"/>
      <c r="X83" s="645"/>
      <c r="Y83" s="645"/>
      <c r="Z83" s="645"/>
      <c r="AA83" s="645"/>
      <c r="AB83" s="645"/>
      <c r="AC83" s="645"/>
      <c r="AD83" s="645"/>
      <c r="AE83" s="645"/>
    </row>
    <row r="84" spans="1:31" x14ac:dyDescent="0.35">
      <c r="A84" s="642"/>
      <c r="B84" s="642"/>
      <c r="C84" s="645"/>
      <c r="D84" s="645"/>
      <c r="E84" s="645"/>
      <c r="F84" s="645"/>
      <c r="G84" s="645"/>
      <c r="H84" s="645"/>
      <c r="I84" s="645"/>
      <c r="J84" s="645"/>
      <c r="K84" s="645"/>
      <c r="L84" s="645"/>
      <c r="M84" s="645"/>
      <c r="N84" s="645"/>
      <c r="O84" s="645"/>
      <c r="P84" s="645"/>
      <c r="Q84" s="645"/>
      <c r="R84" s="645"/>
      <c r="S84" s="645"/>
      <c r="T84" s="645"/>
      <c r="U84" s="645"/>
      <c r="V84" s="645"/>
      <c r="W84" s="645"/>
      <c r="X84" s="645"/>
      <c r="Y84" s="645"/>
      <c r="Z84" s="645"/>
      <c r="AA84" s="645"/>
      <c r="AB84" s="645"/>
      <c r="AC84" s="645"/>
      <c r="AD84" s="645"/>
      <c r="AE84" s="645"/>
    </row>
    <row r="85" spans="1:31" x14ac:dyDescent="0.35">
      <c r="A85" s="642"/>
      <c r="B85" s="642"/>
      <c r="C85" s="645"/>
      <c r="D85" s="645"/>
      <c r="E85" s="645"/>
      <c r="F85" s="645"/>
      <c r="G85" s="645"/>
      <c r="H85" s="645"/>
      <c r="I85" s="645"/>
      <c r="J85" s="645"/>
      <c r="K85" s="645"/>
      <c r="L85" s="645"/>
      <c r="M85" s="645"/>
      <c r="N85" s="645"/>
      <c r="O85" s="645"/>
      <c r="P85" s="645"/>
      <c r="Q85" s="645"/>
      <c r="R85" s="645"/>
      <c r="S85" s="645"/>
      <c r="T85" s="645"/>
      <c r="U85" s="645"/>
      <c r="V85" s="645"/>
      <c r="W85" s="645"/>
      <c r="X85" s="645"/>
      <c r="Y85" s="645"/>
      <c r="Z85" s="645"/>
      <c r="AA85" s="645"/>
      <c r="AB85" s="645"/>
      <c r="AC85" s="645"/>
      <c r="AD85" s="645"/>
      <c r="AE85" s="645"/>
    </row>
    <row r="86" spans="1:31" x14ac:dyDescent="0.35">
      <c r="A86" s="642"/>
      <c r="B86" s="642"/>
      <c r="C86" s="645"/>
      <c r="D86" s="645"/>
      <c r="E86" s="645"/>
      <c r="F86" s="645"/>
      <c r="G86" s="645"/>
      <c r="H86" s="645"/>
      <c r="I86" s="645"/>
      <c r="J86" s="645"/>
      <c r="K86" s="645"/>
      <c r="L86" s="645"/>
      <c r="M86" s="645"/>
      <c r="N86" s="645"/>
      <c r="O86" s="645"/>
      <c r="P86" s="645"/>
      <c r="Q86" s="645"/>
      <c r="R86" s="645"/>
      <c r="S86" s="645"/>
      <c r="T86" s="645"/>
      <c r="U86" s="645"/>
      <c r="V86" s="645"/>
      <c r="W86" s="645"/>
      <c r="X86" s="645"/>
      <c r="Y86" s="645"/>
      <c r="Z86" s="645"/>
      <c r="AA86" s="645"/>
      <c r="AB86" s="645"/>
      <c r="AC86" s="645"/>
      <c r="AD86" s="645"/>
      <c r="AE86" s="645"/>
    </row>
    <row r="87" spans="1:31" x14ac:dyDescent="0.35">
      <c r="A87" s="642"/>
      <c r="B87" s="642"/>
      <c r="C87" s="645"/>
      <c r="D87" s="645"/>
      <c r="E87" s="645"/>
      <c r="F87" s="645"/>
      <c r="G87" s="645"/>
      <c r="H87" s="645"/>
      <c r="I87" s="645"/>
      <c r="J87" s="645"/>
      <c r="K87" s="645"/>
      <c r="L87" s="645"/>
      <c r="M87" s="645"/>
      <c r="N87" s="645"/>
      <c r="O87" s="645"/>
      <c r="P87" s="645"/>
      <c r="Q87" s="645"/>
      <c r="R87" s="645"/>
      <c r="S87" s="645"/>
      <c r="T87" s="645"/>
      <c r="U87" s="645"/>
      <c r="V87" s="645"/>
      <c r="W87" s="645"/>
      <c r="X87" s="645"/>
      <c r="Y87" s="645"/>
      <c r="Z87" s="645"/>
      <c r="AA87" s="645"/>
      <c r="AB87" s="645"/>
      <c r="AC87" s="645"/>
      <c r="AD87" s="645"/>
      <c r="AE87" s="645"/>
    </row>
    <row r="88" spans="1:31" x14ac:dyDescent="0.35">
      <c r="A88" s="642"/>
      <c r="B88" s="642"/>
      <c r="C88" s="645"/>
      <c r="D88" s="645"/>
      <c r="E88" s="645"/>
      <c r="F88" s="645"/>
      <c r="G88" s="645"/>
      <c r="H88" s="645"/>
      <c r="I88" s="645"/>
      <c r="J88" s="645"/>
      <c r="K88" s="645"/>
      <c r="L88" s="645"/>
      <c r="M88" s="645"/>
      <c r="N88" s="645"/>
      <c r="O88" s="645"/>
      <c r="P88" s="645"/>
      <c r="Q88" s="645"/>
      <c r="R88" s="645"/>
      <c r="S88" s="645"/>
      <c r="T88" s="645"/>
      <c r="U88" s="645"/>
      <c r="V88" s="645"/>
      <c r="W88" s="645"/>
      <c r="X88" s="645"/>
      <c r="Y88" s="645"/>
      <c r="Z88" s="645"/>
      <c r="AA88" s="645"/>
      <c r="AB88" s="645"/>
      <c r="AC88" s="645"/>
      <c r="AD88" s="645"/>
      <c r="AE88" s="645"/>
    </row>
    <row r="89" spans="1:31" x14ac:dyDescent="0.35">
      <c r="A89" s="642"/>
      <c r="B89" s="642"/>
      <c r="C89" s="645"/>
      <c r="D89" s="645"/>
      <c r="E89" s="645"/>
      <c r="F89" s="645"/>
      <c r="G89" s="645"/>
      <c r="H89" s="645"/>
      <c r="I89" s="645"/>
      <c r="J89" s="645"/>
      <c r="K89" s="645"/>
      <c r="L89" s="645"/>
      <c r="M89" s="645"/>
      <c r="N89" s="645"/>
      <c r="O89" s="645"/>
      <c r="P89" s="645"/>
      <c r="Q89" s="645"/>
      <c r="R89" s="645"/>
      <c r="S89" s="645"/>
      <c r="T89" s="645"/>
      <c r="U89" s="645"/>
      <c r="V89" s="645"/>
      <c r="W89" s="645"/>
      <c r="X89" s="645"/>
      <c r="Y89" s="645"/>
      <c r="Z89" s="645"/>
      <c r="AA89" s="645"/>
      <c r="AB89" s="645"/>
      <c r="AC89" s="645"/>
      <c r="AD89" s="645"/>
      <c r="AE89" s="645"/>
    </row>
    <row r="90" spans="1:31" x14ac:dyDescent="0.35">
      <c r="A90" s="642"/>
      <c r="B90" s="642"/>
      <c r="C90" s="645"/>
      <c r="D90" s="645"/>
      <c r="E90" s="645"/>
      <c r="F90" s="645"/>
      <c r="G90" s="645"/>
      <c r="H90" s="645"/>
      <c r="I90" s="645"/>
      <c r="J90" s="645"/>
      <c r="K90" s="645"/>
      <c r="L90" s="645"/>
      <c r="M90" s="645"/>
      <c r="N90" s="645"/>
      <c r="O90" s="645"/>
      <c r="P90" s="645"/>
      <c r="Q90" s="645"/>
      <c r="R90" s="645"/>
      <c r="S90" s="645"/>
      <c r="T90" s="645"/>
      <c r="U90" s="645"/>
      <c r="V90" s="645"/>
      <c r="W90" s="645"/>
      <c r="X90" s="645"/>
      <c r="Y90" s="645"/>
      <c r="Z90" s="645"/>
      <c r="AA90" s="645"/>
      <c r="AB90" s="645"/>
      <c r="AC90" s="645"/>
      <c r="AD90" s="645"/>
      <c r="AE90" s="645"/>
    </row>
    <row r="91" spans="1:31" x14ac:dyDescent="0.35">
      <c r="A91" s="642"/>
      <c r="B91" s="642"/>
      <c r="C91" s="645"/>
      <c r="D91" s="645"/>
      <c r="E91" s="645"/>
      <c r="F91" s="645"/>
      <c r="G91" s="645"/>
      <c r="H91" s="645"/>
      <c r="I91" s="645"/>
      <c r="J91" s="645"/>
      <c r="K91" s="645"/>
      <c r="L91" s="645"/>
      <c r="M91" s="645"/>
      <c r="N91" s="645"/>
      <c r="O91" s="645"/>
      <c r="P91" s="645"/>
      <c r="Q91" s="645"/>
      <c r="R91" s="645"/>
      <c r="S91" s="645"/>
      <c r="T91" s="645"/>
      <c r="U91" s="645"/>
      <c r="V91" s="645"/>
      <c r="W91" s="645"/>
      <c r="X91" s="645"/>
      <c r="Y91" s="645"/>
      <c r="Z91" s="645"/>
      <c r="AA91" s="645"/>
      <c r="AB91" s="645"/>
      <c r="AC91" s="645"/>
      <c r="AD91" s="645"/>
      <c r="AE91" s="645"/>
    </row>
    <row r="92" spans="1:31" x14ac:dyDescent="0.35">
      <c r="A92" s="642"/>
      <c r="B92" s="642"/>
      <c r="C92" s="645"/>
      <c r="D92" s="645"/>
      <c r="E92" s="645"/>
      <c r="F92" s="645"/>
      <c r="G92" s="645"/>
      <c r="H92" s="645"/>
      <c r="I92" s="645"/>
      <c r="J92" s="645"/>
      <c r="K92" s="645"/>
      <c r="L92" s="645"/>
      <c r="M92" s="645"/>
      <c r="N92" s="645"/>
      <c r="O92" s="645"/>
      <c r="P92" s="645"/>
      <c r="Q92" s="645"/>
      <c r="R92" s="645"/>
      <c r="S92" s="645"/>
      <c r="T92" s="645"/>
      <c r="U92" s="645"/>
      <c r="V92" s="645"/>
      <c r="W92" s="645"/>
      <c r="X92" s="645"/>
      <c r="Y92" s="645"/>
      <c r="Z92" s="645"/>
      <c r="AA92" s="645"/>
      <c r="AB92" s="645"/>
      <c r="AC92" s="645"/>
      <c r="AD92" s="645"/>
      <c r="AE92" s="645"/>
    </row>
    <row r="93" spans="1:31" x14ac:dyDescent="0.35">
      <c r="A93" s="642"/>
      <c r="B93" s="642"/>
      <c r="C93" s="645"/>
      <c r="D93" s="645"/>
      <c r="E93" s="645"/>
      <c r="F93" s="645"/>
      <c r="G93" s="645"/>
      <c r="H93" s="645"/>
      <c r="I93" s="645"/>
      <c r="J93" s="645"/>
      <c r="K93" s="645"/>
      <c r="L93" s="645"/>
      <c r="M93" s="645"/>
      <c r="N93" s="645"/>
      <c r="O93" s="645"/>
      <c r="P93" s="645"/>
      <c r="Q93" s="645"/>
      <c r="R93" s="645"/>
      <c r="S93" s="645"/>
      <c r="T93" s="645"/>
      <c r="U93" s="645"/>
      <c r="V93" s="645"/>
      <c r="W93" s="645"/>
      <c r="X93" s="645"/>
      <c r="Y93" s="645"/>
      <c r="Z93" s="645"/>
      <c r="AA93" s="645"/>
      <c r="AB93" s="645"/>
      <c r="AC93" s="645"/>
      <c r="AD93" s="645"/>
      <c r="AE93" s="645"/>
    </row>
    <row r="94" spans="1:31" x14ac:dyDescent="0.35">
      <c r="A94" s="642"/>
      <c r="B94" s="642"/>
      <c r="C94" s="645"/>
      <c r="D94" s="645"/>
      <c r="E94" s="645"/>
      <c r="F94" s="645"/>
      <c r="G94" s="645"/>
      <c r="H94" s="645"/>
      <c r="I94" s="645"/>
      <c r="J94" s="645"/>
      <c r="K94" s="645"/>
      <c r="L94" s="645"/>
      <c r="M94" s="645"/>
      <c r="N94" s="645"/>
      <c r="O94" s="645"/>
      <c r="P94" s="645"/>
      <c r="Q94" s="645"/>
      <c r="R94" s="645"/>
      <c r="S94" s="645"/>
      <c r="T94" s="645"/>
      <c r="U94" s="645"/>
      <c r="V94" s="645"/>
      <c r="W94" s="645"/>
      <c r="X94" s="645"/>
      <c r="Y94" s="645"/>
      <c r="Z94" s="645"/>
      <c r="AA94" s="645"/>
      <c r="AB94" s="645"/>
      <c r="AC94" s="645"/>
      <c r="AD94" s="645"/>
      <c r="AE94" s="645"/>
    </row>
    <row r="95" spans="1:31" x14ac:dyDescent="0.35">
      <c r="A95" s="642"/>
      <c r="B95" s="642"/>
      <c r="C95" s="645"/>
      <c r="D95" s="645"/>
      <c r="E95" s="645"/>
      <c r="F95" s="645"/>
      <c r="G95" s="645"/>
      <c r="H95" s="645"/>
      <c r="I95" s="645"/>
      <c r="J95" s="645"/>
      <c r="K95" s="645"/>
      <c r="L95" s="645"/>
      <c r="M95" s="645"/>
      <c r="N95" s="645"/>
      <c r="O95" s="645"/>
      <c r="P95" s="645"/>
      <c r="Q95" s="645"/>
      <c r="R95" s="645"/>
      <c r="S95" s="645"/>
      <c r="T95" s="645"/>
      <c r="U95" s="645"/>
      <c r="V95" s="645"/>
      <c r="W95" s="645"/>
      <c r="X95" s="645"/>
      <c r="Y95" s="645"/>
      <c r="Z95" s="645"/>
      <c r="AA95" s="645"/>
      <c r="AB95" s="645"/>
      <c r="AC95" s="645"/>
      <c r="AD95" s="645"/>
      <c r="AE95" s="645"/>
    </row>
    <row r="96" spans="1:31" x14ac:dyDescent="0.35">
      <c r="A96" s="642"/>
      <c r="B96" s="642"/>
      <c r="C96" s="645"/>
      <c r="D96" s="645"/>
      <c r="E96" s="645"/>
      <c r="F96" s="645"/>
      <c r="G96" s="645"/>
      <c r="H96" s="645"/>
      <c r="I96" s="645"/>
      <c r="J96" s="645"/>
      <c r="K96" s="645"/>
      <c r="L96" s="645"/>
      <c r="M96" s="645"/>
      <c r="N96" s="645"/>
      <c r="O96" s="645"/>
      <c r="P96" s="645"/>
      <c r="Q96" s="645"/>
      <c r="R96" s="645"/>
      <c r="S96" s="645"/>
      <c r="T96" s="645"/>
      <c r="U96" s="645"/>
      <c r="V96" s="645"/>
      <c r="W96" s="645"/>
      <c r="X96" s="645"/>
      <c r="Y96" s="645"/>
      <c r="Z96" s="645"/>
      <c r="AA96" s="645"/>
      <c r="AB96" s="645"/>
      <c r="AC96" s="645"/>
      <c r="AD96" s="645"/>
      <c r="AE96" s="645"/>
    </row>
    <row r="97" spans="1:31" x14ac:dyDescent="0.35">
      <c r="A97" s="642"/>
      <c r="B97" s="642"/>
      <c r="C97" s="645"/>
      <c r="D97" s="645"/>
      <c r="E97" s="645"/>
      <c r="F97" s="645"/>
      <c r="G97" s="645"/>
      <c r="H97" s="645"/>
      <c r="I97" s="645"/>
      <c r="J97" s="645"/>
      <c r="K97" s="645"/>
      <c r="L97" s="645"/>
      <c r="M97" s="645"/>
      <c r="N97" s="645"/>
      <c r="O97" s="645"/>
      <c r="P97" s="645"/>
      <c r="Q97" s="645"/>
      <c r="R97" s="645"/>
      <c r="S97" s="645"/>
      <c r="T97" s="645"/>
      <c r="U97" s="645"/>
      <c r="V97" s="645"/>
      <c r="W97" s="645"/>
      <c r="X97" s="645"/>
      <c r="Y97" s="645"/>
      <c r="Z97" s="645"/>
      <c r="AA97" s="645"/>
      <c r="AB97" s="645"/>
      <c r="AC97" s="645"/>
      <c r="AD97" s="645"/>
      <c r="AE97" s="645"/>
    </row>
    <row r="98" spans="1:31" x14ac:dyDescent="0.35">
      <c r="A98" s="642"/>
      <c r="B98" s="642"/>
      <c r="C98" s="645"/>
      <c r="D98" s="645"/>
      <c r="E98" s="645"/>
      <c r="F98" s="645"/>
      <c r="G98" s="645"/>
      <c r="H98" s="645"/>
      <c r="I98" s="645"/>
      <c r="J98" s="645"/>
      <c r="K98" s="645"/>
      <c r="L98" s="645"/>
      <c r="M98" s="645"/>
      <c r="N98" s="645"/>
      <c r="O98" s="645"/>
      <c r="P98" s="645"/>
      <c r="Q98" s="645"/>
      <c r="R98" s="645"/>
      <c r="S98" s="645"/>
      <c r="T98" s="645"/>
      <c r="U98" s="645"/>
      <c r="V98" s="645"/>
      <c r="W98" s="645"/>
      <c r="X98" s="645"/>
      <c r="Y98" s="645"/>
      <c r="Z98" s="645"/>
      <c r="AA98" s="645"/>
      <c r="AB98" s="645"/>
      <c r="AC98" s="645"/>
      <c r="AD98" s="645"/>
      <c r="AE98" s="645"/>
    </row>
    <row r="99" spans="1:31" x14ac:dyDescent="0.35">
      <c r="A99" s="642"/>
      <c r="B99" s="642"/>
      <c r="C99" s="645"/>
      <c r="D99" s="645"/>
      <c r="E99" s="645"/>
      <c r="F99" s="645"/>
      <c r="G99" s="645"/>
      <c r="H99" s="645"/>
      <c r="I99" s="645"/>
      <c r="J99" s="645"/>
      <c r="K99" s="645"/>
      <c r="L99" s="645"/>
      <c r="M99" s="645"/>
      <c r="N99" s="645"/>
      <c r="O99" s="645"/>
      <c r="P99" s="645"/>
      <c r="Q99" s="645"/>
      <c r="R99" s="645"/>
      <c r="S99" s="645"/>
      <c r="T99" s="645"/>
      <c r="U99" s="645"/>
      <c r="V99" s="645"/>
      <c r="W99" s="645"/>
      <c r="X99" s="645"/>
      <c r="Y99" s="645"/>
      <c r="Z99" s="645"/>
      <c r="AA99" s="645"/>
      <c r="AB99" s="645"/>
      <c r="AC99" s="645"/>
      <c r="AD99" s="645"/>
      <c r="AE99" s="645"/>
    </row>
    <row r="100" spans="1:31" x14ac:dyDescent="0.35">
      <c r="A100" s="642"/>
      <c r="B100" s="642"/>
      <c r="C100" s="645"/>
      <c r="D100" s="645"/>
      <c r="E100" s="645"/>
      <c r="F100" s="645"/>
      <c r="G100" s="645"/>
      <c r="H100" s="645"/>
      <c r="I100" s="645"/>
      <c r="J100" s="645"/>
      <c r="K100" s="645"/>
      <c r="L100" s="645"/>
      <c r="M100" s="645"/>
      <c r="N100" s="645"/>
      <c r="O100" s="645"/>
      <c r="P100" s="645"/>
      <c r="Q100" s="645"/>
      <c r="R100" s="645"/>
      <c r="S100" s="645"/>
      <c r="T100" s="645"/>
      <c r="U100" s="645"/>
      <c r="V100" s="645"/>
      <c r="W100" s="645"/>
      <c r="X100" s="645"/>
      <c r="Y100" s="645"/>
      <c r="Z100" s="645"/>
      <c r="AA100" s="645"/>
      <c r="AB100" s="645"/>
      <c r="AC100" s="645"/>
      <c r="AD100" s="645"/>
      <c r="AE100" s="645"/>
    </row>
    <row r="101" spans="1:31" x14ac:dyDescent="0.35">
      <c r="A101" s="642"/>
      <c r="B101" s="642"/>
      <c r="C101" s="645"/>
      <c r="D101" s="645"/>
      <c r="E101" s="645"/>
      <c r="F101" s="645"/>
      <c r="G101" s="645"/>
      <c r="H101" s="645"/>
      <c r="I101" s="645"/>
      <c r="J101" s="645"/>
      <c r="K101" s="645"/>
      <c r="L101" s="645"/>
      <c r="M101" s="645"/>
      <c r="N101" s="645"/>
      <c r="O101" s="645"/>
      <c r="P101" s="645"/>
      <c r="Q101" s="645"/>
      <c r="R101" s="645"/>
      <c r="S101" s="645"/>
      <c r="T101" s="645"/>
      <c r="U101" s="645"/>
      <c r="V101" s="645"/>
      <c r="W101" s="645"/>
      <c r="X101" s="645"/>
      <c r="Y101" s="645"/>
      <c r="Z101" s="645"/>
      <c r="AA101" s="645"/>
      <c r="AB101" s="645"/>
      <c r="AC101" s="645"/>
      <c r="AD101" s="645"/>
      <c r="AE101" s="645"/>
    </row>
    <row r="102" spans="1:31" x14ac:dyDescent="0.35">
      <c r="A102" s="642"/>
      <c r="B102" s="642"/>
      <c r="C102" s="645"/>
      <c r="D102" s="645"/>
      <c r="E102" s="645"/>
      <c r="F102" s="645"/>
      <c r="G102" s="645"/>
      <c r="H102" s="645"/>
      <c r="I102" s="645"/>
      <c r="J102" s="645"/>
      <c r="K102" s="645"/>
      <c r="L102" s="645"/>
      <c r="M102" s="645"/>
      <c r="N102" s="645"/>
      <c r="O102" s="645"/>
      <c r="P102" s="645"/>
      <c r="Q102" s="645"/>
      <c r="R102" s="645"/>
      <c r="S102" s="645"/>
      <c r="T102" s="645"/>
      <c r="U102" s="645"/>
      <c r="V102" s="645"/>
      <c r="W102" s="645"/>
      <c r="X102" s="645"/>
      <c r="Y102" s="645"/>
      <c r="Z102" s="645"/>
      <c r="AA102" s="645"/>
      <c r="AB102" s="645"/>
      <c r="AC102" s="645"/>
      <c r="AD102" s="645"/>
      <c r="AE102" s="645"/>
    </row>
    <row r="103" spans="1:31" x14ac:dyDescent="0.35">
      <c r="A103" s="642"/>
      <c r="B103" s="642"/>
      <c r="C103" s="645"/>
      <c r="D103" s="645"/>
      <c r="E103" s="645"/>
      <c r="F103" s="645"/>
      <c r="G103" s="645"/>
      <c r="H103" s="645"/>
      <c r="I103" s="645"/>
      <c r="J103" s="645"/>
      <c r="K103" s="645"/>
      <c r="L103" s="645"/>
      <c r="M103" s="645"/>
      <c r="N103" s="645"/>
      <c r="O103" s="645"/>
      <c r="P103" s="645"/>
      <c r="Q103" s="645"/>
      <c r="R103" s="645"/>
      <c r="S103" s="645"/>
      <c r="T103" s="645"/>
      <c r="U103" s="645"/>
      <c r="V103" s="645"/>
      <c r="W103" s="645"/>
      <c r="X103" s="645"/>
      <c r="Y103" s="645"/>
      <c r="Z103" s="645"/>
      <c r="AA103" s="645"/>
      <c r="AB103" s="645"/>
      <c r="AC103" s="645"/>
      <c r="AD103" s="645"/>
      <c r="AE103" s="645"/>
    </row>
    <row r="104" spans="1:31" x14ac:dyDescent="0.35">
      <c r="A104" s="642"/>
      <c r="B104" s="642"/>
      <c r="C104" s="645"/>
      <c r="D104" s="645"/>
      <c r="E104" s="645"/>
      <c r="F104" s="645"/>
      <c r="G104" s="645"/>
      <c r="H104" s="645"/>
      <c r="I104" s="645"/>
      <c r="J104" s="645"/>
      <c r="K104" s="645"/>
      <c r="L104" s="645"/>
      <c r="M104" s="645"/>
      <c r="N104" s="645"/>
      <c r="O104" s="645"/>
      <c r="P104" s="645"/>
      <c r="Q104" s="645"/>
      <c r="R104" s="645"/>
      <c r="S104" s="645"/>
      <c r="T104" s="645"/>
      <c r="U104" s="645"/>
      <c r="V104" s="645"/>
      <c r="W104" s="645"/>
      <c r="X104" s="645"/>
      <c r="Y104" s="645"/>
      <c r="Z104" s="645"/>
      <c r="AA104" s="645"/>
      <c r="AB104" s="645"/>
      <c r="AC104" s="645"/>
      <c r="AD104" s="645"/>
      <c r="AE104" s="645"/>
    </row>
    <row r="105" spans="1:31" x14ac:dyDescent="0.35">
      <c r="A105" s="642"/>
      <c r="B105" s="642"/>
      <c r="C105" s="645"/>
      <c r="D105" s="645"/>
      <c r="E105" s="645"/>
      <c r="F105" s="645"/>
      <c r="G105" s="645"/>
      <c r="H105" s="645"/>
      <c r="I105" s="645"/>
      <c r="J105" s="645"/>
      <c r="K105" s="645"/>
      <c r="L105" s="645"/>
      <c r="M105" s="645"/>
      <c r="N105" s="645"/>
      <c r="O105" s="645"/>
      <c r="P105" s="645"/>
      <c r="Q105" s="645"/>
      <c r="R105" s="645"/>
      <c r="S105" s="645"/>
      <c r="T105" s="645"/>
      <c r="U105" s="645"/>
      <c r="V105" s="645"/>
      <c r="W105" s="645"/>
      <c r="X105" s="645"/>
      <c r="Y105" s="645"/>
      <c r="Z105" s="645"/>
      <c r="AA105" s="645"/>
      <c r="AB105" s="645"/>
      <c r="AC105" s="645"/>
      <c r="AD105" s="645"/>
      <c r="AE105" s="645"/>
    </row>
    <row r="106" spans="1:31" x14ac:dyDescent="0.35">
      <c r="A106" s="642"/>
      <c r="B106" s="642"/>
      <c r="C106" s="645"/>
      <c r="D106" s="645"/>
      <c r="E106" s="645"/>
      <c r="F106" s="645"/>
      <c r="G106" s="645"/>
      <c r="H106" s="645"/>
      <c r="I106" s="645"/>
      <c r="J106" s="645"/>
      <c r="K106" s="645"/>
      <c r="L106" s="645"/>
      <c r="M106" s="645"/>
      <c r="N106" s="645"/>
      <c r="O106" s="645"/>
      <c r="P106" s="645"/>
      <c r="Q106" s="645"/>
      <c r="R106" s="645"/>
      <c r="S106" s="645"/>
      <c r="T106" s="645"/>
      <c r="U106" s="645"/>
      <c r="V106" s="645"/>
      <c r="W106" s="645"/>
      <c r="X106" s="645"/>
      <c r="Y106" s="645"/>
      <c r="Z106" s="645"/>
      <c r="AA106" s="645"/>
      <c r="AB106" s="645"/>
      <c r="AC106" s="645"/>
      <c r="AD106" s="645"/>
      <c r="AE106" s="645"/>
    </row>
    <row r="107" spans="1:31" x14ac:dyDescent="0.35">
      <c r="A107" s="642"/>
      <c r="B107" s="642"/>
      <c r="C107" s="645"/>
      <c r="D107" s="645"/>
      <c r="E107" s="645"/>
      <c r="F107" s="645"/>
      <c r="G107" s="645"/>
      <c r="H107" s="645"/>
      <c r="I107" s="645"/>
      <c r="J107" s="645"/>
      <c r="K107" s="645"/>
      <c r="L107" s="645"/>
      <c r="M107" s="645"/>
      <c r="N107" s="645"/>
      <c r="O107" s="645"/>
      <c r="P107" s="645"/>
      <c r="Q107" s="645"/>
      <c r="R107" s="645"/>
      <c r="S107" s="645"/>
      <c r="T107" s="645"/>
      <c r="U107" s="645"/>
      <c r="V107" s="645"/>
      <c r="W107" s="645"/>
      <c r="X107" s="645"/>
      <c r="Y107" s="645"/>
      <c r="Z107" s="645"/>
      <c r="AA107" s="645"/>
      <c r="AB107" s="645"/>
      <c r="AC107" s="645"/>
      <c r="AD107" s="645"/>
      <c r="AE107" s="645"/>
    </row>
    <row r="108" spans="1:31" x14ac:dyDescent="0.35">
      <c r="A108" s="642"/>
      <c r="B108" s="642"/>
      <c r="C108" s="645"/>
      <c r="D108" s="645"/>
      <c r="E108" s="645"/>
      <c r="F108" s="645"/>
      <c r="G108" s="645"/>
      <c r="H108" s="645"/>
      <c r="I108" s="645"/>
      <c r="J108" s="645"/>
      <c r="K108" s="645"/>
      <c r="L108" s="645"/>
      <c r="M108" s="645"/>
      <c r="N108" s="645"/>
      <c r="O108" s="645"/>
      <c r="P108" s="645"/>
      <c r="Q108" s="645"/>
      <c r="R108" s="645"/>
      <c r="S108" s="645"/>
      <c r="T108" s="645"/>
      <c r="U108" s="645"/>
      <c r="V108" s="645"/>
      <c r="W108" s="645"/>
      <c r="X108" s="645"/>
      <c r="Y108" s="645"/>
      <c r="Z108" s="645"/>
      <c r="AA108" s="645"/>
      <c r="AB108" s="645"/>
      <c r="AC108" s="645"/>
      <c r="AD108" s="645"/>
      <c r="AE108" s="645"/>
    </row>
    <row r="109" spans="1:31" x14ac:dyDescent="0.35">
      <c r="A109" s="642"/>
      <c r="B109" s="642"/>
      <c r="C109" s="645"/>
      <c r="D109" s="645"/>
      <c r="E109" s="645"/>
      <c r="F109" s="645"/>
      <c r="G109" s="645"/>
      <c r="H109" s="645"/>
      <c r="I109" s="645"/>
      <c r="J109" s="645"/>
      <c r="K109" s="645"/>
      <c r="L109" s="645"/>
      <c r="M109" s="645"/>
      <c r="N109" s="645"/>
      <c r="O109" s="645"/>
      <c r="P109" s="645"/>
      <c r="Q109" s="645"/>
      <c r="R109" s="645"/>
      <c r="S109" s="645"/>
      <c r="T109" s="645"/>
      <c r="U109" s="645"/>
      <c r="V109" s="645"/>
      <c r="W109" s="645"/>
      <c r="X109" s="645"/>
      <c r="Y109" s="645"/>
      <c r="Z109" s="645"/>
      <c r="AA109" s="645"/>
      <c r="AB109" s="645"/>
      <c r="AC109" s="645"/>
      <c r="AD109" s="645"/>
      <c r="AE109" s="645"/>
    </row>
    <row r="110" spans="1:31" x14ac:dyDescent="0.35">
      <c r="A110" s="73"/>
      <c r="B110" s="73"/>
    </row>
    <row r="111" spans="1:31" x14ac:dyDescent="0.35">
      <c r="A111" s="73"/>
      <c r="B111" s="73"/>
    </row>
    <row r="112" spans="1:31" x14ac:dyDescent="0.35">
      <c r="A112" s="4"/>
      <c r="B112" s="4"/>
    </row>
    <row r="113" spans="1:2" x14ac:dyDescent="0.35">
      <c r="A113" s="4"/>
      <c r="B113" s="4"/>
    </row>
  </sheetData>
  <mergeCells count="102">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 ref="C13:H14"/>
    <mergeCell ref="I13:S14"/>
    <mergeCell ref="T13:AA13"/>
    <mergeCell ref="T14:AA14"/>
    <mergeCell ref="C43:AA44"/>
    <mergeCell ref="C45:AA59"/>
    <mergeCell ref="C39:G39"/>
    <mergeCell ref="K39:AA39"/>
    <mergeCell ref="C37:G37"/>
    <mergeCell ref="S30:W30"/>
    <mergeCell ref="X30:AA30"/>
    <mergeCell ref="K31:N31"/>
    <mergeCell ref="O31:R31"/>
    <mergeCell ref="S31:T31"/>
    <mergeCell ref="U31:W31"/>
    <mergeCell ref="X31:Y31"/>
    <mergeCell ref="Z31:AA31"/>
    <mergeCell ref="C34:AA34"/>
    <mergeCell ref="C35:G35"/>
    <mergeCell ref="K35:AA35"/>
    <mergeCell ref="C36:G36"/>
    <mergeCell ref="K36:AA36"/>
    <mergeCell ref="C38:G38"/>
    <mergeCell ref="K37:AA37"/>
    <mergeCell ref="C40:G40"/>
    <mergeCell ref="K40:AA40"/>
    <mergeCell ref="C69:G69"/>
    <mergeCell ref="H69:I69"/>
    <mergeCell ref="J69:M69"/>
    <mergeCell ref="N69:U69"/>
    <mergeCell ref="V69:AA69"/>
    <mergeCell ref="C67:G67"/>
    <mergeCell ref="H67:I67"/>
    <mergeCell ref="J67:M67"/>
    <mergeCell ref="N67:U67"/>
    <mergeCell ref="V67:AA67"/>
    <mergeCell ref="C68:G68"/>
    <mergeCell ref="H68:I68"/>
    <mergeCell ref="J68:M68"/>
    <mergeCell ref="N68:U68"/>
    <mergeCell ref="V68:AA68"/>
    <mergeCell ref="C24:I24"/>
    <mergeCell ref="J24:P24"/>
    <mergeCell ref="Q24:AA24"/>
    <mergeCell ref="C18:H18"/>
    <mergeCell ref="I18:AA18"/>
    <mergeCell ref="C20:H21"/>
    <mergeCell ref="I20:L21"/>
    <mergeCell ref="M20:S20"/>
    <mergeCell ref="T20:AA20"/>
    <mergeCell ref="M21:S21"/>
    <mergeCell ref="C23:I23"/>
    <mergeCell ref="J23:P23"/>
    <mergeCell ref="Q23:AA23"/>
    <mergeCell ref="T21:AA21"/>
    <mergeCell ref="AE26:AE27"/>
    <mergeCell ref="K32:N32"/>
    <mergeCell ref="O32:R32"/>
    <mergeCell ref="S32:T32"/>
    <mergeCell ref="U32:W32"/>
    <mergeCell ref="X32:Y32"/>
    <mergeCell ref="Z32:AA32"/>
    <mergeCell ref="C30:J32"/>
    <mergeCell ref="K30:R30"/>
    <mergeCell ref="C26:H26"/>
    <mergeCell ref="I26:AA26"/>
    <mergeCell ref="C28:H28"/>
    <mergeCell ref="I28:J28"/>
    <mergeCell ref="K28:N28"/>
    <mergeCell ref="O28:R28"/>
    <mergeCell ref="T28:V28"/>
    <mergeCell ref="X28:Z28"/>
    <mergeCell ref="C66:G66"/>
    <mergeCell ref="C62:G64"/>
    <mergeCell ref="H62:I64"/>
    <mergeCell ref="J62:M64"/>
    <mergeCell ref="N62:U64"/>
    <mergeCell ref="V62:AA64"/>
    <mergeCell ref="H66:I66"/>
    <mergeCell ref="J66:M66"/>
    <mergeCell ref="N66:U66"/>
    <mergeCell ref="V66:AA66"/>
    <mergeCell ref="C65:G65"/>
    <mergeCell ref="H65:I65"/>
    <mergeCell ref="J65:M65"/>
    <mergeCell ref="N65:U65"/>
    <mergeCell ref="V65:AA65"/>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B100"/>
  <sheetViews>
    <sheetView topLeftCell="A28" workbookViewId="0">
      <selection activeCell="K32" sqref="K32:N32"/>
    </sheetView>
  </sheetViews>
  <sheetFormatPr baseColWidth="10" defaultColWidth="3.6328125" defaultRowHeight="14.5" x14ac:dyDescent="0.35"/>
  <cols>
    <col min="1" max="1" width="3.6328125" style="632"/>
    <col min="2" max="2" width="2.90625" style="632" customWidth="1"/>
    <col min="3" max="6" width="2.6328125" style="632" customWidth="1"/>
    <col min="7" max="7" width="4.36328125" style="632" customWidth="1"/>
    <col min="8" max="8" width="16.90625" style="632" customWidth="1"/>
    <col min="9" max="9" width="18" style="632" customWidth="1"/>
    <col min="10" max="10" width="15" style="632" customWidth="1"/>
    <col min="11" max="12" width="3.453125" style="632" customWidth="1"/>
    <col min="13" max="15" width="2.6328125" style="632" customWidth="1"/>
    <col min="16" max="16" width="5.36328125" style="632" customWidth="1"/>
    <col min="17" max="17" width="3.54296875" style="632" customWidth="1"/>
    <col min="18" max="18" width="3.6328125" style="632"/>
    <col min="19" max="19" width="7.6328125" style="632" customWidth="1"/>
    <col min="20" max="20" width="7.453125" style="632" customWidth="1"/>
    <col min="21" max="21" width="5.453125" style="632" customWidth="1"/>
    <col min="22" max="22" width="3.6328125" style="632"/>
    <col min="23" max="25" width="5" style="632" customWidth="1"/>
    <col min="26" max="26" width="6.6328125" style="632" customWidth="1"/>
    <col min="27" max="27" width="4.08984375" style="632" customWidth="1"/>
    <col min="28" max="28" width="2" style="632" customWidth="1"/>
    <col min="29" max="16384" width="3.6328125" style="632"/>
  </cols>
  <sheetData>
    <row r="1" spans="2:28" ht="15" thickBot="1" x14ac:dyDescent="0.4">
      <c r="B1" s="588"/>
      <c r="C1" s="588"/>
      <c r="D1" s="588"/>
      <c r="E1" s="588"/>
      <c r="F1" s="588"/>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ht="10.25" customHeight="1" x14ac:dyDescent="0.35">
      <c r="H5" s="589"/>
      <c r="I5" s="589"/>
      <c r="J5" s="589"/>
      <c r="K5" s="589"/>
      <c r="L5" s="589"/>
      <c r="M5" s="589"/>
      <c r="N5" s="589"/>
      <c r="O5" s="589"/>
      <c r="P5" s="589"/>
      <c r="Q5" s="589"/>
      <c r="R5" s="589"/>
      <c r="S5" s="589"/>
      <c r="T5" s="589"/>
      <c r="U5" s="589"/>
      <c r="V5" s="589"/>
      <c r="W5" s="589"/>
      <c r="X5" s="589"/>
      <c r="Y5" s="589"/>
      <c r="Z5" s="589"/>
      <c r="AA5" s="589"/>
      <c r="AB5" s="589"/>
    </row>
    <row r="6" spans="2:28" ht="8.4" customHeight="1" thickBot="1" x14ac:dyDescent="0.4">
      <c r="B6" s="590"/>
      <c r="C6" s="591"/>
      <c r="D6" s="591"/>
      <c r="E6" s="591"/>
      <c r="F6" s="591"/>
      <c r="G6" s="591"/>
      <c r="H6" s="591"/>
      <c r="I6" s="592"/>
      <c r="J6" s="592"/>
      <c r="K6" s="592"/>
      <c r="L6" s="592"/>
      <c r="M6" s="592"/>
      <c r="N6" s="592"/>
      <c r="O6" s="592"/>
      <c r="P6" s="592"/>
      <c r="Q6" s="592"/>
      <c r="R6" s="593"/>
      <c r="S6" s="593"/>
      <c r="T6" s="593"/>
      <c r="U6" s="593"/>
      <c r="V6" s="593"/>
      <c r="W6" s="591"/>
      <c r="X6" s="591"/>
      <c r="Y6" s="591"/>
      <c r="Z6" s="591"/>
      <c r="AA6" s="591"/>
      <c r="AB6" s="594"/>
    </row>
    <row r="7" spans="2:28" ht="15" customHeight="1" x14ac:dyDescent="0.35">
      <c r="B7" s="595"/>
      <c r="C7" s="1114" t="s">
        <v>4</v>
      </c>
      <c r="D7" s="1115"/>
      <c r="E7" s="1115"/>
      <c r="F7" s="1115"/>
      <c r="G7" s="1115"/>
      <c r="H7" s="1116"/>
      <c r="I7" s="1365" t="s">
        <v>386</v>
      </c>
      <c r="J7" s="1366"/>
      <c r="K7" s="1366"/>
      <c r="L7" s="1366"/>
      <c r="M7" s="1366"/>
      <c r="N7" s="1366"/>
      <c r="O7" s="1366"/>
      <c r="P7" s="1366"/>
      <c r="Q7" s="1366"/>
      <c r="R7" s="1366"/>
      <c r="S7" s="1366"/>
      <c r="T7" s="1366"/>
      <c r="U7" s="1366"/>
      <c r="V7" s="1366"/>
      <c r="W7" s="1366"/>
      <c r="X7" s="1366"/>
      <c r="Y7" s="1366"/>
      <c r="Z7" s="1366"/>
      <c r="AA7" s="1367"/>
      <c r="AB7" s="596"/>
    </row>
    <row r="8" spans="2:28" ht="5" customHeight="1" thickBot="1" x14ac:dyDescent="0.4">
      <c r="B8" s="595"/>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596"/>
    </row>
    <row r="9" spans="2:28" ht="9.65" customHeight="1" thickBot="1" x14ac:dyDescent="0.4">
      <c r="B9" s="595"/>
      <c r="C9" s="597"/>
      <c r="D9" s="597"/>
      <c r="E9" s="597"/>
      <c r="F9" s="597"/>
      <c r="G9" s="597"/>
      <c r="H9" s="597"/>
      <c r="I9" s="598"/>
      <c r="J9" s="598"/>
      <c r="K9" s="598"/>
      <c r="L9" s="598"/>
      <c r="M9" s="598"/>
      <c r="N9" s="598"/>
      <c r="O9" s="598"/>
      <c r="P9" s="598"/>
      <c r="Q9" s="598"/>
      <c r="R9" s="599"/>
      <c r="S9" s="599"/>
      <c r="T9" s="599"/>
      <c r="U9" s="599"/>
      <c r="V9" s="599"/>
      <c r="W9" s="597"/>
      <c r="X9" s="597"/>
      <c r="Y9" s="597"/>
      <c r="Z9" s="597"/>
      <c r="AA9" s="597"/>
      <c r="AB9" s="596"/>
    </row>
    <row r="10" spans="2:28" ht="15" customHeight="1" thickBot="1" x14ac:dyDescent="0.4">
      <c r="B10" s="595"/>
      <c r="C10" s="1114" t="s">
        <v>5</v>
      </c>
      <c r="D10" s="1115"/>
      <c r="E10" s="1115"/>
      <c r="F10" s="1115"/>
      <c r="G10" s="1115"/>
      <c r="H10" s="1116"/>
      <c r="I10" s="1138" t="s">
        <v>405</v>
      </c>
      <c r="J10" s="1139"/>
      <c r="K10" s="1139"/>
      <c r="L10" s="1139"/>
      <c r="M10" s="1139"/>
      <c r="N10" s="1139"/>
      <c r="O10" s="1139"/>
      <c r="P10" s="1139"/>
      <c r="Q10" s="1140"/>
      <c r="R10" s="1144" t="s">
        <v>7</v>
      </c>
      <c r="S10" s="1145"/>
      <c r="T10" s="1145"/>
      <c r="U10" s="1146"/>
      <c r="V10" s="1147" t="s">
        <v>8</v>
      </c>
      <c r="W10" s="1148"/>
      <c r="X10" s="1148"/>
      <c r="Y10" s="1148"/>
      <c r="Z10" s="1148"/>
      <c r="AA10" s="1149"/>
      <c r="AB10" s="596"/>
    </row>
    <row r="11" spans="2:28" ht="20.399999999999999" customHeight="1" thickBot="1" x14ac:dyDescent="0.4">
      <c r="B11" s="595"/>
      <c r="C11" s="1117"/>
      <c r="D11" s="1118"/>
      <c r="E11" s="1118"/>
      <c r="F11" s="1118"/>
      <c r="G11" s="1118"/>
      <c r="H11" s="1119"/>
      <c r="I11" s="1141"/>
      <c r="J11" s="1142"/>
      <c r="K11" s="1142"/>
      <c r="L11" s="1142"/>
      <c r="M11" s="1142"/>
      <c r="N11" s="1142"/>
      <c r="O11" s="1142"/>
      <c r="P11" s="1142"/>
      <c r="Q11" s="1143"/>
      <c r="R11" s="1150" t="s">
        <v>406</v>
      </c>
      <c r="S11" s="1151"/>
      <c r="T11" s="1151"/>
      <c r="U11" s="1152"/>
      <c r="V11" s="1153">
        <v>2</v>
      </c>
      <c r="W11" s="1154"/>
      <c r="X11" s="1154"/>
      <c r="Y11" s="1154"/>
      <c r="Z11" s="1154"/>
      <c r="AA11" s="1155"/>
      <c r="AB11" s="596"/>
    </row>
    <row r="12" spans="2:28" ht="8.4" customHeight="1" thickBot="1" x14ac:dyDescent="0.4">
      <c r="B12" s="600"/>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2"/>
    </row>
    <row r="13" spans="2:28" ht="20.25" customHeight="1" x14ac:dyDescent="0.35">
      <c r="B13" s="600"/>
      <c r="C13" s="1114" t="s">
        <v>9</v>
      </c>
      <c r="D13" s="1115"/>
      <c r="E13" s="1115"/>
      <c r="F13" s="1115"/>
      <c r="G13" s="1115"/>
      <c r="H13" s="1116"/>
      <c r="I13" s="1156" t="s">
        <v>407</v>
      </c>
      <c r="J13" s="1157"/>
      <c r="K13" s="1157"/>
      <c r="L13" s="1157"/>
      <c r="M13" s="1157"/>
      <c r="N13" s="1157"/>
      <c r="O13" s="1157"/>
      <c r="P13" s="1157"/>
      <c r="Q13" s="1157"/>
      <c r="R13" s="1157"/>
      <c r="S13" s="1158"/>
      <c r="T13" s="1114" t="s">
        <v>11</v>
      </c>
      <c r="U13" s="1115"/>
      <c r="V13" s="1115"/>
      <c r="W13" s="1115"/>
      <c r="X13" s="1115"/>
      <c r="Y13" s="1115"/>
      <c r="Z13" s="1115"/>
      <c r="AA13" s="1116"/>
      <c r="AB13" s="602"/>
    </row>
    <row r="14" spans="2:28" ht="27.65" customHeight="1" thickBot="1" x14ac:dyDescent="0.4">
      <c r="B14" s="600"/>
      <c r="C14" s="1117"/>
      <c r="D14" s="1118"/>
      <c r="E14" s="1118"/>
      <c r="F14" s="1118"/>
      <c r="G14" s="1118"/>
      <c r="H14" s="1119"/>
      <c r="I14" s="1159"/>
      <c r="J14" s="1160"/>
      <c r="K14" s="1160"/>
      <c r="L14" s="1160"/>
      <c r="M14" s="1160"/>
      <c r="N14" s="1160"/>
      <c r="O14" s="1160"/>
      <c r="P14" s="1160"/>
      <c r="Q14" s="1160"/>
      <c r="R14" s="1160"/>
      <c r="S14" s="1161"/>
      <c r="T14" s="1162" t="s">
        <v>62</v>
      </c>
      <c r="U14" s="1163"/>
      <c r="V14" s="1163"/>
      <c r="W14" s="1163"/>
      <c r="X14" s="1163"/>
      <c r="Y14" s="1163"/>
      <c r="Z14" s="1163"/>
      <c r="AA14" s="1164"/>
      <c r="AB14" s="602"/>
    </row>
    <row r="15" spans="2:28" ht="8.4" customHeight="1" thickBot="1" x14ac:dyDescent="0.4">
      <c r="B15" s="600"/>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c r="AA15" s="601"/>
      <c r="AB15" s="602"/>
    </row>
    <row r="16" spans="2:28" ht="39.65" customHeight="1" thickBot="1" x14ac:dyDescent="0.4">
      <c r="B16" s="600"/>
      <c r="C16" s="1165" t="s">
        <v>13</v>
      </c>
      <c r="D16" s="1166"/>
      <c r="E16" s="1166"/>
      <c r="F16" s="1166"/>
      <c r="G16" s="1166"/>
      <c r="H16" s="1167"/>
      <c r="I16" s="1168" t="s">
        <v>408</v>
      </c>
      <c r="J16" s="1169"/>
      <c r="K16" s="1169"/>
      <c r="L16" s="1169"/>
      <c r="M16" s="1169"/>
      <c r="N16" s="1169"/>
      <c r="O16" s="1169"/>
      <c r="P16" s="1169"/>
      <c r="Q16" s="1169"/>
      <c r="R16" s="1169"/>
      <c r="S16" s="1169"/>
      <c r="T16" s="1169"/>
      <c r="U16" s="1169"/>
      <c r="V16" s="1169"/>
      <c r="W16" s="1169"/>
      <c r="X16" s="1169"/>
      <c r="Y16" s="1169"/>
      <c r="Z16" s="1169"/>
      <c r="AA16" s="1170"/>
      <c r="AB16" s="602"/>
    </row>
    <row r="17" spans="2:28" ht="9" customHeight="1" thickBot="1" x14ac:dyDescent="0.4">
      <c r="B17" s="600"/>
      <c r="C17" s="599"/>
      <c r="D17" s="599"/>
      <c r="E17" s="599"/>
      <c r="F17" s="599"/>
      <c r="G17" s="599"/>
      <c r="H17" s="599"/>
      <c r="I17" s="678"/>
      <c r="J17" s="678"/>
      <c r="K17" s="678"/>
      <c r="L17" s="678"/>
      <c r="M17" s="678"/>
      <c r="N17" s="678"/>
      <c r="O17" s="678"/>
      <c r="P17" s="678"/>
      <c r="Q17" s="678"/>
      <c r="R17" s="678"/>
      <c r="S17" s="678"/>
      <c r="T17" s="678"/>
      <c r="U17" s="678"/>
      <c r="V17" s="678"/>
      <c r="W17" s="678"/>
      <c r="X17" s="678"/>
      <c r="Y17" s="678"/>
      <c r="Z17" s="678"/>
      <c r="AA17" s="678"/>
      <c r="AB17" s="602"/>
    </row>
    <row r="18" spans="2:28" ht="49.25" customHeight="1" thickBot="1" x14ac:dyDescent="0.4">
      <c r="B18" s="600"/>
      <c r="C18" s="1165" t="s">
        <v>79</v>
      </c>
      <c r="D18" s="1166"/>
      <c r="E18" s="1166"/>
      <c r="F18" s="1166"/>
      <c r="G18" s="1166"/>
      <c r="H18" s="1167"/>
      <c r="I18" s="1840" t="s">
        <v>409</v>
      </c>
      <c r="J18" s="1841"/>
      <c r="K18" s="1841"/>
      <c r="L18" s="1841"/>
      <c r="M18" s="1841"/>
      <c r="N18" s="1841"/>
      <c r="O18" s="1841"/>
      <c r="P18" s="1841"/>
      <c r="Q18" s="1841"/>
      <c r="R18" s="1841"/>
      <c r="S18" s="1841"/>
      <c r="T18" s="1841"/>
      <c r="U18" s="1841"/>
      <c r="V18" s="1841"/>
      <c r="W18" s="1841"/>
      <c r="X18" s="1841"/>
      <c r="Y18" s="1841"/>
      <c r="Z18" s="1841"/>
      <c r="AA18" s="1842"/>
      <c r="AB18" s="602"/>
    </row>
    <row r="19" spans="2:28" ht="9" customHeight="1" thickBot="1" x14ac:dyDescent="0.4">
      <c r="B19" s="600"/>
      <c r="C19" s="599"/>
      <c r="D19" s="599"/>
      <c r="E19" s="599"/>
      <c r="F19" s="599"/>
      <c r="G19" s="599"/>
      <c r="H19" s="599"/>
      <c r="I19" s="678"/>
      <c r="J19" s="678"/>
      <c r="K19" s="678"/>
      <c r="L19" s="678"/>
      <c r="M19" s="678"/>
      <c r="N19" s="678"/>
      <c r="O19" s="678"/>
      <c r="P19" s="678"/>
      <c r="Q19" s="678"/>
      <c r="R19" s="678"/>
      <c r="S19" s="678"/>
      <c r="T19" s="678"/>
      <c r="U19" s="678"/>
      <c r="V19" s="678"/>
      <c r="W19" s="678"/>
      <c r="X19" s="678"/>
      <c r="Y19" s="678"/>
      <c r="Z19" s="678"/>
      <c r="AA19" s="678"/>
      <c r="AB19" s="602"/>
    </row>
    <row r="20" spans="2:28" ht="22.5" customHeight="1" x14ac:dyDescent="0.35">
      <c r="B20" s="600"/>
      <c r="C20" s="1171" t="s">
        <v>54</v>
      </c>
      <c r="D20" s="1172"/>
      <c r="E20" s="1172"/>
      <c r="F20" s="1172"/>
      <c r="G20" s="1172"/>
      <c r="H20" s="1173"/>
      <c r="I20" s="1177" t="s">
        <v>872</v>
      </c>
      <c r="J20" s="1178"/>
      <c r="K20" s="1178"/>
      <c r="L20" s="1179"/>
      <c r="M20" s="1147" t="s">
        <v>18</v>
      </c>
      <c r="N20" s="1148"/>
      <c r="O20" s="1148"/>
      <c r="P20" s="1148"/>
      <c r="Q20" s="1148"/>
      <c r="R20" s="1148"/>
      <c r="S20" s="1149"/>
      <c r="T20" s="1147" t="s">
        <v>19</v>
      </c>
      <c r="U20" s="1148"/>
      <c r="V20" s="1148"/>
      <c r="W20" s="1148"/>
      <c r="X20" s="1148"/>
      <c r="Y20" s="1148"/>
      <c r="Z20" s="1148"/>
      <c r="AA20" s="1149"/>
      <c r="AB20" s="602"/>
    </row>
    <row r="21" spans="2:28" ht="20" customHeight="1" thickBot="1" x14ac:dyDescent="0.4">
      <c r="B21" s="600"/>
      <c r="C21" s="1174"/>
      <c r="D21" s="1175"/>
      <c r="E21" s="1175"/>
      <c r="F21" s="1175"/>
      <c r="G21" s="1175"/>
      <c r="H21" s="1176"/>
      <c r="I21" s="1180"/>
      <c r="J21" s="1181"/>
      <c r="K21" s="1181"/>
      <c r="L21" s="1182"/>
      <c r="M21" s="1183" t="s">
        <v>20</v>
      </c>
      <c r="N21" s="1184"/>
      <c r="O21" s="1184"/>
      <c r="P21" s="1184"/>
      <c r="Q21" s="1184"/>
      <c r="R21" s="1184"/>
      <c r="S21" s="1185"/>
      <c r="T21" s="1153" t="s">
        <v>410</v>
      </c>
      <c r="U21" s="1184"/>
      <c r="V21" s="1184"/>
      <c r="W21" s="1184"/>
      <c r="X21" s="1184"/>
      <c r="Y21" s="1184"/>
      <c r="Z21" s="1184"/>
      <c r="AA21" s="1185"/>
      <c r="AB21" s="602"/>
    </row>
    <row r="22" spans="2:28" ht="9.65" customHeight="1" thickBot="1" x14ac:dyDescent="0.4">
      <c r="B22" s="600"/>
      <c r="C22" s="601"/>
      <c r="D22" s="601"/>
      <c r="E22" s="601"/>
      <c r="F22" s="601"/>
      <c r="G22" s="601"/>
      <c r="H22" s="601"/>
      <c r="I22" s="601"/>
      <c r="J22" s="601"/>
      <c r="K22" s="601"/>
      <c r="L22" s="601"/>
      <c r="M22" s="601"/>
      <c r="N22" s="601"/>
      <c r="O22" s="601"/>
      <c r="P22" s="601"/>
      <c r="Q22" s="601"/>
      <c r="R22" s="601"/>
      <c r="S22" s="601"/>
      <c r="T22" s="601"/>
      <c r="U22" s="601"/>
      <c r="V22" s="601"/>
      <c r="W22" s="601"/>
      <c r="X22" s="601"/>
      <c r="Y22" s="601"/>
      <c r="Z22" s="601"/>
      <c r="AA22" s="601"/>
      <c r="AB22" s="602"/>
    </row>
    <row r="23" spans="2:28" ht="26.4" customHeight="1" x14ac:dyDescent="0.35">
      <c r="B23" s="600"/>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602"/>
    </row>
    <row r="24" spans="2:28" ht="22.25" customHeight="1" thickBot="1" x14ac:dyDescent="0.4">
      <c r="B24" s="600"/>
      <c r="C24" s="1186" t="s">
        <v>411</v>
      </c>
      <c r="D24" s="1187"/>
      <c r="E24" s="1187"/>
      <c r="F24" s="1187"/>
      <c r="G24" s="1187"/>
      <c r="H24" s="1187"/>
      <c r="I24" s="1188"/>
      <c r="J24" s="1186" t="s">
        <v>394</v>
      </c>
      <c r="K24" s="1187"/>
      <c r="L24" s="1187"/>
      <c r="M24" s="1187"/>
      <c r="N24" s="1187"/>
      <c r="O24" s="1187"/>
      <c r="P24" s="1188"/>
      <c r="Q24" s="1189" t="s">
        <v>395</v>
      </c>
      <c r="R24" s="1190"/>
      <c r="S24" s="1190"/>
      <c r="T24" s="1190"/>
      <c r="U24" s="1190"/>
      <c r="V24" s="1190"/>
      <c r="W24" s="1190"/>
      <c r="X24" s="1190"/>
      <c r="Y24" s="1190"/>
      <c r="Z24" s="1190"/>
      <c r="AA24" s="1191"/>
      <c r="AB24" s="602"/>
    </row>
    <row r="25" spans="2:28" ht="8.4" customHeight="1" thickBot="1" x14ac:dyDescent="0.4">
      <c r="B25" s="600"/>
      <c r="C25" s="601"/>
      <c r="D25" s="601"/>
      <c r="E25" s="601"/>
      <c r="F25" s="601"/>
      <c r="G25" s="601"/>
      <c r="H25" s="601"/>
      <c r="I25" s="601"/>
      <c r="J25" s="601"/>
      <c r="K25" s="601"/>
      <c r="L25" s="601"/>
      <c r="M25" s="601"/>
      <c r="N25" s="601"/>
      <c r="O25" s="601"/>
      <c r="P25" s="601"/>
      <c r="Q25" s="601"/>
      <c r="R25" s="601"/>
      <c r="S25" s="601"/>
      <c r="T25" s="601"/>
      <c r="U25" s="601"/>
      <c r="V25" s="601"/>
      <c r="W25" s="601"/>
      <c r="X25" s="601"/>
      <c r="Y25" s="601"/>
      <c r="Z25" s="601"/>
      <c r="AA25" s="601"/>
      <c r="AB25" s="602"/>
    </row>
    <row r="26" spans="2:28" ht="27.65" customHeight="1" thickBot="1" x14ac:dyDescent="0.4">
      <c r="B26" s="600"/>
      <c r="C26" s="1165" t="s">
        <v>27</v>
      </c>
      <c r="D26" s="1166"/>
      <c r="E26" s="1166"/>
      <c r="F26" s="1166"/>
      <c r="G26" s="1166"/>
      <c r="H26" s="1167"/>
      <c r="I26" s="3675" t="s">
        <v>412</v>
      </c>
      <c r="J26" s="1169"/>
      <c r="K26" s="1169"/>
      <c r="L26" s="1169"/>
      <c r="M26" s="1169"/>
      <c r="N26" s="1169"/>
      <c r="O26" s="1169"/>
      <c r="P26" s="1169"/>
      <c r="Q26" s="1169"/>
      <c r="R26" s="1169"/>
      <c r="S26" s="1169"/>
      <c r="T26" s="1169"/>
      <c r="U26" s="1169"/>
      <c r="V26" s="1169"/>
      <c r="W26" s="1169"/>
      <c r="X26" s="1169"/>
      <c r="Y26" s="1169"/>
      <c r="Z26" s="1169"/>
      <c r="AA26" s="1170"/>
      <c r="AB26" s="602"/>
    </row>
    <row r="27" spans="2:28" ht="8" customHeight="1" thickBot="1" x14ac:dyDescent="0.4">
      <c r="B27" s="600"/>
      <c r="C27" s="599"/>
      <c r="D27" s="599"/>
      <c r="E27" s="599"/>
      <c r="F27" s="599"/>
      <c r="G27" s="599"/>
      <c r="H27" s="599"/>
      <c r="I27" s="678"/>
      <c r="J27" s="678"/>
      <c r="K27" s="678"/>
      <c r="L27" s="678"/>
      <c r="M27" s="678"/>
      <c r="N27" s="678"/>
      <c r="O27" s="678"/>
      <c r="P27" s="678"/>
      <c r="Q27" s="678"/>
      <c r="R27" s="678"/>
      <c r="S27" s="678"/>
      <c r="T27" s="678"/>
      <c r="U27" s="678"/>
      <c r="V27" s="678"/>
      <c r="W27" s="678"/>
      <c r="X27" s="678"/>
      <c r="Y27" s="678"/>
      <c r="Z27" s="678"/>
      <c r="AA27" s="678"/>
      <c r="AB27" s="602"/>
    </row>
    <row r="28" spans="2:28" ht="43.25" customHeight="1" thickBot="1" x14ac:dyDescent="0.4">
      <c r="B28" s="600"/>
      <c r="C28" s="1165" t="s">
        <v>28</v>
      </c>
      <c r="D28" s="1166"/>
      <c r="E28" s="1166"/>
      <c r="F28" s="1166"/>
      <c r="G28" s="1166"/>
      <c r="H28" s="1167"/>
      <c r="I28" s="1527">
        <v>1.37</v>
      </c>
      <c r="J28" s="1168"/>
      <c r="K28" s="1194" t="s">
        <v>29</v>
      </c>
      <c r="L28" s="1195"/>
      <c r="M28" s="1195"/>
      <c r="N28" s="1196"/>
      <c r="O28" s="1197" t="s">
        <v>30</v>
      </c>
      <c r="P28" s="1198"/>
      <c r="Q28" s="1198"/>
      <c r="R28" s="1199"/>
      <c r="S28" s="367"/>
      <c r="T28" s="1198" t="s">
        <v>31</v>
      </c>
      <c r="U28" s="1198"/>
      <c r="V28" s="1199"/>
      <c r="W28" s="619" t="s">
        <v>102</v>
      </c>
      <c r="X28" s="1200" t="s">
        <v>56</v>
      </c>
      <c r="Y28" s="1201"/>
      <c r="Z28" s="1202"/>
      <c r="AA28" s="343"/>
      <c r="AB28" s="602"/>
    </row>
    <row r="29" spans="2:28" ht="8.4" customHeight="1" thickBot="1" x14ac:dyDescent="0.4">
      <c r="B29" s="600"/>
      <c r="C29" s="601"/>
      <c r="D29" s="601"/>
      <c r="E29" s="601"/>
      <c r="F29" s="601"/>
      <c r="G29" s="601"/>
      <c r="H29" s="601"/>
      <c r="I29" s="601"/>
      <c r="J29" s="601"/>
      <c r="K29" s="601"/>
      <c r="L29" s="601"/>
      <c r="M29" s="601"/>
      <c r="N29" s="601"/>
      <c r="O29" s="601"/>
      <c r="P29" s="601"/>
      <c r="Q29" s="601"/>
      <c r="R29" s="601"/>
      <c r="S29" s="601"/>
      <c r="T29" s="601"/>
      <c r="U29" s="601"/>
      <c r="V29" s="601"/>
      <c r="W29" s="601"/>
      <c r="X29" s="601"/>
      <c r="Y29" s="601"/>
      <c r="Z29" s="601"/>
      <c r="AA29" s="601"/>
      <c r="AB29" s="602"/>
    </row>
    <row r="30" spans="2:28" ht="15" customHeight="1" x14ac:dyDescent="0.35">
      <c r="B30" s="600"/>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602"/>
    </row>
    <row r="31" spans="2:28" ht="14.25" customHeight="1" x14ac:dyDescent="0.35">
      <c r="B31" s="600"/>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602"/>
    </row>
    <row r="32" spans="2:28" ht="15" customHeight="1" thickBot="1" x14ac:dyDescent="0.4">
      <c r="B32" s="600"/>
      <c r="C32" s="1219"/>
      <c r="D32" s="1220"/>
      <c r="E32" s="1220"/>
      <c r="F32" s="1220"/>
      <c r="G32" s="1220"/>
      <c r="H32" s="1220"/>
      <c r="I32" s="1220"/>
      <c r="J32" s="1221"/>
      <c r="K32" s="1399" t="s">
        <v>413</v>
      </c>
      <c r="L32" s="1210"/>
      <c r="M32" s="1210"/>
      <c r="N32" s="1210"/>
      <c r="O32" s="1211" t="s">
        <v>414</v>
      </c>
      <c r="P32" s="1210"/>
      <c r="Q32" s="1210"/>
      <c r="R32" s="1210"/>
      <c r="S32" s="1211" t="s">
        <v>415</v>
      </c>
      <c r="T32" s="1210"/>
      <c r="U32" s="1211" t="s">
        <v>416</v>
      </c>
      <c r="V32" s="1210"/>
      <c r="W32" s="1210"/>
      <c r="X32" s="1211" t="s">
        <v>417</v>
      </c>
      <c r="Y32" s="1210"/>
      <c r="Z32" s="1211" t="s">
        <v>418</v>
      </c>
      <c r="AA32" s="1212"/>
      <c r="AB32" s="602"/>
    </row>
    <row r="33" spans="2:28" ht="6.65" customHeight="1" thickBot="1" x14ac:dyDescent="0.4">
      <c r="B33" s="600"/>
      <c r="C33" s="601"/>
      <c r="D33" s="601"/>
      <c r="E33" s="601"/>
      <c r="F33" s="601"/>
      <c r="G33" s="601"/>
      <c r="H33" s="601"/>
      <c r="I33" s="601"/>
      <c r="J33" s="601"/>
      <c r="K33" s="601"/>
      <c r="L33" s="601"/>
      <c r="M33" s="601"/>
      <c r="N33" s="601"/>
      <c r="O33" s="601"/>
      <c r="P33" s="601"/>
      <c r="Q33" s="601"/>
      <c r="R33" s="601"/>
      <c r="S33" s="601"/>
      <c r="T33" s="601"/>
      <c r="U33" s="601"/>
      <c r="V33" s="601"/>
      <c r="W33" s="601"/>
      <c r="X33" s="601"/>
      <c r="Y33" s="601"/>
      <c r="Z33" s="601"/>
      <c r="AA33" s="601"/>
      <c r="AB33" s="602"/>
    </row>
    <row r="34" spans="2:28" s="639" customFormat="1" ht="15" thickBot="1" x14ac:dyDescent="0.4">
      <c r="B34" s="638"/>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8"/>
      <c r="AB34" s="602"/>
    </row>
    <row r="35" spans="2:28" s="639" customFormat="1" ht="75" customHeight="1" thickBot="1" x14ac:dyDescent="0.4">
      <c r="B35" s="638"/>
      <c r="C35" s="1231" t="s">
        <v>41</v>
      </c>
      <c r="D35" s="1232"/>
      <c r="E35" s="1232"/>
      <c r="F35" s="1232"/>
      <c r="G35" s="1233"/>
      <c r="H35" s="641" t="s">
        <v>419</v>
      </c>
      <c r="I35" s="641" t="s">
        <v>420</v>
      </c>
      <c r="J35" s="641" t="s">
        <v>44</v>
      </c>
      <c r="K35" s="1234" t="s">
        <v>45</v>
      </c>
      <c r="L35" s="1235"/>
      <c r="M35" s="1235"/>
      <c r="N35" s="1235"/>
      <c r="O35" s="1235"/>
      <c r="P35" s="1235"/>
      <c r="Q35" s="1235"/>
      <c r="R35" s="1235"/>
      <c r="S35" s="1235"/>
      <c r="T35" s="1235"/>
      <c r="U35" s="1235"/>
      <c r="V35" s="1235"/>
      <c r="W35" s="1235"/>
      <c r="X35" s="1235"/>
      <c r="Y35" s="1235"/>
      <c r="Z35" s="1235"/>
      <c r="AA35" s="1236"/>
      <c r="AB35" s="602"/>
    </row>
    <row r="36" spans="2:28" s="639" customFormat="1" ht="45" customHeight="1" x14ac:dyDescent="0.35">
      <c r="B36" s="638"/>
      <c r="C36" s="3642" t="s">
        <v>127</v>
      </c>
      <c r="D36" s="3643"/>
      <c r="E36" s="3643"/>
      <c r="F36" s="3643"/>
      <c r="G36" s="3644"/>
      <c r="H36" s="709">
        <v>28</v>
      </c>
      <c r="I36" s="709">
        <v>40</v>
      </c>
      <c r="J36" s="710">
        <f>H36/I36</f>
        <v>0.7</v>
      </c>
      <c r="K36" s="3665" t="s">
        <v>873</v>
      </c>
      <c r="L36" s="3666"/>
      <c r="M36" s="3666"/>
      <c r="N36" s="3666"/>
      <c r="O36" s="3666"/>
      <c r="P36" s="3666"/>
      <c r="Q36" s="3666"/>
      <c r="R36" s="3666"/>
      <c r="S36" s="3666"/>
      <c r="T36" s="3666"/>
      <c r="U36" s="3666"/>
      <c r="V36" s="3666"/>
      <c r="W36" s="3666"/>
      <c r="X36" s="3666"/>
      <c r="Y36" s="3666"/>
      <c r="Z36" s="3666"/>
      <c r="AA36" s="3667"/>
      <c r="AB36" s="602"/>
    </row>
    <row r="37" spans="2:28" s="639" customFormat="1" ht="24" customHeight="1" x14ac:dyDescent="0.35">
      <c r="B37" s="638"/>
      <c r="C37" s="3642" t="s">
        <v>128</v>
      </c>
      <c r="D37" s="3643"/>
      <c r="E37" s="3643"/>
      <c r="F37" s="3643"/>
      <c r="G37" s="3644"/>
      <c r="H37" s="370"/>
      <c r="I37" s="370"/>
      <c r="J37" s="710"/>
      <c r="K37" s="3665"/>
      <c r="L37" s="3666"/>
      <c r="M37" s="3666"/>
      <c r="N37" s="3666"/>
      <c r="O37" s="3666"/>
      <c r="P37" s="3666"/>
      <c r="Q37" s="3666"/>
      <c r="R37" s="3666"/>
      <c r="S37" s="3666"/>
      <c r="T37" s="3666"/>
      <c r="U37" s="3666"/>
      <c r="V37" s="3666"/>
      <c r="W37" s="3666"/>
      <c r="X37" s="3666"/>
      <c r="Y37" s="3666"/>
      <c r="Z37" s="3666"/>
      <c r="AA37" s="3667"/>
      <c r="AB37" s="602"/>
    </row>
    <row r="38" spans="2:28" s="639" customFormat="1" ht="30" customHeight="1" x14ac:dyDescent="0.35">
      <c r="B38" s="638"/>
      <c r="C38" s="3642" t="s">
        <v>402</v>
      </c>
      <c r="D38" s="3643"/>
      <c r="E38" s="3643"/>
      <c r="F38" s="3643"/>
      <c r="G38" s="3644"/>
      <c r="H38" s="711"/>
      <c r="I38" s="711"/>
      <c r="J38" s="710"/>
      <c r="K38" s="3665"/>
      <c r="L38" s="3666"/>
      <c r="M38" s="3666"/>
      <c r="N38" s="3666"/>
      <c r="O38" s="3666"/>
      <c r="P38" s="3666"/>
      <c r="Q38" s="3666"/>
      <c r="R38" s="3666"/>
      <c r="S38" s="3666"/>
      <c r="T38" s="3666"/>
      <c r="U38" s="3666"/>
      <c r="V38" s="3666"/>
      <c r="W38" s="3666"/>
      <c r="X38" s="3666"/>
      <c r="Y38" s="3666"/>
      <c r="Z38" s="3666"/>
      <c r="AA38" s="3667"/>
      <c r="AB38" s="602"/>
    </row>
    <row r="39" spans="2:28" s="639" customFormat="1" ht="20.399999999999999" customHeight="1" x14ac:dyDescent="0.35">
      <c r="B39" s="638"/>
      <c r="C39" s="3636" t="s">
        <v>403</v>
      </c>
      <c r="D39" s="3637"/>
      <c r="E39" s="3637"/>
      <c r="F39" s="3637"/>
      <c r="G39" s="3638"/>
      <c r="H39" s="712"/>
      <c r="I39" s="712"/>
      <c r="J39" s="713"/>
      <c r="K39" s="3669"/>
      <c r="L39" s="3670"/>
      <c r="M39" s="3670"/>
      <c r="N39" s="3670"/>
      <c r="O39" s="3670"/>
      <c r="P39" s="3670"/>
      <c r="Q39" s="3670"/>
      <c r="R39" s="3670"/>
      <c r="S39" s="3670"/>
      <c r="T39" s="3670"/>
      <c r="U39" s="3670"/>
      <c r="V39" s="3670"/>
      <c r="W39" s="3670"/>
      <c r="X39" s="3670"/>
      <c r="Y39" s="3670"/>
      <c r="Z39" s="3670"/>
      <c r="AA39" s="3671"/>
      <c r="AB39" s="602"/>
    </row>
    <row r="40" spans="2:28" s="639" customFormat="1" ht="15" thickBot="1" x14ac:dyDescent="0.4">
      <c r="B40" s="638"/>
      <c r="C40" s="3672"/>
      <c r="D40" s="3673"/>
      <c r="E40" s="3673"/>
      <c r="F40" s="3673"/>
      <c r="G40" s="3674"/>
      <c r="H40" s="307"/>
      <c r="I40" s="307"/>
      <c r="J40" s="715"/>
      <c r="K40" s="1347"/>
      <c r="L40" s="1348"/>
      <c r="M40" s="1348"/>
      <c r="N40" s="1348"/>
      <c r="O40" s="1348"/>
      <c r="P40" s="1348"/>
      <c r="Q40" s="1348"/>
      <c r="R40" s="1348"/>
      <c r="S40" s="1348"/>
      <c r="T40" s="1348"/>
      <c r="U40" s="1348"/>
      <c r="V40" s="1348"/>
      <c r="W40" s="1348"/>
      <c r="X40" s="1348"/>
      <c r="Y40" s="1348"/>
      <c r="Z40" s="1348"/>
      <c r="AA40" s="1349"/>
      <c r="AB40" s="602"/>
    </row>
    <row r="41" spans="2:28" s="639" customFormat="1" ht="15.75" customHeight="1" thickBot="1" x14ac:dyDescent="0.4">
      <c r="B41" s="638"/>
      <c r="C41" s="3668" t="s">
        <v>46</v>
      </c>
      <c r="D41" s="3668"/>
      <c r="E41" s="3668"/>
      <c r="F41" s="3668"/>
      <c r="G41" s="3668"/>
      <c r="H41" s="320"/>
      <c r="I41" s="320"/>
      <c r="J41" s="716"/>
      <c r="K41" s="1342"/>
      <c r="L41" s="1342"/>
      <c r="M41" s="1342"/>
      <c r="N41" s="1342"/>
      <c r="O41" s="1342"/>
      <c r="P41" s="1342"/>
      <c r="Q41" s="1342"/>
      <c r="R41" s="1342"/>
      <c r="S41" s="1342"/>
      <c r="T41" s="1342"/>
      <c r="U41" s="1342"/>
      <c r="V41" s="1342"/>
      <c r="W41" s="1342"/>
      <c r="X41" s="1342"/>
      <c r="Y41" s="1342"/>
      <c r="Z41" s="1342"/>
      <c r="AA41" s="1343"/>
      <c r="AB41" s="602"/>
    </row>
    <row r="42" spans="2:28" s="639" customFormat="1" ht="5.25" customHeight="1" x14ac:dyDescent="0.35">
      <c r="B42" s="638"/>
      <c r="C42" s="372"/>
      <c r="D42" s="372"/>
      <c r="E42" s="372"/>
      <c r="F42" s="372"/>
      <c r="G42" s="372"/>
      <c r="H42" s="373"/>
      <c r="I42" s="373"/>
      <c r="J42" s="78"/>
      <c r="K42" s="372"/>
      <c r="L42" s="372"/>
      <c r="M42" s="372"/>
      <c r="N42" s="372"/>
      <c r="O42" s="372"/>
      <c r="P42" s="372"/>
      <c r="Q42" s="372"/>
      <c r="R42" s="372"/>
      <c r="S42" s="372"/>
      <c r="T42" s="372"/>
      <c r="U42" s="372"/>
      <c r="V42" s="372"/>
      <c r="W42" s="372"/>
      <c r="X42" s="372"/>
      <c r="Y42" s="372"/>
      <c r="Z42" s="372"/>
      <c r="AA42" s="372"/>
      <c r="AB42" s="602"/>
    </row>
    <row r="43" spans="2:28" s="639" customFormat="1" ht="15" thickBot="1" x14ac:dyDescent="0.4">
      <c r="B43" s="638"/>
      <c r="C43" s="372"/>
      <c r="D43" s="372"/>
      <c r="E43" s="372"/>
      <c r="F43" s="372"/>
      <c r="G43" s="372"/>
      <c r="H43" s="373"/>
      <c r="I43" s="373"/>
      <c r="J43" s="78"/>
      <c r="K43" s="372"/>
      <c r="L43" s="372"/>
      <c r="M43" s="372"/>
      <c r="N43" s="372"/>
      <c r="O43" s="372"/>
      <c r="P43" s="372"/>
      <c r="Q43" s="372"/>
      <c r="R43" s="372"/>
      <c r="S43" s="372"/>
      <c r="T43" s="372"/>
      <c r="U43" s="372"/>
      <c r="V43" s="372"/>
      <c r="W43" s="372"/>
      <c r="X43" s="372"/>
      <c r="Y43" s="372"/>
      <c r="Z43" s="372"/>
      <c r="AA43" s="372"/>
      <c r="AB43" s="602"/>
    </row>
    <row r="44" spans="2:28" s="639" customFormat="1" x14ac:dyDescent="0.35">
      <c r="B44" s="638"/>
      <c r="C44" s="1323" t="s">
        <v>47</v>
      </c>
      <c r="D44" s="1324"/>
      <c r="E44" s="1324"/>
      <c r="F44" s="1324"/>
      <c r="G44" s="1324"/>
      <c r="H44" s="1324"/>
      <c r="I44" s="1324"/>
      <c r="J44" s="1324"/>
      <c r="K44" s="1324"/>
      <c r="L44" s="1324"/>
      <c r="M44" s="1324"/>
      <c r="N44" s="1324"/>
      <c r="O44" s="1324"/>
      <c r="P44" s="1324"/>
      <c r="Q44" s="1324"/>
      <c r="R44" s="1324"/>
      <c r="S44" s="1324"/>
      <c r="T44" s="1324"/>
      <c r="U44" s="1324"/>
      <c r="V44" s="1324"/>
      <c r="W44" s="1324"/>
      <c r="X44" s="1324"/>
      <c r="Y44" s="1324"/>
      <c r="Z44" s="1324"/>
      <c r="AA44" s="1325"/>
      <c r="AB44" s="602"/>
    </row>
    <row r="45" spans="2:28" ht="15" thickBot="1" x14ac:dyDescent="0.4">
      <c r="B45" s="600"/>
      <c r="C45" s="1326"/>
      <c r="D45" s="1327"/>
      <c r="E45" s="1327"/>
      <c r="F45" s="1327"/>
      <c r="G45" s="1327"/>
      <c r="H45" s="1327"/>
      <c r="I45" s="1327"/>
      <c r="J45" s="1327"/>
      <c r="K45" s="1327"/>
      <c r="L45" s="1327"/>
      <c r="M45" s="1327"/>
      <c r="N45" s="1327"/>
      <c r="O45" s="1327"/>
      <c r="P45" s="1327"/>
      <c r="Q45" s="1327"/>
      <c r="R45" s="1327"/>
      <c r="S45" s="1327"/>
      <c r="T45" s="1327"/>
      <c r="U45" s="1327"/>
      <c r="V45" s="1327"/>
      <c r="W45" s="1327"/>
      <c r="X45" s="1327"/>
      <c r="Y45" s="1327"/>
      <c r="Z45" s="1327"/>
      <c r="AA45" s="1328"/>
      <c r="AB45" s="602"/>
    </row>
    <row r="46" spans="2:28" x14ac:dyDescent="0.35">
      <c r="B46" s="600"/>
      <c r="C46" s="1329" t="s">
        <v>75</v>
      </c>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1"/>
      <c r="AB46" s="602"/>
    </row>
    <row r="47" spans="2:28" x14ac:dyDescent="0.35">
      <c r="B47" s="600"/>
      <c r="C47" s="1332"/>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4"/>
      <c r="AB47" s="602"/>
    </row>
    <row r="48" spans="2:28" x14ac:dyDescent="0.35">
      <c r="B48" s="600"/>
      <c r="C48" s="1332"/>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4"/>
      <c r="AB48" s="602"/>
    </row>
    <row r="49" spans="2:28" x14ac:dyDescent="0.35">
      <c r="B49" s="600"/>
      <c r="C49" s="1332"/>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4"/>
      <c r="AB49" s="602"/>
    </row>
    <row r="50" spans="2:28" x14ac:dyDescent="0.35">
      <c r="B50" s="600"/>
      <c r="C50" s="1332"/>
      <c r="D50" s="1333"/>
      <c r="E50" s="1333"/>
      <c r="F50" s="1333"/>
      <c r="G50" s="1333"/>
      <c r="H50" s="1333"/>
      <c r="I50" s="1333"/>
      <c r="J50" s="1333"/>
      <c r="K50" s="1333"/>
      <c r="L50" s="1333"/>
      <c r="M50" s="1333"/>
      <c r="N50" s="1333"/>
      <c r="O50" s="1333"/>
      <c r="P50" s="1333"/>
      <c r="Q50" s="1333"/>
      <c r="R50" s="1333"/>
      <c r="S50" s="1333"/>
      <c r="T50" s="1333"/>
      <c r="U50" s="1333"/>
      <c r="V50" s="1333"/>
      <c r="W50" s="1333"/>
      <c r="X50" s="1333"/>
      <c r="Y50" s="1333"/>
      <c r="Z50" s="1333"/>
      <c r="AA50" s="1334"/>
      <c r="AB50" s="602"/>
    </row>
    <row r="51" spans="2:28" ht="99" customHeight="1" thickBot="1" x14ac:dyDescent="0.4">
      <c r="B51" s="600"/>
      <c r="C51" s="1335"/>
      <c r="D51" s="1336"/>
      <c r="E51" s="1336"/>
      <c r="F51" s="1336"/>
      <c r="G51" s="1336"/>
      <c r="H51" s="1336"/>
      <c r="I51" s="1336"/>
      <c r="J51" s="1336"/>
      <c r="K51" s="1336"/>
      <c r="L51" s="1336"/>
      <c r="M51" s="1336"/>
      <c r="N51" s="1336"/>
      <c r="O51" s="1336"/>
      <c r="P51" s="1336"/>
      <c r="Q51" s="1336"/>
      <c r="R51" s="1336"/>
      <c r="S51" s="1336"/>
      <c r="T51" s="1336"/>
      <c r="U51" s="1336"/>
      <c r="V51" s="1336"/>
      <c r="W51" s="1336"/>
      <c r="X51" s="1336"/>
      <c r="Y51" s="1336"/>
      <c r="Z51" s="1336"/>
      <c r="AA51" s="1337"/>
      <c r="AB51" s="602"/>
    </row>
    <row r="52" spans="2:28" ht="6.65" customHeight="1" x14ac:dyDescent="0.35">
      <c r="B52" s="607"/>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c r="AB52" s="609"/>
    </row>
    <row r="53" spans="2:28" ht="6.65" customHeight="1" thickBot="1" x14ac:dyDescent="0.4">
      <c r="B53" s="610"/>
      <c r="C53" s="378"/>
      <c r="D53" s="378"/>
      <c r="E53" s="378"/>
      <c r="F53" s="378"/>
      <c r="G53" s="378"/>
      <c r="H53" s="378"/>
      <c r="I53" s="378"/>
      <c r="J53" s="378"/>
      <c r="K53" s="378"/>
      <c r="L53" s="378"/>
      <c r="M53" s="378"/>
      <c r="N53" s="378"/>
      <c r="O53" s="378"/>
      <c r="P53" s="378"/>
      <c r="Q53" s="378"/>
      <c r="R53" s="378"/>
      <c r="S53" s="378"/>
      <c r="T53" s="378"/>
      <c r="U53" s="378"/>
      <c r="V53" s="378"/>
      <c r="W53" s="378"/>
      <c r="X53" s="378"/>
      <c r="Y53" s="378"/>
      <c r="Z53" s="378"/>
      <c r="AA53" s="378"/>
      <c r="AB53" s="612"/>
    </row>
    <row r="54" spans="2:28" ht="15.5" x14ac:dyDescent="0.35">
      <c r="B54" s="613"/>
      <c r="C54" s="3657" t="s">
        <v>41</v>
      </c>
      <c r="D54" s="3658"/>
      <c r="E54" s="3658"/>
      <c r="F54" s="3658"/>
      <c r="G54" s="3659"/>
      <c r="H54" s="3661" t="s">
        <v>57</v>
      </c>
      <c r="I54" s="3659"/>
      <c r="J54" s="3661" t="s">
        <v>58</v>
      </c>
      <c r="K54" s="3658"/>
      <c r="L54" s="3658"/>
      <c r="M54" s="3659"/>
      <c r="N54" s="3661" t="s">
        <v>49</v>
      </c>
      <c r="O54" s="3658"/>
      <c r="P54" s="3658"/>
      <c r="Q54" s="3658"/>
      <c r="R54" s="3658"/>
      <c r="S54" s="3658"/>
      <c r="T54" s="3658"/>
      <c r="U54" s="3659"/>
      <c r="V54" s="3662" t="s">
        <v>50</v>
      </c>
      <c r="W54" s="3662"/>
      <c r="X54" s="3662"/>
      <c r="Y54" s="3662"/>
      <c r="Z54" s="3662"/>
      <c r="AA54" s="3663"/>
      <c r="AB54" s="614"/>
    </row>
    <row r="55" spans="2:28" ht="7.25" customHeight="1" x14ac:dyDescent="0.35">
      <c r="B55" s="615"/>
      <c r="C55" s="3660"/>
      <c r="D55" s="1306"/>
      <c r="E55" s="1306"/>
      <c r="F55" s="1306"/>
      <c r="G55" s="1307"/>
      <c r="H55" s="1305"/>
      <c r="I55" s="1307"/>
      <c r="J55" s="1305"/>
      <c r="K55" s="1306"/>
      <c r="L55" s="1306"/>
      <c r="M55" s="1307"/>
      <c r="N55" s="1305"/>
      <c r="O55" s="1306"/>
      <c r="P55" s="1306"/>
      <c r="Q55" s="1306"/>
      <c r="R55" s="1306"/>
      <c r="S55" s="1306"/>
      <c r="T55" s="1306"/>
      <c r="U55" s="1307"/>
      <c r="V55" s="1313"/>
      <c r="W55" s="1313"/>
      <c r="X55" s="1313"/>
      <c r="Y55" s="1313"/>
      <c r="Z55" s="1313"/>
      <c r="AA55" s="3664"/>
      <c r="AB55" s="614"/>
    </row>
    <row r="56" spans="2:28" ht="15.5" hidden="1" x14ac:dyDescent="0.35">
      <c r="B56" s="615"/>
      <c r="C56" s="3660"/>
      <c r="D56" s="1306"/>
      <c r="E56" s="1306"/>
      <c r="F56" s="1306"/>
      <c r="G56" s="1307"/>
      <c r="H56" s="1305"/>
      <c r="I56" s="1307"/>
      <c r="J56" s="1305"/>
      <c r="K56" s="1306"/>
      <c r="L56" s="1306"/>
      <c r="M56" s="1307"/>
      <c r="N56" s="1305"/>
      <c r="O56" s="1306"/>
      <c r="P56" s="1306"/>
      <c r="Q56" s="1306"/>
      <c r="R56" s="1306"/>
      <c r="S56" s="1306"/>
      <c r="T56" s="1306"/>
      <c r="U56" s="1307"/>
      <c r="V56" s="1313"/>
      <c r="W56" s="1313"/>
      <c r="X56" s="1313"/>
      <c r="Y56" s="1313"/>
      <c r="Z56" s="1313"/>
      <c r="AA56" s="3664"/>
      <c r="AB56" s="614"/>
    </row>
    <row r="57" spans="2:28" ht="71.400000000000006" customHeight="1" x14ac:dyDescent="0.35">
      <c r="B57" s="613"/>
      <c r="C57" s="3648" t="s">
        <v>127</v>
      </c>
      <c r="D57" s="3649"/>
      <c r="E57" s="3649"/>
      <c r="F57" s="3649"/>
      <c r="G57" s="3649"/>
      <c r="H57" s="3652">
        <v>1</v>
      </c>
      <c r="I57" s="3652"/>
      <c r="J57" s="3653">
        <f>J36</f>
        <v>0.7</v>
      </c>
      <c r="K57" s="3652"/>
      <c r="L57" s="3652"/>
      <c r="M57" s="3652"/>
      <c r="N57" s="3650" t="s">
        <v>874</v>
      </c>
      <c r="O57" s="3650"/>
      <c r="P57" s="3650"/>
      <c r="Q57" s="3650"/>
      <c r="R57" s="3650"/>
      <c r="S57" s="3650"/>
      <c r="T57" s="3650"/>
      <c r="U57" s="3650"/>
      <c r="V57" s="3650" t="s">
        <v>875</v>
      </c>
      <c r="W57" s="3650"/>
      <c r="X57" s="3650"/>
      <c r="Y57" s="3650"/>
      <c r="Z57" s="3650"/>
      <c r="AA57" s="3651"/>
      <c r="AB57" s="633"/>
    </row>
    <row r="58" spans="2:28" ht="34.25" customHeight="1" x14ac:dyDescent="0.35">
      <c r="B58" s="613"/>
      <c r="C58" s="3648" t="s">
        <v>128</v>
      </c>
      <c r="D58" s="3649"/>
      <c r="E58" s="3649"/>
      <c r="F58" s="3649"/>
      <c r="G58" s="3649"/>
      <c r="H58" s="3652"/>
      <c r="I58" s="3652"/>
      <c r="J58" s="3653"/>
      <c r="K58" s="3652"/>
      <c r="L58" s="3652"/>
      <c r="M58" s="3652"/>
      <c r="N58" s="3650"/>
      <c r="O58" s="3650"/>
      <c r="P58" s="3650"/>
      <c r="Q58" s="3650"/>
      <c r="R58" s="3650"/>
      <c r="S58" s="3650"/>
      <c r="T58" s="3650"/>
      <c r="U58" s="3650"/>
      <c r="V58" s="3650"/>
      <c r="W58" s="3650"/>
      <c r="X58" s="3650"/>
      <c r="Y58" s="3650"/>
      <c r="Z58" s="3650"/>
      <c r="AA58" s="3651"/>
      <c r="AB58" s="633"/>
    </row>
    <row r="59" spans="2:28" ht="31.75" customHeight="1" x14ac:dyDescent="0.35">
      <c r="B59" s="613"/>
      <c r="C59" s="3648" t="s">
        <v>402</v>
      </c>
      <c r="D59" s="3649"/>
      <c r="E59" s="3649"/>
      <c r="F59" s="3649"/>
      <c r="G59" s="3649"/>
      <c r="H59" s="3652"/>
      <c r="I59" s="3652"/>
      <c r="J59" s="3654"/>
      <c r="K59" s="3655"/>
      <c r="L59" s="3655"/>
      <c r="M59" s="3656"/>
      <c r="N59" s="3650"/>
      <c r="O59" s="3650"/>
      <c r="P59" s="3650"/>
      <c r="Q59" s="3650"/>
      <c r="R59" s="3650"/>
      <c r="S59" s="3650"/>
      <c r="T59" s="3650"/>
      <c r="U59" s="3650"/>
      <c r="V59" s="3650"/>
      <c r="W59" s="3650"/>
      <c r="X59" s="3650"/>
      <c r="Y59" s="3650"/>
      <c r="Z59" s="3650"/>
      <c r="AA59" s="3651"/>
      <c r="AB59" s="633"/>
    </row>
    <row r="60" spans="2:28" ht="31.25" customHeight="1" x14ac:dyDescent="0.35">
      <c r="B60" s="613"/>
      <c r="C60" s="3648" t="s">
        <v>421</v>
      </c>
      <c r="D60" s="3649"/>
      <c r="E60" s="3649"/>
      <c r="F60" s="3649"/>
      <c r="G60" s="3649"/>
      <c r="H60" s="3652"/>
      <c r="I60" s="3652"/>
      <c r="J60" s="3676"/>
      <c r="K60" s="3676"/>
      <c r="L60" s="3676"/>
      <c r="M60" s="3676"/>
      <c r="N60" s="3650"/>
      <c r="O60" s="3650"/>
      <c r="P60" s="3650"/>
      <c r="Q60" s="3650"/>
      <c r="R60" s="3650"/>
      <c r="S60" s="3650"/>
      <c r="T60" s="3650"/>
      <c r="U60" s="3650"/>
      <c r="V60" s="3650"/>
      <c r="W60" s="3650"/>
      <c r="X60" s="3650"/>
      <c r="Y60" s="3650"/>
      <c r="Z60" s="3650"/>
      <c r="AA60" s="3651"/>
      <c r="AB60" s="633"/>
    </row>
    <row r="61" spans="2:28" x14ac:dyDescent="0.35">
      <c r="B61" s="616"/>
      <c r="C61" s="608"/>
      <c r="D61" s="608"/>
      <c r="E61" s="608"/>
      <c r="F61" s="608"/>
      <c r="G61" s="608"/>
      <c r="H61" s="608"/>
      <c r="I61" s="608"/>
      <c r="J61" s="608"/>
      <c r="K61" s="608"/>
      <c r="L61" s="608"/>
      <c r="M61" s="608"/>
      <c r="N61" s="608"/>
      <c r="O61" s="608"/>
      <c r="P61" s="608"/>
      <c r="Q61" s="608"/>
      <c r="R61" s="608"/>
      <c r="S61" s="608"/>
      <c r="T61" s="608"/>
      <c r="U61" s="608"/>
      <c r="V61" s="608"/>
      <c r="W61" s="608"/>
      <c r="X61" s="608"/>
      <c r="Y61" s="608"/>
      <c r="Z61" s="608"/>
      <c r="AA61" s="608"/>
      <c r="AB61" s="617"/>
    </row>
    <row r="100" ht="6" customHeight="1" x14ac:dyDescent="0.35"/>
  </sheetData>
  <mergeCells count="99">
    <mergeCell ref="C60:G60"/>
    <mergeCell ref="H60:I60"/>
    <mergeCell ref="J60:M60"/>
    <mergeCell ref="N60:U60"/>
    <mergeCell ref="V60:AA60"/>
    <mergeCell ref="C7:H8"/>
    <mergeCell ref="I7:AA8"/>
    <mergeCell ref="C10:H11"/>
    <mergeCell ref="I10:Q11"/>
    <mergeCell ref="R10:U10"/>
    <mergeCell ref="V10:AA10"/>
    <mergeCell ref="R11:U11"/>
    <mergeCell ref="V11:AA1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4"/>
    <mergeCell ref="C35:G35"/>
    <mergeCell ref="K35:AA35"/>
    <mergeCell ref="C36:G36"/>
    <mergeCell ref="K36:AA36"/>
    <mergeCell ref="C37:G37"/>
    <mergeCell ref="K37:AA37"/>
    <mergeCell ref="C41:G41"/>
    <mergeCell ref="K41:AA41"/>
    <mergeCell ref="C46:AA51"/>
    <mergeCell ref="C44:AA45"/>
    <mergeCell ref="C38:G38"/>
    <mergeCell ref="K38:AA38"/>
    <mergeCell ref="C39:G39"/>
    <mergeCell ref="K39:AA39"/>
    <mergeCell ref="C40:G40"/>
    <mergeCell ref="K40:AA40"/>
    <mergeCell ref="C54:G56"/>
    <mergeCell ref="H54:I56"/>
    <mergeCell ref="J54:M56"/>
    <mergeCell ref="N54:U56"/>
    <mergeCell ref="V54:AA56"/>
    <mergeCell ref="C57:G57"/>
    <mergeCell ref="H57:I57"/>
    <mergeCell ref="J57:M57"/>
    <mergeCell ref="N57:U57"/>
    <mergeCell ref="V57:AA57"/>
    <mergeCell ref="C58:G58"/>
    <mergeCell ref="N58:U58"/>
    <mergeCell ref="V58:AA58"/>
    <mergeCell ref="C59:G59"/>
    <mergeCell ref="H58:I58"/>
    <mergeCell ref="H59:I59"/>
    <mergeCell ref="J58:M58"/>
    <mergeCell ref="J59:M59"/>
    <mergeCell ref="N59:U59"/>
    <mergeCell ref="V59:AA59"/>
  </mergeCells>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E101"/>
  <sheetViews>
    <sheetView topLeftCell="A26" workbookViewId="0">
      <selection activeCell="X32" sqref="X32:Y32"/>
    </sheetView>
  </sheetViews>
  <sheetFormatPr baseColWidth="10" defaultColWidth="3.7265625" defaultRowHeight="14.5" x14ac:dyDescent="0.35"/>
  <cols>
    <col min="1" max="1" width="3.7265625" style="885"/>
    <col min="2" max="2" width="2.81640625" style="885" customWidth="1"/>
    <col min="3" max="6" width="2.7265625" style="885" customWidth="1"/>
    <col min="7" max="7" width="4.26953125" style="885" customWidth="1"/>
    <col min="8" max="8" width="14.7265625" style="885" customWidth="1"/>
    <col min="9" max="9" width="13.453125" style="885" customWidth="1"/>
    <col min="10" max="10" width="15" style="885" customWidth="1"/>
    <col min="11" max="12" width="3.453125" style="885" customWidth="1"/>
    <col min="13" max="15" width="2.7265625" style="885" customWidth="1"/>
    <col min="16" max="16" width="3.453125" style="885" customWidth="1"/>
    <col min="17" max="17" width="3.54296875" style="885" customWidth="1"/>
    <col min="18" max="18" width="3.7265625" style="885"/>
    <col min="19" max="19" width="5.81640625" style="885" customWidth="1"/>
    <col min="20" max="20" width="7.453125" style="885" customWidth="1"/>
    <col min="21" max="21" width="3.54296875" style="885" customWidth="1"/>
    <col min="22" max="22" width="3.7265625" style="885"/>
    <col min="23" max="25" width="5" style="885" customWidth="1"/>
    <col min="26" max="26" width="6.7265625" style="885" customWidth="1"/>
    <col min="27" max="27" width="4.1796875" style="885" customWidth="1"/>
    <col min="28" max="28" width="2" style="885" customWidth="1"/>
    <col min="29" max="30" width="3.7265625" style="885"/>
    <col min="31" max="31" width="80.7265625" style="885" customWidth="1"/>
    <col min="32" max="16384" width="3.7265625" style="885"/>
  </cols>
  <sheetData>
    <row r="1" spans="2:28" ht="15" thickBot="1" x14ac:dyDescent="0.4">
      <c r="B1" s="886"/>
      <c r="C1" s="886"/>
      <c r="D1" s="886"/>
      <c r="E1" s="886"/>
      <c r="F1" s="886"/>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ht="6" customHeight="1" x14ac:dyDescent="0.35">
      <c r="H5" s="887"/>
      <c r="I5" s="887"/>
      <c r="J5" s="887"/>
      <c r="K5" s="887"/>
      <c r="L5" s="887"/>
      <c r="M5" s="887"/>
      <c r="N5" s="887"/>
      <c r="O5" s="887"/>
      <c r="P5" s="887"/>
      <c r="Q5" s="887"/>
      <c r="R5" s="887"/>
      <c r="S5" s="887"/>
      <c r="T5" s="887"/>
      <c r="U5" s="887"/>
      <c r="V5" s="887"/>
      <c r="W5" s="887"/>
      <c r="X5" s="887"/>
      <c r="Y5" s="887"/>
      <c r="Z5" s="887"/>
      <c r="AA5" s="887"/>
      <c r="AB5" s="887"/>
    </row>
    <row r="6" spans="2:28" ht="7.15" customHeight="1" thickBot="1" x14ac:dyDescent="0.4">
      <c r="B6" s="888"/>
      <c r="C6" s="889"/>
      <c r="D6" s="889"/>
      <c r="E6" s="889"/>
      <c r="F6" s="889"/>
      <c r="G6" s="889"/>
      <c r="H6" s="889"/>
      <c r="I6" s="890"/>
      <c r="J6" s="890"/>
      <c r="K6" s="890"/>
      <c r="L6" s="890"/>
      <c r="M6" s="890"/>
      <c r="N6" s="890"/>
      <c r="O6" s="890"/>
      <c r="P6" s="890"/>
      <c r="Q6" s="890"/>
      <c r="R6" s="891"/>
      <c r="S6" s="891"/>
      <c r="T6" s="891"/>
      <c r="U6" s="891"/>
      <c r="V6" s="891"/>
      <c r="W6" s="889"/>
      <c r="X6" s="889"/>
      <c r="Y6" s="889"/>
      <c r="Z6" s="889"/>
      <c r="AA6" s="889"/>
      <c r="AB6" s="892"/>
    </row>
    <row r="7" spans="2:28" ht="15" customHeight="1" x14ac:dyDescent="0.35">
      <c r="B7" s="893"/>
      <c r="C7" s="1114" t="s">
        <v>4</v>
      </c>
      <c r="D7" s="1115"/>
      <c r="E7" s="1115"/>
      <c r="F7" s="1115"/>
      <c r="G7" s="1115"/>
      <c r="H7" s="1116"/>
      <c r="I7" s="1365" t="s">
        <v>386</v>
      </c>
      <c r="J7" s="1366"/>
      <c r="K7" s="1366"/>
      <c r="L7" s="1366"/>
      <c r="M7" s="1366"/>
      <c r="N7" s="1366"/>
      <c r="O7" s="1366"/>
      <c r="P7" s="1366"/>
      <c r="Q7" s="1366"/>
      <c r="R7" s="1366"/>
      <c r="S7" s="1366"/>
      <c r="T7" s="1366"/>
      <c r="U7" s="1366"/>
      <c r="V7" s="1366"/>
      <c r="W7" s="1366"/>
      <c r="X7" s="1366"/>
      <c r="Y7" s="1366"/>
      <c r="Z7" s="1366"/>
      <c r="AA7" s="1367"/>
      <c r="AB7" s="894"/>
    </row>
    <row r="8" spans="2:28" ht="7.15" customHeight="1" thickBot="1" x14ac:dyDescent="0.4">
      <c r="B8" s="893"/>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894"/>
    </row>
    <row r="9" spans="2:28" ht="9.65" customHeight="1" thickBot="1" x14ac:dyDescent="0.4">
      <c r="B9" s="893"/>
      <c r="C9" s="895"/>
      <c r="D9" s="895"/>
      <c r="E9" s="895"/>
      <c r="F9" s="895"/>
      <c r="G9" s="895"/>
      <c r="H9" s="895"/>
      <c r="I9" s="896"/>
      <c r="J9" s="896"/>
      <c r="K9" s="896"/>
      <c r="L9" s="896"/>
      <c r="M9" s="896"/>
      <c r="N9" s="896"/>
      <c r="O9" s="896"/>
      <c r="P9" s="896"/>
      <c r="Q9" s="896"/>
      <c r="R9" s="897"/>
      <c r="S9" s="897"/>
      <c r="T9" s="897"/>
      <c r="U9" s="897"/>
      <c r="V9" s="897"/>
      <c r="W9" s="895"/>
      <c r="X9" s="895"/>
      <c r="Y9" s="895"/>
      <c r="Z9" s="895"/>
      <c r="AA9" s="895"/>
      <c r="AB9" s="894"/>
    </row>
    <row r="10" spans="2:28" ht="15" customHeight="1" thickBot="1" x14ac:dyDescent="0.4">
      <c r="B10" s="893"/>
      <c r="C10" s="1114" t="s">
        <v>5</v>
      </c>
      <c r="D10" s="1115"/>
      <c r="E10" s="1115"/>
      <c r="F10" s="1115"/>
      <c r="G10" s="1115"/>
      <c r="H10" s="1116"/>
      <c r="I10" s="1138" t="s">
        <v>422</v>
      </c>
      <c r="J10" s="1139"/>
      <c r="K10" s="1139"/>
      <c r="L10" s="1139"/>
      <c r="M10" s="1139"/>
      <c r="N10" s="1139"/>
      <c r="O10" s="1139"/>
      <c r="P10" s="1139"/>
      <c r="Q10" s="1140"/>
      <c r="R10" s="1144" t="s">
        <v>7</v>
      </c>
      <c r="S10" s="1145"/>
      <c r="T10" s="1145"/>
      <c r="U10" s="1146"/>
      <c r="V10" s="1147" t="s">
        <v>8</v>
      </c>
      <c r="W10" s="1148"/>
      <c r="X10" s="1148"/>
      <c r="Y10" s="1148"/>
      <c r="Z10" s="1148"/>
      <c r="AA10" s="1149"/>
      <c r="AB10" s="894"/>
    </row>
    <row r="11" spans="2:28" ht="20.5" customHeight="1" thickBot="1" x14ac:dyDescent="0.4">
      <c r="B11" s="893"/>
      <c r="C11" s="1117"/>
      <c r="D11" s="1118"/>
      <c r="E11" s="1118"/>
      <c r="F11" s="1118"/>
      <c r="G11" s="1118"/>
      <c r="H11" s="1119"/>
      <c r="I11" s="1141"/>
      <c r="J11" s="1142"/>
      <c r="K11" s="1142"/>
      <c r="L11" s="1142"/>
      <c r="M11" s="1142"/>
      <c r="N11" s="1142"/>
      <c r="O11" s="1142"/>
      <c r="P11" s="1142"/>
      <c r="Q11" s="1143"/>
      <c r="R11" s="1150" t="s">
        <v>423</v>
      </c>
      <c r="S11" s="1151"/>
      <c r="T11" s="1151"/>
      <c r="U11" s="1152"/>
      <c r="V11" s="1153">
        <v>1</v>
      </c>
      <c r="W11" s="1154"/>
      <c r="X11" s="1154"/>
      <c r="Y11" s="1154"/>
      <c r="Z11" s="1154"/>
      <c r="AA11" s="1155"/>
      <c r="AB11" s="894"/>
    </row>
    <row r="12" spans="2:28" ht="8.5" customHeight="1" thickBot="1" x14ac:dyDescent="0.4">
      <c r="B12" s="898"/>
      <c r="C12" s="899"/>
      <c r="D12" s="899"/>
      <c r="E12" s="899"/>
      <c r="F12" s="899"/>
      <c r="G12" s="899"/>
      <c r="H12" s="899"/>
      <c r="I12" s="899"/>
      <c r="J12" s="899"/>
      <c r="K12" s="899"/>
      <c r="L12" s="899"/>
      <c r="M12" s="899"/>
      <c r="N12" s="899"/>
      <c r="O12" s="899"/>
      <c r="P12" s="899"/>
      <c r="Q12" s="899"/>
      <c r="R12" s="899"/>
      <c r="S12" s="899"/>
      <c r="T12" s="899"/>
      <c r="U12" s="899"/>
      <c r="V12" s="899"/>
      <c r="W12" s="899"/>
      <c r="X12" s="899"/>
      <c r="Y12" s="899"/>
      <c r="Z12" s="899"/>
      <c r="AA12" s="899"/>
      <c r="AB12" s="900"/>
    </row>
    <row r="13" spans="2:28" ht="18.75" customHeight="1" x14ac:dyDescent="0.35">
      <c r="B13" s="898"/>
      <c r="C13" s="1114" t="s">
        <v>9</v>
      </c>
      <c r="D13" s="1115"/>
      <c r="E13" s="1115"/>
      <c r="F13" s="1115"/>
      <c r="G13" s="1115"/>
      <c r="H13" s="1116"/>
      <c r="I13" s="1156" t="s">
        <v>424</v>
      </c>
      <c r="J13" s="1157"/>
      <c r="K13" s="1157"/>
      <c r="L13" s="1157"/>
      <c r="M13" s="1157"/>
      <c r="N13" s="1157"/>
      <c r="O13" s="1157"/>
      <c r="P13" s="1157"/>
      <c r="Q13" s="1157"/>
      <c r="R13" s="1157"/>
      <c r="S13" s="1158"/>
      <c r="T13" s="1114" t="s">
        <v>11</v>
      </c>
      <c r="U13" s="1115"/>
      <c r="V13" s="1115"/>
      <c r="W13" s="1115"/>
      <c r="X13" s="1115"/>
      <c r="Y13" s="1115"/>
      <c r="Z13" s="1115"/>
      <c r="AA13" s="1116"/>
      <c r="AB13" s="900"/>
    </row>
    <row r="14" spans="2:28" ht="30.65" customHeight="1" thickBot="1" x14ac:dyDescent="0.4">
      <c r="B14" s="898"/>
      <c r="C14" s="1117"/>
      <c r="D14" s="1118"/>
      <c r="E14" s="1118"/>
      <c r="F14" s="1118"/>
      <c r="G14" s="1118"/>
      <c r="H14" s="1119"/>
      <c r="I14" s="1159"/>
      <c r="J14" s="1160"/>
      <c r="K14" s="1160"/>
      <c r="L14" s="1160"/>
      <c r="M14" s="1160"/>
      <c r="N14" s="1160"/>
      <c r="O14" s="1160"/>
      <c r="P14" s="1160"/>
      <c r="Q14" s="1160"/>
      <c r="R14" s="1160"/>
      <c r="S14" s="1161"/>
      <c r="T14" s="1162" t="s">
        <v>62</v>
      </c>
      <c r="U14" s="1163"/>
      <c r="V14" s="1163"/>
      <c r="W14" s="1163"/>
      <c r="X14" s="1163"/>
      <c r="Y14" s="1163"/>
      <c r="Z14" s="1163"/>
      <c r="AA14" s="1164"/>
      <c r="AB14" s="900"/>
    </row>
    <row r="15" spans="2:28" ht="7.9" customHeight="1" thickBot="1" x14ac:dyDescent="0.4">
      <c r="B15" s="898"/>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900"/>
    </row>
    <row r="16" spans="2:28" ht="49.9" customHeight="1" thickBot="1" x14ac:dyDescent="0.4">
      <c r="B16" s="898"/>
      <c r="C16" s="1165" t="s">
        <v>13</v>
      </c>
      <c r="D16" s="1166"/>
      <c r="E16" s="1166"/>
      <c r="F16" s="1166"/>
      <c r="G16" s="1166"/>
      <c r="H16" s="1167"/>
      <c r="I16" s="1168" t="s">
        <v>425</v>
      </c>
      <c r="J16" s="1169"/>
      <c r="K16" s="1169"/>
      <c r="L16" s="1169"/>
      <c r="M16" s="1169"/>
      <c r="N16" s="1169"/>
      <c r="O16" s="1169"/>
      <c r="P16" s="1169"/>
      <c r="Q16" s="1169"/>
      <c r="R16" s="1169"/>
      <c r="S16" s="1169"/>
      <c r="T16" s="1169"/>
      <c r="U16" s="1169"/>
      <c r="V16" s="1169"/>
      <c r="W16" s="1169"/>
      <c r="X16" s="1169"/>
      <c r="Y16" s="1169"/>
      <c r="Z16" s="1169"/>
      <c r="AA16" s="1170"/>
      <c r="AB16" s="900"/>
    </row>
    <row r="17" spans="2:31" ht="9.65" customHeight="1" thickBot="1" x14ac:dyDescent="0.4">
      <c r="B17" s="898"/>
      <c r="C17" s="897"/>
      <c r="D17" s="897"/>
      <c r="E17" s="897"/>
      <c r="F17" s="897"/>
      <c r="G17" s="897"/>
      <c r="H17" s="897"/>
      <c r="I17" s="901"/>
      <c r="J17" s="901"/>
      <c r="K17" s="901"/>
      <c r="L17" s="901"/>
      <c r="M17" s="901"/>
      <c r="N17" s="901"/>
      <c r="O17" s="901"/>
      <c r="P17" s="901"/>
      <c r="Q17" s="901"/>
      <c r="R17" s="901"/>
      <c r="S17" s="901"/>
      <c r="T17" s="901"/>
      <c r="U17" s="901"/>
      <c r="V17" s="901"/>
      <c r="W17" s="901"/>
      <c r="X17" s="901"/>
      <c r="Y17" s="901"/>
      <c r="Z17" s="901"/>
      <c r="AA17" s="901"/>
      <c r="AB17" s="900"/>
    </row>
    <row r="18" spans="2:31" ht="58.9" customHeight="1" thickBot="1" x14ac:dyDescent="0.4">
      <c r="B18" s="898"/>
      <c r="C18" s="1165" t="s">
        <v>79</v>
      </c>
      <c r="D18" s="1166"/>
      <c r="E18" s="1166"/>
      <c r="F18" s="1166"/>
      <c r="G18" s="1166"/>
      <c r="H18" s="1167"/>
      <c r="I18" s="1840" t="s">
        <v>426</v>
      </c>
      <c r="J18" s="1841"/>
      <c r="K18" s="1841"/>
      <c r="L18" s="1841"/>
      <c r="M18" s="1841"/>
      <c r="N18" s="1841"/>
      <c r="O18" s="1841"/>
      <c r="P18" s="1841"/>
      <c r="Q18" s="1841"/>
      <c r="R18" s="1841"/>
      <c r="S18" s="1841"/>
      <c r="T18" s="1841"/>
      <c r="U18" s="1841"/>
      <c r="V18" s="1841"/>
      <c r="W18" s="1841"/>
      <c r="X18" s="1841"/>
      <c r="Y18" s="1841"/>
      <c r="Z18" s="1841"/>
      <c r="AA18" s="1842"/>
      <c r="AB18" s="900"/>
    </row>
    <row r="19" spans="2:31" ht="9" customHeight="1" thickBot="1" x14ac:dyDescent="0.4">
      <c r="B19" s="898"/>
      <c r="C19" s="897"/>
      <c r="D19" s="897"/>
      <c r="E19" s="897"/>
      <c r="F19" s="897"/>
      <c r="G19" s="897"/>
      <c r="H19" s="897"/>
      <c r="I19" s="901"/>
      <c r="J19" s="901"/>
      <c r="K19" s="901"/>
      <c r="L19" s="901"/>
      <c r="M19" s="901"/>
      <c r="N19" s="901"/>
      <c r="O19" s="901"/>
      <c r="P19" s="901"/>
      <c r="Q19" s="901"/>
      <c r="R19" s="901"/>
      <c r="S19" s="901"/>
      <c r="T19" s="901"/>
      <c r="U19" s="901"/>
      <c r="V19" s="901"/>
      <c r="W19" s="901"/>
      <c r="X19" s="901"/>
      <c r="Y19" s="901"/>
      <c r="Z19" s="901"/>
      <c r="AA19" s="901"/>
      <c r="AB19" s="900"/>
    </row>
    <row r="20" spans="2:31" ht="16.899999999999999" customHeight="1" x14ac:dyDescent="0.35">
      <c r="B20" s="898"/>
      <c r="C20" s="1171" t="s">
        <v>54</v>
      </c>
      <c r="D20" s="1172"/>
      <c r="E20" s="1172"/>
      <c r="F20" s="1172"/>
      <c r="G20" s="1172"/>
      <c r="H20" s="1173"/>
      <c r="I20" s="1177" t="s">
        <v>872</v>
      </c>
      <c r="J20" s="1178"/>
      <c r="K20" s="1178"/>
      <c r="L20" s="1179"/>
      <c r="M20" s="1147" t="s">
        <v>18</v>
      </c>
      <c r="N20" s="1148"/>
      <c r="O20" s="1148"/>
      <c r="P20" s="1148"/>
      <c r="Q20" s="1148"/>
      <c r="R20" s="1148"/>
      <c r="S20" s="1149"/>
      <c r="T20" s="1147" t="s">
        <v>19</v>
      </c>
      <c r="U20" s="1148"/>
      <c r="V20" s="1148"/>
      <c r="W20" s="1148"/>
      <c r="X20" s="1148"/>
      <c r="Y20" s="1148"/>
      <c r="Z20" s="1148"/>
      <c r="AA20" s="1149"/>
      <c r="AB20" s="900"/>
    </row>
    <row r="21" spans="2:31" ht="24" customHeight="1" thickBot="1" x14ac:dyDescent="0.4">
      <c r="B21" s="898"/>
      <c r="C21" s="1174"/>
      <c r="D21" s="1175"/>
      <c r="E21" s="1175"/>
      <c r="F21" s="1175"/>
      <c r="G21" s="1175"/>
      <c r="H21" s="1176"/>
      <c r="I21" s="1180"/>
      <c r="J21" s="1181"/>
      <c r="K21" s="1181"/>
      <c r="L21" s="1182"/>
      <c r="M21" s="1183" t="s">
        <v>20</v>
      </c>
      <c r="N21" s="1184"/>
      <c r="O21" s="1184"/>
      <c r="P21" s="1184"/>
      <c r="Q21" s="1184"/>
      <c r="R21" s="1184"/>
      <c r="S21" s="1185"/>
      <c r="T21" s="1153" t="s">
        <v>21</v>
      </c>
      <c r="U21" s="1184"/>
      <c r="V21" s="1184"/>
      <c r="W21" s="1184"/>
      <c r="X21" s="1184"/>
      <c r="Y21" s="1184"/>
      <c r="Z21" s="1184"/>
      <c r="AA21" s="1185"/>
      <c r="AB21" s="900"/>
    </row>
    <row r="22" spans="2:31" ht="9.65" customHeight="1" thickBot="1" x14ac:dyDescent="0.4">
      <c r="B22" s="898"/>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900"/>
    </row>
    <row r="23" spans="2:31" ht="27" customHeight="1" x14ac:dyDescent="0.35">
      <c r="B23" s="898"/>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900"/>
    </row>
    <row r="24" spans="2:31" ht="24.65" customHeight="1" thickBot="1" x14ac:dyDescent="0.4">
      <c r="B24" s="898"/>
      <c r="C24" s="1186" t="s">
        <v>427</v>
      </c>
      <c r="D24" s="1187"/>
      <c r="E24" s="1187"/>
      <c r="F24" s="1187"/>
      <c r="G24" s="1187"/>
      <c r="H24" s="1187"/>
      <c r="I24" s="1188"/>
      <c r="J24" s="1186" t="s">
        <v>394</v>
      </c>
      <c r="K24" s="1187"/>
      <c r="L24" s="1187"/>
      <c r="M24" s="1187"/>
      <c r="N24" s="1187"/>
      <c r="O24" s="1187"/>
      <c r="P24" s="1188"/>
      <c r="Q24" s="1189" t="s">
        <v>395</v>
      </c>
      <c r="R24" s="1190"/>
      <c r="S24" s="1190"/>
      <c r="T24" s="1190"/>
      <c r="U24" s="1190"/>
      <c r="V24" s="1190"/>
      <c r="W24" s="1190"/>
      <c r="X24" s="1190"/>
      <c r="Y24" s="1190"/>
      <c r="Z24" s="1190"/>
      <c r="AA24" s="1191"/>
      <c r="AB24" s="900"/>
    </row>
    <row r="25" spans="2:31" ht="9" customHeight="1" thickBot="1" x14ac:dyDescent="0.4">
      <c r="B25" s="898"/>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900"/>
    </row>
    <row r="26" spans="2:31" ht="22.9" customHeight="1" thickBot="1" x14ac:dyDescent="0.4">
      <c r="B26" s="898"/>
      <c r="C26" s="1165" t="s">
        <v>27</v>
      </c>
      <c r="D26" s="1166"/>
      <c r="E26" s="1166"/>
      <c r="F26" s="1166"/>
      <c r="G26" s="1166"/>
      <c r="H26" s="1167"/>
      <c r="I26" s="3627" t="s">
        <v>428</v>
      </c>
      <c r="J26" s="3628"/>
      <c r="K26" s="3628"/>
      <c r="L26" s="3628"/>
      <c r="M26" s="3628"/>
      <c r="N26" s="3628"/>
      <c r="O26" s="3628"/>
      <c r="P26" s="3628"/>
      <c r="Q26" s="3628"/>
      <c r="R26" s="3628"/>
      <c r="S26" s="3628"/>
      <c r="T26" s="3628"/>
      <c r="U26" s="3628"/>
      <c r="V26" s="3628"/>
      <c r="W26" s="3628"/>
      <c r="X26" s="3628"/>
      <c r="Y26" s="3628"/>
      <c r="Z26" s="3628"/>
      <c r="AA26" s="3629"/>
      <c r="AB26" s="900"/>
      <c r="AE26" s="1418"/>
    </row>
    <row r="27" spans="2:31" ht="9.65" customHeight="1" thickBot="1" x14ac:dyDescent="0.4">
      <c r="B27" s="898"/>
      <c r="C27" s="897"/>
      <c r="D27" s="897"/>
      <c r="E27" s="897"/>
      <c r="F27" s="897"/>
      <c r="G27" s="897"/>
      <c r="H27" s="897"/>
      <c r="I27" s="901"/>
      <c r="J27" s="901"/>
      <c r="K27" s="901"/>
      <c r="L27" s="901"/>
      <c r="M27" s="901"/>
      <c r="N27" s="901"/>
      <c r="O27" s="901"/>
      <c r="P27" s="901"/>
      <c r="Q27" s="901"/>
      <c r="R27" s="901"/>
      <c r="S27" s="901"/>
      <c r="T27" s="901"/>
      <c r="U27" s="901"/>
      <c r="V27" s="901"/>
      <c r="W27" s="901"/>
      <c r="X27" s="901"/>
      <c r="Y27" s="901"/>
      <c r="Z27" s="901"/>
      <c r="AA27" s="901"/>
      <c r="AB27" s="900"/>
      <c r="AE27" s="1418"/>
    </row>
    <row r="28" spans="2:31" ht="42" customHeight="1" thickBot="1" x14ac:dyDescent="0.4">
      <c r="B28" s="898"/>
      <c r="C28" s="1165" t="s">
        <v>28</v>
      </c>
      <c r="D28" s="1166"/>
      <c r="E28" s="1166"/>
      <c r="F28" s="1166"/>
      <c r="G28" s="1166"/>
      <c r="H28" s="1167"/>
      <c r="I28" s="1150" t="s">
        <v>52</v>
      </c>
      <c r="J28" s="1168"/>
      <c r="K28" s="1194" t="s">
        <v>29</v>
      </c>
      <c r="L28" s="1195"/>
      <c r="M28" s="1195"/>
      <c r="N28" s="1196"/>
      <c r="O28" s="1197" t="s">
        <v>30</v>
      </c>
      <c r="P28" s="1198"/>
      <c r="Q28" s="1198"/>
      <c r="R28" s="1199"/>
      <c r="S28" s="750"/>
      <c r="T28" s="1198" t="s">
        <v>31</v>
      </c>
      <c r="U28" s="1198"/>
      <c r="V28" s="1199"/>
      <c r="W28" s="749"/>
      <c r="X28" s="1200" t="s">
        <v>56</v>
      </c>
      <c r="Y28" s="1201"/>
      <c r="Z28" s="1202"/>
      <c r="AA28" s="921" t="s">
        <v>102</v>
      </c>
      <c r="AB28" s="900"/>
    </row>
    <row r="29" spans="2:31" ht="7.9" customHeight="1" thickBot="1" x14ac:dyDescent="0.4">
      <c r="B29" s="898"/>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899"/>
      <c r="AB29" s="900"/>
    </row>
    <row r="30" spans="2:31" ht="15" customHeight="1" x14ac:dyDescent="0.35">
      <c r="B30" s="898"/>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900"/>
    </row>
    <row r="31" spans="2:31" ht="14.25" customHeight="1" x14ac:dyDescent="0.35">
      <c r="B31" s="898"/>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900"/>
    </row>
    <row r="32" spans="2:31" ht="15" customHeight="1" thickBot="1" x14ac:dyDescent="0.4">
      <c r="B32" s="898"/>
      <c r="C32" s="1219"/>
      <c r="D32" s="1220"/>
      <c r="E32" s="1220"/>
      <c r="F32" s="1220"/>
      <c r="G32" s="1220"/>
      <c r="H32" s="1220"/>
      <c r="I32" s="1220"/>
      <c r="J32" s="1221"/>
      <c r="K32" s="3686">
        <v>2.1000000000000001E-2</v>
      </c>
      <c r="L32" s="3687"/>
      <c r="M32" s="3687"/>
      <c r="N32" s="3687"/>
      <c r="O32" s="1211">
        <v>0.05</v>
      </c>
      <c r="P32" s="1210"/>
      <c r="Q32" s="1210"/>
      <c r="R32" s="1210"/>
      <c r="S32" s="3687">
        <v>1.0999999999999999E-2</v>
      </c>
      <c r="T32" s="3687"/>
      <c r="U32" s="1211">
        <v>0.02</v>
      </c>
      <c r="V32" s="1210"/>
      <c r="W32" s="1210"/>
      <c r="X32" s="3687">
        <v>1E-3</v>
      </c>
      <c r="Y32" s="3687"/>
      <c r="Z32" s="1211">
        <v>0.01</v>
      </c>
      <c r="AA32" s="1212"/>
      <c r="AB32" s="900"/>
    </row>
    <row r="33" spans="2:31" ht="15" thickBot="1" x14ac:dyDescent="0.4">
      <c r="B33" s="898"/>
      <c r="C33" s="899"/>
      <c r="D33" s="899"/>
      <c r="E33" s="899"/>
      <c r="F33" s="899"/>
      <c r="G33" s="899"/>
      <c r="H33" s="899"/>
      <c r="I33" s="899"/>
      <c r="J33" s="899"/>
      <c r="K33" s="899"/>
      <c r="L33" s="899"/>
      <c r="M33" s="899"/>
      <c r="N33" s="899"/>
      <c r="O33" s="899"/>
      <c r="P33" s="899"/>
      <c r="Q33" s="899"/>
      <c r="R33" s="899"/>
      <c r="S33" s="899"/>
      <c r="T33" s="899"/>
      <c r="U33" s="899"/>
      <c r="V33" s="899"/>
      <c r="W33" s="899"/>
      <c r="X33" s="899"/>
      <c r="Y33" s="899"/>
      <c r="Z33" s="899"/>
      <c r="AA33" s="899"/>
      <c r="AB33" s="900"/>
    </row>
    <row r="34" spans="2:31" s="902" customFormat="1" ht="15" thickBot="1" x14ac:dyDescent="0.4">
      <c r="B34" s="903"/>
      <c r="C34" s="1231" t="s">
        <v>40</v>
      </c>
      <c r="D34" s="1232"/>
      <c r="E34" s="1232"/>
      <c r="F34" s="1232"/>
      <c r="G34" s="1232"/>
      <c r="H34" s="1232"/>
      <c r="I34" s="1232"/>
      <c r="J34" s="1232"/>
      <c r="K34" s="1232"/>
      <c r="L34" s="1232"/>
      <c r="M34" s="1232"/>
      <c r="N34" s="1232"/>
      <c r="O34" s="1232"/>
      <c r="P34" s="1232"/>
      <c r="Q34" s="1232"/>
      <c r="R34" s="1232"/>
      <c r="S34" s="1232"/>
      <c r="T34" s="1232"/>
      <c r="U34" s="1232"/>
      <c r="V34" s="1232"/>
      <c r="W34" s="1232"/>
      <c r="X34" s="1232"/>
      <c r="Y34" s="1232"/>
      <c r="Z34" s="1232"/>
      <c r="AA34" s="1233"/>
      <c r="AB34" s="900"/>
    </row>
    <row r="35" spans="2:31" s="902" customFormat="1" ht="47.5" customHeight="1" thickBot="1" x14ac:dyDescent="0.4">
      <c r="B35" s="903"/>
      <c r="C35" s="1231" t="s">
        <v>41</v>
      </c>
      <c r="D35" s="1232"/>
      <c r="E35" s="1232"/>
      <c r="F35" s="1232"/>
      <c r="G35" s="1233"/>
      <c r="H35" s="751" t="s">
        <v>429</v>
      </c>
      <c r="I35" s="751" t="s">
        <v>400</v>
      </c>
      <c r="J35" s="751" t="s">
        <v>44</v>
      </c>
      <c r="K35" s="1234" t="s">
        <v>45</v>
      </c>
      <c r="L35" s="1235"/>
      <c r="M35" s="1235"/>
      <c r="N35" s="1235"/>
      <c r="O35" s="1235"/>
      <c r="P35" s="1235"/>
      <c r="Q35" s="1235"/>
      <c r="R35" s="1235"/>
      <c r="S35" s="1235"/>
      <c r="T35" s="1235"/>
      <c r="U35" s="1235"/>
      <c r="V35" s="1235"/>
      <c r="W35" s="1235"/>
      <c r="X35" s="1235"/>
      <c r="Y35" s="1235"/>
      <c r="Z35" s="1235"/>
      <c r="AA35" s="1236"/>
      <c r="AB35" s="900"/>
    </row>
    <row r="36" spans="2:31" s="902" customFormat="1" ht="77.25" customHeight="1" x14ac:dyDescent="0.35">
      <c r="B36" s="903"/>
      <c r="C36" s="3642" t="s">
        <v>127</v>
      </c>
      <c r="D36" s="3643"/>
      <c r="E36" s="3643"/>
      <c r="F36" s="3643"/>
      <c r="G36" s="3644"/>
      <c r="H36" s="759">
        <v>102</v>
      </c>
      <c r="I36" s="759">
        <v>19009</v>
      </c>
      <c r="J36" s="984">
        <f>+H36/I36</f>
        <v>5.3658793203219526E-3</v>
      </c>
      <c r="K36" s="3665" t="s">
        <v>976</v>
      </c>
      <c r="L36" s="3666"/>
      <c r="M36" s="3666"/>
      <c r="N36" s="3666"/>
      <c r="O36" s="3666"/>
      <c r="P36" s="3666"/>
      <c r="Q36" s="3666"/>
      <c r="R36" s="3666"/>
      <c r="S36" s="3666"/>
      <c r="T36" s="3666"/>
      <c r="U36" s="3666"/>
      <c r="V36" s="3666"/>
      <c r="W36" s="3666"/>
      <c r="X36" s="3666"/>
      <c r="Y36" s="3666"/>
      <c r="Z36" s="3666"/>
      <c r="AA36" s="3667"/>
      <c r="AB36" s="900"/>
      <c r="AE36" s="985"/>
    </row>
    <row r="37" spans="2:31" s="902" customFormat="1" ht="27" customHeight="1" x14ac:dyDescent="0.35">
      <c r="B37" s="903"/>
      <c r="C37" s="3642" t="s">
        <v>115</v>
      </c>
      <c r="D37" s="3643"/>
      <c r="E37" s="3643"/>
      <c r="F37" s="3643"/>
      <c r="G37" s="3644"/>
      <c r="H37" s="752"/>
      <c r="I37" s="752"/>
      <c r="J37" s="984"/>
      <c r="K37" s="3665"/>
      <c r="L37" s="3666"/>
      <c r="M37" s="3666"/>
      <c r="N37" s="3666"/>
      <c r="O37" s="3666"/>
      <c r="P37" s="3666"/>
      <c r="Q37" s="3666"/>
      <c r="R37" s="3666"/>
      <c r="S37" s="3666"/>
      <c r="T37" s="3666"/>
      <c r="U37" s="3666"/>
      <c r="V37" s="3666"/>
      <c r="W37" s="3666"/>
      <c r="X37" s="3666"/>
      <c r="Y37" s="3666"/>
      <c r="Z37" s="3666"/>
      <c r="AA37" s="3667"/>
      <c r="AB37" s="900"/>
    </row>
    <row r="38" spans="2:31" s="902" customFormat="1" ht="38.5" customHeight="1" x14ac:dyDescent="0.35">
      <c r="B38" s="903"/>
      <c r="C38" s="3642" t="s">
        <v>116</v>
      </c>
      <c r="D38" s="3643"/>
      <c r="E38" s="3643"/>
      <c r="F38" s="3643"/>
      <c r="G38" s="3644"/>
      <c r="H38" s="764"/>
      <c r="I38" s="764"/>
      <c r="J38" s="984"/>
      <c r="K38" s="3665"/>
      <c r="L38" s="3666"/>
      <c r="M38" s="3666"/>
      <c r="N38" s="3666"/>
      <c r="O38" s="3666"/>
      <c r="P38" s="3666"/>
      <c r="Q38" s="3666"/>
      <c r="R38" s="3666"/>
      <c r="S38" s="3666"/>
      <c r="T38" s="3666"/>
      <c r="U38" s="3666"/>
      <c r="V38" s="3666"/>
      <c r="W38" s="3666"/>
      <c r="X38" s="3666"/>
      <c r="Y38" s="3666"/>
      <c r="Z38" s="3666"/>
      <c r="AA38" s="3667"/>
      <c r="AB38" s="900"/>
    </row>
    <row r="39" spans="2:31" s="902" customFormat="1" ht="17.5" customHeight="1" thickBot="1" x14ac:dyDescent="0.4">
      <c r="B39" s="903"/>
      <c r="C39" s="3636" t="s">
        <v>117</v>
      </c>
      <c r="D39" s="3637"/>
      <c r="E39" s="3637"/>
      <c r="F39" s="3637"/>
      <c r="G39" s="3638"/>
      <c r="H39" s="986"/>
      <c r="I39" s="986"/>
      <c r="J39" s="987"/>
      <c r="K39" s="3665"/>
      <c r="L39" s="3666"/>
      <c r="M39" s="3666"/>
      <c r="N39" s="3666"/>
      <c r="O39" s="3666"/>
      <c r="P39" s="3666"/>
      <c r="Q39" s="3666"/>
      <c r="R39" s="3666"/>
      <c r="S39" s="3666"/>
      <c r="T39" s="3666"/>
      <c r="U39" s="3666"/>
      <c r="V39" s="3666"/>
      <c r="W39" s="3666"/>
      <c r="X39" s="3666"/>
      <c r="Y39" s="3666"/>
      <c r="Z39" s="3666"/>
      <c r="AA39" s="3667"/>
      <c r="AB39" s="900"/>
    </row>
    <row r="40" spans="2:31" s="902" customFormat="1" ht="15.75" customHeight="1" thickBot="1" x14ac:dyDescent="0.4">
      <c r="B40" s="903"/>
      <c r="C40" s="1338" t="s">
        <v>46</v>
      </c>
      <c r="D40" s="1339"/>
      <c r="E40" s="1339"/>
      <c r="F40" s="1339"/>
      <c r="G40" s="1340"/>
      <c r="H40" s="753"/>
      <c r="I40" s="753"/>
      <c r="J40" s="309"/>
      <c r="K40" s="1341"/>
      <c r="L40" s="1342"/>
      <c r="M40" s="1342"/>
      <c r="N40" s="1342"/>
      <c r="O40" s="1342"/>
      <c r="P40" s="1342"/>
      <c r="Q40" s="1342"/>
      <c r="R40" s="1342"/>
      <c r="S40" s="1342"/>
      <c r="T40" s="1342"/>
      <c r="U40" s="1342"/>
      <c r="V40" s="1342"/>
      <c r="W40" s="1342"/>
      <c r="X40" s="1342"/>
      <c r="Y40" s="1342"/>
      <c r="Z40" s="1342"/>
      <c r="AA40" s="1343"/>
      <c r="AB40" s="900"/>
    </row>
    <row r="41" spans="2:31" s="902" customFormat="1" ht="5.25" customHeight="1" x14ac:dyDescent="0.35">
      <c r="B41" s="903"/>
      <c r="C41" s="937"/>
      <c r="D41" s="937"/>
      <c r="E41" s="937"/>
      <c r="F41" s="937"/>
      <c r="G41" s="937"/>
      <c r="H41" s="946"/>
      <c r="I41" s="946"/>
      <c r="J41" s="78"/>
      <c r="K41" s="937"/>
      <c r="L41" s="937"/>
      <c r="M41" s="937"/>
      <c r="N41" s="937"/>
      <c r="O41" s="937"/>
      <c r="P41" s="937"/>
      <c r="Q41" s="937"/>
      <c r="R41" s="937"/>
      <c r="S41" s="937"/>
      <c r="T41" s="937"/>
      <c r="U41" s="937"/>
      <c r="V41" s="937"/>
      <c r="W41" s="937"/>
      <c r="X41" s="937"/>
      <c r="Y41" s="937"/>
      <c r="Z41" s="937"/>
      <c r="AA41" s="937"/>
      <c r="AB41" s="900"/>
    </row>
    <row r="42" spans="2:31" s="902" customFormat="1" ht="5.5" customHeight="1" thickBot="1" x14ac:dyDescent="0.4">
      <c r="B42" s="903"/>
      <c r="C42" s="937"/>
      <c r="D42" s="937"/>
      <c r="E42" s="937"/>
      <c r="F42" s="937"/>
      <c r="G42" s="937"/>
      <c r="H42" s="946"/>
      <c r="I42" s="946"/>
      <c r="J42" s="78"/>
      <c r="K42" s="937"/>
      <c r="L42" s="937"/>
      <c r="M42" s="937"/>
      <c r="N42" s="937"/>
      <c r="O42" s="937"/>
      <c r="P42" s="937"/>
      <c r="Q42" s="937"/>
      <c r="R42" s="937"/>
      <c r="S42" s="937"/>
      <c r="T42" s="937"/>
      <c r="U42" s="937"/>
      <c r="V42" s="937"/>
      <c r="W42" s="937"/>
      <c r="X42" s="937"/>
      <c r="Y42" s="937"/>
      <c r="Z42" s="937"/>
      <c r="AA42" s="937"/>
      <c r="AB42" s="900"/>
    </row>
    <row r="43" spans="2:31" s="902" customFormat="1" x14ac:dyDescent="0.35">
      <c r="B43" s="903"/>
      <c r="C43" s="1323"/>
      <c r="D43" s="1324"/>
      <c r="E43" s="1324"/>
      <c r="F43" s="1324"/>
      <c r="G43" s="1324"/>
      <c r="H43" s="1324"/>
      <c r="I43" s="1324"/>
      <c r="J43" s="1324"/>
      <c r="K43" s="1324"/>
      <c r="L43" s="1324"/>
      <c r="M43" s="1324"/>
      <c r="N43" s="1324"/>
      <c r="O43" s="1324"/>
      <c r="P43" s="1324"/>
      <c r="Q43" s="1324"/>
      <c r="R43" s="1324"/>
      <c r="S43" s="1324"/>
      <c r="T43" s="1324"/>
      <c r="U43" s="1324"/>
      <c r="V43" s="1324"/>
      <c r="W43" s="1324"/>
      <c r="X43" s="1324"/>
      <c r="Y43" s="1324"/>
      <c r="Z43" s="1324"/>
      <c r="AA43" s="1325"/>
      <c r="AB43" s="900"/>
    </row>
    <row r="44" spans="2:31" ht="3" customHeight="1" thickBot="1" x14ac:dyDescent="0.4">
      <c r="B44" s="898"/>
      <c r="C44" s="1326"/>
      <c r="D44" s="1327"/>
      <c r="E44" s="1327"/>
      <c r="F44" s="1327"/>
      <c r="G44" s="1327"/>
      <c r="H44" s="1327"/>
      <c r="I44" s="1327"/>
      <c r="J44" s="1327"/>
      <c r="K44" s="1327"/>
      <c r="L44" s="1327"/>
      <c r="M44" s="1327"/>
      <c r="N44" s="1327"/>
      <c r="O44" s="1327"/>
      <c r="P44" s="1327"/>
      <c r="Q44" s="1327"/>
      <c r="R44" s="1327"/>
      <c r="S44" s="1327"/>
      <c r="T44" s="1327"/>
      <c r="U44" s="1327"/>
      <c r="V44" s="1327"/>
      <c r="W44" s="1327"/>
      <c r="X44" s="1327"/>
      <c r="Y44" s="1327"/>
      <c r="Z44" s="1327"/>
      <c r="AA44" s="1328"/>
      <c r="AB44" s="900"/>
    </row>
    <row r="45" spans="2:31" x14ac:dyDescent="0.35">
      <c r="B45" s="898"/>
      <c r="C45" s="1329" t="s">
        <v>75</v>
      </c>
      <c r="D45" s="1330"/>
      <c r="E45" s="1330"/>
      <c r="F45" s="1330"/>
      <c r="G45" s="1330"/>
      <c r="H45" s="1330"/>
      <c r="I45" s="1330"/>
      <c r="J45" s="1330"/>
      <c r="K45" s="1330"/>
      <c r="L45" s="1330"/>
      <c r="M45" s="1330"/>
      <c r="N45" s="1330"/>
      <c r="O45" s="1330"/>
      <c r="P45" s="1330"/>
      <c r="Q45" s="1330"/>
      <c r="R45" s="1330"/>
      <c r="S45" s="1330"/>
      <c r="T45" s="1330"/>
      <c r="U45" s="1330"/>
      <c r="V45" s="1330"/>
      <c r="W45" s="1330"/>
      <c r="X45" s="1330"/>
      <c r="Y45" s="1330"/>
      <c r="Z45" s="1330"/>
      <c r="AA45" s="1331"/>
      <c r="AB45" s="900"/>
    </row>
    <row r="46" spans="2:31" x14ac:dyDescent="0.35">
      <c r="B46" s="898"/>
      <c r="C46" s="1332"/>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4"/>
      <c r="AB46" s="900"/>
    </row>
    <row r="47" spans="2:31" x14ac:dyDescent="0.35">
      <c r="B47" s="898"/>
      <c r="C47" s="1332"/>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4"/>
      <c r="AB47" s="900"/>
    </row>
    <row r="48" spans="2:31" x14ac:dyDescent="0.35">
      <c r="B48" s="898"/>
      <c r="C48" s="1332"/>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4"/>
      <c r="AB48" s="900"/>
    </row>
    <row r="49" spans="2:28" ht="9.65" customHeight="1" x14ac:dyDescent="0.35">
      <c r="B49" s="898"/>
      <c r="C49" s="1332"/>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4"/>
      <c r="AB49" s="900"/>
    </row>
    <row r="50" spans="2:28" ht="117" customHeight="1" thickBot="1" x14ac:dyDescent="0.4">
      <c r="B50" s="898"/>
      <c r="C50" s="1335"/>
      <c r="D50" s="1336"/>
      <c r="E50" s="1336"/>
      <c r="F50" s="1336"/>
      <c r="G50" s="1336"/>
      <c r="H50" s="1336"/>
      <c r="I50" s="1336"/>
      <c r="J50" s="1336"/>
      <c r="K50" s="1336"/>
      <c r="L50" s="1336"/>
      <c r="M50" s="1336"/>
      <c r="N50" s="1336"/>
      <c r="O50" s="1336"/>
      <c r="P50" s="1336"/>
      <c r="Q50" s="1336"/>
      <c r="R50" s="1336"/>
      <c r="S50" s="1336"/>
      <c r="T50" s="1336"/>
      <c r="U50" s="1336"/>
      <c r="V50" s="1336"/>
      <c r="W50" s="1336"/>
      <c r="X50" s="1336"/>
      <c r="Y50" s="1336"/>
      <c r="Z50" s="1336"/>
      <c r="AA50" s="1337"/>
      <c r="AB50" s="900"/>
    </row>
    <row r="51" spans="2:28" ht="7.15" customHeight="1" x14ac:dyDescent="0.35">
      <c r="B51" s="908"/>
      <c r="C51" s="948"/>
      <c r="D51" s="948"/>
      <c r="E51" s="948"/>
      <c r="F51" s="948"/>
      <c r="G51" s="948"/>
      <c r="H51" s="948"/>
      <c r="I51" s="948"/>
      <c r="J51" s="948"/>
      <c r="K51" s="948"/>
      <c r="L51" s="948"/>
      <c r="M51" s="948"/>
      <c r="N51" s="948"/>
      <c r="O51" s="948"/>
      <c r="P51" s="948"/>
      <c r="Q51" s="948"/>
      <c r="R51" s="948"/>
      <c r="S51" s="948"/>
      <c r="T51" s="948"/>
      <c r="U51" s="948"/>
      <c r="V51" s="948"/>
      <c r="W51" s="948"/>
      <c r="X51" s="948"/>
      <c r="Y51" s="948"/>
      <c r="Z51" s="948"/>
      <c r="AA51" s="948"/>
      <c r="AB51" s="910"/>
    </row>
    <row r="52" spans="2:28" ht="6.65" customHeight="1" thickBot="1" x14ac:dyDescent="0.4">
      <c r="B52" s="911"/>
      <c r="C52" s="951"/>
      <c r="D52" s="951"/>
      <c r="E52" s="951"/>
      <c r="F52" s="951"/>
      <c r="G52" s="951"/>
      <c r="H52" s="951"/>
      <c r="I52" s="951"/>
      <c r="J52" s="951"/>
      <c r="K52" s="951"/>
      <c r="L52" s="951"/>
      <c r="M52" s="951"/>
      <c r="N52" s="951"/>
      <c r="O52" s="951"/>
      <c r="P52" s="951"/>
      <c r="Q52" s="951"/>
      <c r="R52" s="951"/>
      <c r="S52" s="951"/>
      <c r="T52" s="951"/>
      <c r="U52" s="951"/>
      <c r="V52" s="951"/>
      <c r="W52" s="951"/>
      <c r="X52" s="951"/>
      <c r="Y52" s="951"/>
      <c r="Z52" s="951"/>
      <c r="AA52" s="951"/>
      <c r="AB52" s="913"/>
    </row>
    <row r="53" spans="2:28" ht="15.5" x14ac:dyDescent="0.35">
      <c r="B53" s="914"/>
      <c r="C53" s="1302" t="s">
        <v>41</v>
      </c>
      <c r="D53" s="1303"/>
      <c r="E53" s="1303"/>
      <c r="F53" s="1303"/>
      <c r="G53" s="1304"/>
      <c r="H53" s="1302" t="s">
        <v>57</v>
      </c>
      <c r="I53" s="1304"/>
      <c r="J53" s="1302" t="s">
        <v>58</v>
      </c>
      <c r="K53" s="1303"/>
      <c r="L53" s="1303"/>
      <c r="M53" s="1304"/>
      <c r="N53" s="1302" t="s">
        <v>49</v>
      </c>
      <c r="O53" s="1303"/>
      <c r="P53" s="1303"/>
      <c r="Q53" s="1303"/>
      <c r="R53" s="1303"/>
      <c r="S53" s="1303"/>
      <c r="T53" s="1303"/>
      <c r="U53" s="1304"/>
      <c r="V53" s="1311" t="s">
        <v>50</v>
      </c>
      <c r="W53" s="1311"/>
      <c r="X53" s="1311"/>
      <c r="Y53" s="1311"/>
      <c r="Z53" s="1311"/>
      <c r="AA53" s="1312"/>
      <c r="AB53" s="915"/>
    </row>
    <row r="54" spans="2:28" ht="9" customHeight="1" thickBot="1" x14ac:dyDescent="0.4">
      <c r="B54" s="916"/>
      <c r="C54" s="1305"/>
      <c r="D54" s="1306"/>
      <c r="E54" s="1306"/>
      <c r="F54" s="1306"/>
      <c r="G54" s="1307"/>
      <c r="H54" s="1305"/>
      <c r="I54" s="1307"/>
      <c r="J54" s="1305"/>
      <c r="K54" s="1306"/>
      <c r="L54" s="1306"/>
      <c r="M54" s="1307"/>
      <c r="N54" s="1305"/>
      <c r="O54" s="1306"/>
      <c r="P54" s="1306"/>
      <c r="Q54" s="1306"/>
      <c r="R54" s="1306"/>
      <c r="S54" s="1306"/>
      <c r="T54" s="1306"/>
      <c r="U54" s="1307"/>
      <c r="V54" s="1313"/>
      <c r="W54" s="1313"/>
      <c r="X54" s="1313"/>
      <c r="Y54" s="1313"/>
      <c r="Z54" s="1313"/>
      <c r="AA54" s="1314"/>
      <c r="AB54" s="915"/>
    </row>
    <row r="55" spans="2:28" ht="16" hidden="1" thickBot="1" x14ac:dyDescent="0.4">
      <c r="B55" s="916"/>
      <c r="C55" s="1305"/>
      <c r="D55" s="1306"/>
      <c r="E55" s="1306"/>
      <c r="F55" s="1306"/>
      <c r="G55" s="1307"/>
      <c r="H55" s="1305"/>
      <c r="I55" s="1307"/>
      <c r="J55" s="1305"/>
      <c r="K55" s="1306"/>
      <c r="L55" s="1306"/>
      <c r="M55" s="1307"/>
      <c r="N55" s="1308"/>
      <c r="O55" s="1309"/>
      <c r="P55" s="1309"/>
      <c r="Q55" s="1309"/>
      <c r="R55" s="1309"/>
      <c r="S55" s="1309"/>
      <c r="T55" s="1309"/>
      <c r="U55" s="1310"/>
      <c r="V55" s="1315"/>
      <c r="W55" s="1315"/>
      <c r="X55" s="1315"/>
      <c r="Y55" s="1315"/>
      <c r="Z55" s="1315"/>
      <c r="AA55" s="1316"/>
      <c r="AB55" s="915"/>
    </row>
    <row r="56" spans="2:28" ht="82.9" customHeight="1" thickBot="1" x14ac:dyDescent="0.4">
      <c r="B56" s="914"/>
      <c r="C56" s="3618" t="s">
        <v>127</v>
      </c>
      <c r="D56" s="3619"/>
      <c r="E56" s="3619"/>
      <c r="F56" s="3619"/>
      <c r="G56" s="3619"/>
      <c r="H56" s="3677" t="s">
        <v>977</v>
      </c>
      <c r="I56" s="3619"/>
      <c r="J56" s="3677">
        <f>J36</f>
        <v>5.3658793203219526E-3</v>
      </c>
      <c r="K56" s="3619"/>
      <c r="L56" s="3619"/>
      <c r="M56" s="3619"/>
      <c r="N56" s="3678" t="s">
        <v>597</v>
      </c>
      <c r="O56" s="3679"/>
      <c r="P56" s="3679"/>
      <c r="Q56" s="3679"/>
      <c r="R56" s="3679"/>
      <c r="S56" s="3679"/>
      <c r="T56" s="3679"/>
      <c r="U56" s="3680"/>
      <c r="V56" s="3678" t="s">
        <v>978</v>
      </c>
      <c r="W56" s="3679"/>
      <c r="X56" s="3679"/>
      <c r="Y56" s="3679"/>
      <c r="Z56" s="3679"/>
      <c r="AA56" s="3681"/>
      <c r="AB56" s="917"/>
    </row>
    <row r="57" spans="2:28" s="763" customFormat="1" ht="35.5" customHeight="1" thickBot="1" x14ac:dyDescent="0.4">
      <c r="B57" s="761"/>
      <c r="C57" s="3618" t="s">
        <v>115</v>
      </c>
      <c r="D57" s="3619"/>
      <c r="E57" s="3619"/>
      <c r="F57" s="3619"/>
      <c r="G57" s="3619"/>
      <c r="H57" s="3682"/>
      <c r="I57" s="3682"/>
      <c r="J57" s="3683"/>
      <c r="K57" s="3684"/>
      <c r="L57" s="3684"/>
      <c r="M57" s="3685"/>
      <c r="N57" s="3678"/>
      <c r="O57" s="3679"/>
      <c r="P57" s="3679"/>
      <c r="Q57" s="3679"/>
      <c r="R57" s="3679"/>
      <c r="S57" s="3679"/>
      <c r="T57" s="3679"/>
      <c r="U57" s="3680"/>
      <c r="V57" s="3678"/>
      <c r="W57" s="3679"/>
      <c r="X57" s="3679"/>
      <c r="Y57" s="3679"/>
      <c r="Z57" s="3679"/>
      <c r="AA57" s="3681"/>
      <c r="AB57" s="762"/>
    </row>
    <row r="58" spans="2:28" ht="27" customHeight="1" thickBot="1" x14ac:dyDescent="0.4">
      <c r="B58" s="914"/>
      <c r="C58" s="3589" t="s">
        <v>116</v>
      </c>
      <c r="D58" s="3590"/>
      <c r="E58" s="3590"/>
      <c r="F58" s="3590"/>
      <c r="G58" s="3590"/>
      <c r="H58" s="3682"/>
      <c r="I58" s="3682"/>
      <c r="J58" s="3683"/>
      <c r="K58" s="3684"/>
      <c r="L58" s="3684"/>
      <c r="M58" s="3685"/>
      <c r="N58" s="3678"/>
      <c r="O58" s="3679"/>
      <c r="P58" s="3679"/>
      <c r="Q58" s="3679"/>
      <c r="R58" s="3679"/>
      <c r="S58" s="3679"/>
      <c r="T58" s="3679"/>
      <c r="U58" s="3680"/>
      <c r="V58" s="3678"/>
      <c r="W58" s="3679"/>
      <c r="X58" s="3679"/>
      <c r="Y58" s="3679"/>
      <c r="Z58" s="3679"/>
      <c r="AA58" s="3681"/>
      <c r="AB58" s="917"/>
    </row>
    <row r="59" spans="2:28" ht="24.65" customHeight="1" x14ac:dyDescent="0.35">
      <c r="B59" s="914"/>
      <c r="C59" s="3589" t="s">
        <v>117</v>
      </c>
      <c r="D59" s="3590"/>
      <c r="E59" s="3590"/>
      <c r="F59" s="3590"/>
      <c r="G59" s="3590"/>
      <c r="H59" s="3682"/>
      <c r="I59" s="3682"/>
      <c r="J59" s="3683"/>
      <c r="K59" s="3684"/>
      <c r="L59" s="3684"/>
      <c r="M59" s="3685"/>
      <c r="N59" s="3678"/>
      <c r="O59" s="3679"/>
      <c r="P59" s="3679"/>
      <c r="Q59" s="3679"/>
      <c r="R59" s="3679"/>
      <c r="S59" s="3679"/>
      <c r="T59" s="3679"/>
      <c r="U59" s="3680"/>
      <c r="V59" s="3678"/>
      <c r="W59" s="3679"/>
      <c r="X59" s="3679"/>
      <c r="Y59" s="3679"/>
      <c r="Z59" s="3679"/>
      <c r="AA59" s="3681"/>
      <c r="AB59" s="917"/>
    </row>
    <row r="60" spans="2:28" x14ac:dyDescent="0.35">
      <c r="B60" s="914"/>
      <c r="C60" s="1290"/>
      <c r="D60" s="1291"/>
      <c r="E60" s="1291"/>
      <c r="F60" s="1291"/>
      <c r="G60" s="1291"/>
      <c r="H60" s="1291"/>
      <c r="I60" s="1291"/>
      <c r="J60" s="1291"/>
      <c r="K60" s="1291"/>
      <c r="L60" s="1291"/>
      <c r="M60" s="1291"/>
      <c r="N60" s="1292"/>
      <c r="O60" s="1293"/>
      <c r="P60" s="1293"/>
      <c r="Q60" s="1293"/>
      <c r="R60" s="1293"/>
      <c r="S60" s="1293"/>
      <c r="T60" s="1293"/>
      <c r="U60" s="1294"/>
      <c r="V60" s="1292"/>
      <c r="W60" s="1293"/>
      <c r="X60" s="1293"/>
      <c r="Y60" s="1293"/>
      <c r="Z60" s="1293"/>
      <c r="AA60" s="1295"/>
      <c r="AB60" s="917"/>
    </row>
    <row r="61" spans="2:28" ht="15.75" customHeight="1" thickBot="1" x14ac:dyDescent="0.4">
      <c r="B61" s="914"/>
      <c r="C61" s="1296"/>
      <c r="D61" s="1297"/>
      <c r="E61" s="1297"/>
      <c r="F61" s="1297"/>
      <c r="G61" s="1297"/>
      <c r="H61" s="1297"/>
      <c r="I61" s="1297"/>
      <c r="J61" s="1297"/>
      <c r="K61" s="1297"/>
      <c r="L61" s="1297"/>
      <c r="M61" s="1297"/>
      <c r="N61" s="1298"/>
      <c r="O61" s="1299"/>
      <c r="P61" s="1299"/>
      <c r="Q61" s="1299"/>
      <c r="R61" s="1299"/>
      <c r="S61" s="1299"/>
      <c r="T61" s="1299"/>
      <c r="U61" s="1300"/>
      <c r="V61" s="1298"/>
      <c r="W61" s="1299"/>
      <c r="X61" s="1299"/>
      <c r="Y61" s="1299"/>
      <c r="Z61" s="1299"/>
      <c r="AA61" s="1301"/>
      <c r="AB61" s="917"/>
    </row>
    <row r="62" spans="2:28" x14ac:dyDescent="0.35">
      <c r="B62" s="918"/>
      <c r="C62" s="948"/>
      <c r="D62" s="948"/>
      <c r="E62" s="948"/>
      <c r="F62" s="948"/>
      <c r="G62" s="948"/>
      <c r="H62" s="948"/>
      <c r="I62" s="948"/>
      <c r="J62" s="948"/>
      <c r="K62" s="948"/>
      <c r="L62" s="948"/>
      <c r="M62" s="948"/>
      <c r="N62" s="948"/>
      <c r="O62" s="948"/>
      <c r="P62" s="948"/>
      <c r="Q62" s="948"/>
      <c r="R62" s="948"/>
      <c r="S62" s="948"/>
      <c r="T62" s="948"/>
      <c r="U62" s="948"/>
      <c r="V62" s="948"/>
      <c r="W62" s="948"/>
      <c r="X62" s="948"/>
      <c r="Y62" s="948"/>
      <c r="Z62" s="948"/>
      <c r="AA62" s="948"/>
      <c r="AB62" s="919"/>
    </row>
    <row r="63" spans="2:28" x14ac:dyDescent="0.35">
      <c r="C63" s="923"/>
      <c r="D63" s="923"/>
      <c r="E63" s="923"/>
      <c r="F63" s="923"/>
      <c r="G63" s="923"/>
      <c r="H63" s="923"/>
      <c r="I63" s="923"/>
      <c r="J63" s="923"/>
      <c r="K63" s="923"/>
      <c r="L63" s="923"/>
      <c r="M63" s="923"/>
      <c r="N63" s="923"/>
      <c r="O63" s="923"/>
      <c r="P63" s="923"/>
      <c r="Q63" s="923"/>
      <c r="R63" s="923"/>
      <c r="S63" s="923"/>
      <c r="T63" s="923"/>
      <c r="U63" s="923"/>
      <c r="V63" s="923"/>
      <c r="W63" s="923"/>
      <c r="X63" s="923"/>
      <c r="Y63" s="923"/>
      <c r="Z63" s="923"/>
      <c r="AA63" s="923"/>
    </row>
    <row r="64" spans="2:28" x14ac:dyDescent="0.35">
      <c r="C64" s="923"/>
      <c r="D64" s="923"/>
      <c r="E64" s="923"/>
      <c r="F64" s="923"/>
      <c r="G64" s="923"/>
      <c r="H64" s="923"/>
      <c r="I64" s="923"/>
      <c r="J64" s="923"/>
      <c r="K64" s="923"/>
      <c r="L64" s="923"/>
      <c r="M64" s="923"/>
      <c r="N64" s="923"/>
      <c r="O64" s="923"/>
      <c r="P64" s="923"/>
      <c r="Q64" s="923"/>
      <c r="R64" s="923"/>
      <c r="S64" s="923"/>
      <c r="T64" s="923"/>
      <c r="U64" s="923"/>
      <c r="V64" s="923"/>
      <c r="W64" s="923"/>
      <c r="X64" s="923"/>
      <c r="Y64" s="923"/>
      <c r="Z64" s="923"/>
      <c r="AA64" s="923"/>
    </row>
    <row r="65" spans="3:27" x14ac:dyDescent="0.35">
      <c r="C65" s="923"/>
      <c r="D65" s="923"/>
      <c r="E65" s="923"/>
      <c r="F65" s="923"/>
      <c r="G65" s="923"/>
      <c r="H65" s="923"/>
      <c r="I65" s="923"/>
      <c r="J65" s="923"/>
      <c r="K65" s="923"/>
      <c r="L65" s="923"/>
      <c r="M65" s="923"/>
      <c r="N65" s="923"/>
      <c r="O65" s="923"/>
      <c r="P65" s="923"/>
      <c r="Q65" s="923"/>
      <c r="R65" s="923"/>
      <c r="S65" s="923"/>
      <c r="T65" s="923"/>
      <c r="U65" s="923"/>
      <c r="V65" s="923"/>
      <c r="W65" s="923"/>
      <c r="X65" s="923"/>
      <c r="Y65" s="923"/>
      <c r="Z65" s="923"/>
      <c r="AA65" s="923"/>
    </row>
    <row r="66" spans="3:27" x14ac:dyDescent="0.35">
      <c r="C66" s="923"/>
      <c r="D66" s="923"/>
      <c r="E66" s="923"/>
      <c r="F66" s="923"/>
      <c r="G66" s="923"/>
      <c r="H66" s="923"/>
      <c r="I66" s="923"/>
      <c r="J66" s="923"/>
      <c r="K66" s="923"/>
      <c r="L66" s="923"/>
      <c r="M66" s="923"/>
      <c r="N66" s="923"/>
      <c r="O66" s="923"/>
      <c r="P66" s="923"/>
      <c r="Q66" s="923"/>
      <c r="R66" s="923"/>
      <c r="S66" s="923"/>
      <c r="T66" s="923"/>
      <c r="U66" s="923"/>
      <c r="V66" s="923"/>
      <c r="W66" s="923"/>
      <c r="X66" s="923"/>
      <c r="Y66" s="923"/>
      <c r="Z66" s="923"/>
      <c r="AA66" s="923"/>
    </row>
    <row r="67" spans="3:27" x14ac:dyDescent="0.35">
      <c r="C67" s="923"/>
      <c r="D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row>
    <row r="68" spans="3:27" x14ac:dyDescent="0.35">
      <c r="C68" s="923"/>
      <c r="D68" s="923"/>
      <c r="E68" s="923"/>
      <c r="F68" s="923"/>
      <c r="G68" s="923"/>
      <c r="H68" s="923"/>
      <c r="I68" s="923"/>
      <c r="J68" s="923"/>
      <c r="K68" s="923"/>
      <c r="L68" s="923"/>
      <c r="M68" s="923"/>
      <c r="N68" s="923"/>
      <c r="O68" s="923"/>
      <c r="P68" s="923"/>
      <c r="Q68" s="923"/>
      <c r="R68" s="923"/>
      <c r="S68" s="923"/>
      <c r="T68" s="923"/>
      <c r="U68" s="923"/>
      <c r="V68" s="923"/>
      <c r="W68" s="923"/>
      <c r="X68" s="923"/>
      <c r="Y68" s="923"/>
      <c r="Z68" s="923"/>
      <c r="AA68" s="923"/>
    </row>
    <row r="69" spans="3:27" x14ac:dyDescent="0.35">
      <c r="C69" s="923"/>
      <c r="D69" s="923"/>
      <c r="E69" s="923"/>
      <c r="F69" s="923"/>
      <c r="G69" s="923"/>
      <c r="H69" s="923"/>
      <c r="I69" s="923"/>
      <c r="J69" s="923"/>
      <c r="K69" s="923"/>
      <c r="L69" s="923"/>
      <c r="M69" s="923"/>
      <c r="N69" s="923"/>
      <c r="O69" s="923"/>
      <c r="P69" s="923"/>
      <c r="Q69" s="923"/>
      <c r="R69" s="923"/>
      <c r="S69" s="923"/>
      <c r="T69" s="923"/>
      <c r="U69" s="923"/>
      <c r="V69" s="923"/>
      <c r="W69" s="923"/>
      <c r="X69" s="923"/>
      <c r="Y69" s="923"/>
      <c r="Z69" s="923"/>
      <c r="AA69" s="923"/>
    </row>
    <row r="70" spans="3:27" x14ac:dyDescent="0.35">
      <c r="C70" s="923"/>
      <c r="D70" s="923"/>
      <c r="E70" s="923"/>
      <c r="F70" s="923"/>
      <c r="G70" s="923"/>
      <c r="H70" s="923"/>
      <c r="I70" s="923"/>
      <c r="J70" s="923"/>
      <c r="K70" s="923"/>
      <c r="L70" s="923"/>
      <c r="M70" s="923"/>
      <c r="N70" s="923"/>
      <c r="O70" s="923"/>
      <c r="P70" s="923"/>
      <c r="Q70" s="923"/>
      <c r="R70" s="923"/>
      <c r="S70" s="923"/>
      <c r="T70" s="923"/>
      <c r="U70" s="923"/>
      <c r="V70" s="923"/>
      <c r="W70" s="923"/>
      <c r="X70" s="923"/>
      <c r="Y70" s="923"/>
      <c r="Z70" s="923"/>
      <c r="AA70" s="923"/>
    </row>
    <row r="71" spans="3:27" x14ac:dyDescent="0.35">
      <c r="C71" s="923"/>
      <c r="D71" s="923"/>
      <c r="E71" s="923"/>
      <c r="F71" s="923"/>
      <c r="G71" s="923"/>
      <c r="H71" s="923"/>
      <c r="I71" s="923"/>
      <c r="J71" s="923"/>
      <c r="K71" s="923"/>
      <c r="L71" s="923"/>
      <c r="M71" s="923"/>
      <c r="N71" s="923"/>
      <c r="O71" s="923"/>
      <c r="P71" s="923"/>
      <c r="Q71" s="923"/>
      <c r="R71" s="923"/>
      <c r="S71" s="923"/>
      <c r="T71" s="923"/>
      <c r="U71" s="923"/>
      <c r="V71" s="923"/>
      <c r="W71" s="923"/>
      <c r="X71" s="923"/>
      <c r="Y71" s="923"/>
      <c r="Z71" s="923"/>
      <c r="AA71" s="923"/>
    </row>
    <row r="72" spans="3:27" x14ac:dyDescent="0.35">
      <c r="C72" s="923"/>
      <c r="D72" s="923"/>
      <c r="E72" s="923"/>
      <c r="F72" s="923"/>
      <c r="G72" s="923"/>
      <c r="H72" s="923"/>
      <c r="I72" s="923"/>
      <c r="J72" s="923"/>
      <c r="K72" s="923"/>
      <c r="L72" s="923"/>
      <c r="M72" s="923"/>
      <c r="N72" s="923"/>
      <c r="O72" s="923"/>
      <c r="P72" s="923"/>
      <c r="Q72" s="923"/>
      <c r="R72" s="923"/>
      <c r="S72" s="923"/>
      <c r="T72" s="923"/>
      <c r="U72" s="923"/>
      <c r="V72" s="923"/>
      <c r="W72" s="923"/>
      <c r="X72" s="923"/>
      <c r="Y72" s="923"/>
      <c r="Z72" s="923"/>
      <c r="AA72" s="923"/>
    </row>
    <row r="73" spans="3:27" x14ac:dyDescent="0.35">
      <c r="C73" s="923"/>
      <c r="D73" s="923"/>
      <c r="E73" s="923"/>
      <c r="F73" s="923"/>
      <c r="G73" s="923"/>
      <c r="H73" s="923"/>
      <c r="I73" s="923"/>
      <c r="J73" s="923"/>
      <c r="K73" s="923"/>
      <c r="L73" s="923"/>
      <c r="M73" s="923"/>
      <c r="N73" s="923"/>
      <c r="O73" s="923"/>
      <c r="P73" s="923"/>
      <c r="Q73" s="923"/>
      <c r="R73" s="923"/>
      <c r="S73" s="923"/>
      <c r="T73" s="923"/>
      <c r="U73" s="923"/>
      <c r="V73" s="923"/>
      <c r="W73" s="923"/>
      <c r="X73" s="923"/>
      <c r="Y73" s="923"/>
      <c r="Z73" s="923"/>
      <c r="AA73" s="923"/>
    </row>
    <row r="74" spans="3:27" x14ac:dyDescent="0.35">
      <c r="C74" s="923"/>
      <c r="D74" s="923"/>
      <c r="E74" s="923"/>
      <c r="F74" s="923"/>
      <c r="G74" s="923"/>
      <c r="H74" s="923"/>
      <c r="I74" s="923"/>
      <c r="J74" s="923"/>
      <c r="K74" s="923"/>
      <c r="L74" s="923"/>
      <c r="M74" s="923"/>
      <c r="N74" s="923"/>
      <c r="O74" s="923"/>
      <c r="P74" s="923"/>
      <c r="Q74" s="923"/>
      <c r="R74" s="923"/>
      <c r="S74" s="923"/>
      <c r="T74" s="923"/>
      <c r="U74" s="923"/>
      <c r="V74" s="923"/>
      <c r="W74" s="923"/>
      <c r="X74" s="923"/>
      <c r="Y74" s="923"/>
      <c r="Z74" s="923"/>
      <c r="AA74" s="923"/>
    </row>
    <row r="75" spans="3:27" x14ac:dyDescent="0.35">
      <c r="C75" s="923"/>
      <c r="D75" s="923"/>
      <c r="E75" s="923"/>
      <c r="F75" s="923"/>
      <c r="G75" s="923"/>
      <c r="H75" s="923"/>
      <c r="I75" s="923"/>
      <c r="J75" s="923"/>
      <c r="K75" s="923"/>
      <c r="L75" s="923"/>
      <c r="M75" s="923"/>
      <c r="N75" s="923"/>
      <c r="O75" s="923"/>
      <c r="P75" s="923"/>
      <c r="Q75" s="923"/>
      <c r="R75" s="923"/>
      <c r="S75" s="923"/>
      <c r="T75" s="923"/>
      <c r="U75" s="923"/>
      <c r="V75" s="923"/>
      <c r="W75" s="923"/>
      <c r="X75" s="923"/>
      <c r="Y75" s="923"/>
      <c r="Z75" s="923"/>
      <c r="AA75" s="923"/>
    </row>
    <row r="76" spans="3:27" x14ac:dyDescent="0.35">
      <c r="C76" s="923"/>
      <c r="D76" s="923"/>
      <c r="E76" s="923"/>
      <c r="F76" s="923"/>
      <c r="G76" s="923"/>
      <c r="H76" s="923"/>
      <c r="I76" s="923"/>
      <c r="J76" s="923"/>
      <c r="K76" s="923"/>
      <c r="L76" s="923"/>
      <c r="M76" s="923"/>
      <c r="N76" s="923"/>
      <c r="O76" s="923"/>
      <c r="P76" s="923"/>
      <c r="Q76" s="923"/>
      <c r="R76" s="923"/>
      <c r="S76" s="923"/>
      <c r="T76" s="923"/>
      <c r="U76" s="923"/>
      <c r="V76" s="923"/>
      <c r="W76" s="923"/>
      <c r="X76" s="923"/>
      <c r="Y76" s="923"/>
      <c r="Z76" s="923"/>
      <c r="AA76" s="923"/>
    </row>
    <row r="77" spans="3:27" x14ac:dyDescent="0.35">
      <c r="C77" s="923"/>
      <c r="D77" s="923"/>
      <c r="E77" s="923"/>
      <c r="F77" s="923"/>
      <c r="G77" s="923"/>
      <c r="H77" s="923"/>
      <c r="I77" s="923"/>
      <c r="J77" s="923"/>
      <c r="K77" s="923"/>
      <c r="L77" s="923"/>
      <c r="M77" s="923"/>
      <c r="N77" s="923"/>
      <c r="O77" s="923"/>
      <c r="P77" s="923"/>
      <c r="Q77" s="923"/>
      <c r="R77" s="923"/>
      <c r="S77" s="923"/>
      <c r="T77" s="923"/>
      <c r="U77" s="923"/>
      <c r="V77" s="923"/>
      <c r="W77" s="923"/>
      <c r="X77" s="923"/>
      <c r="Y77" s="923"/>
      <c r="Z77" s="923"/>
      <c r="AA77" s="923"/>
    </row>
    <row r="78" spans="3:27" x14ac:dyDescent="0.35">
      <c r="C78" s="923"/>
      <c r="D78" s="923"/>
      <c r="E78" s="923"/>
      <c r="F78" s="923"/>
      <c r="G78" s="923"/>
      <c r="H78" s="923"/>
      <c r="I78" s="923"/>
      <c r="J78" s="923"/>
      <c r="K78" s="923"/>
      <c r="L78" s="923"/>
      <c r="M78" s="923"/>
      <c r="N78" s="923"/>
      <c r="O78" s="923"/>
      <c r="P78" s="923"/>
      <c r="Q78" s="923"/>
      <c r="R78" s="923"/>
      <c r="S78" s="923"/>
      <c r="T78" s="923"/>
      <c r="U78" s="923"/>
      <c r="V78" s="923"/>
      <c r="W78" s="923"/>
      <c r="X78" s="923"/>
      <c r="Y78" s="923"/>
      <c r="Z78" s="923"/>
      <c r="AA78" s="923"/>
    </row>
    <row r="79" spans="3:27" x14ac:dyDescent="0.35">
      <c r="C79" s="923"/>
      <c r="D79" s="923"/>
      <c r="E79" s="923"/>
      <c r="F79" s="923"/>
      <c r="G79" s="923"/>
      <c r="H79" s="923"/>
      <c r="I79" s="923"/>
      <c r="J79" s="923"/>
      <c r="K79" s="923"/>
      <c r="L79" s="923"/>
      <c r="M79" s="923"/>
      <c r="N79" s="923"/>
      <c r="O79" s="923"/>
      <c r="P79" s="923"/>
      <c r="Q79" s="923"/>
      <c r="R79" s="923"/>
      <c r="S79" s="923"/>
      <c r="T79" s="923"/>
      <c r="U79" s="923"/>
      <c r="V79" s="923"/>
      <c r="W79" s="923"/>
      <c r="X79" s="923"/>
      <c r="Y79" s="923"/>
      <c r="Z79" s="923"/>
      <c r="AA79" s="923"/>
    </row>
    <row r="80" spans="3:27" x14ac:dyDescent="0.35">
      <c r="C80" s="923"/>
      <c r="D80" s="923"/>
      <c r="E80" s="923"/>
      <c r="F80" s="923"/>
      <c r="G80" s="923"/>
      <c r="H80" s="923"/>
      <c r="I80" s="923"/>
      <c r="J80" s="923"/>
      <c r="K80" s="923"/>
      <c r="L80" s="923"/>
      <c r="M80" s="923"/>
      <c r="N80" s="923"/>
      <c r="O80" s="923"/>
      <c r="P80" s="923"/>
      <c r="Q80" s="923"/>
      <c r="R80" s="923"/>
      <c r="S80" s="923"/>
      <c r="T80" s="923"/>
      <c r="U80" s="923"/>
      <c r="V80" s="923"/>
      <c r="W80" s="923"/>
      <c r="X80" s="923"/>
      <c r="Y80" s="923"/>
      <c r="Z80" s="923"/>
      <c r="AA80" s="923"/>
    </row>
    <row r="81" spans="3:27" x14ac:dyDescent="0.35">
      <c r="C81" s="923"/>
      <c r="D81" s="923"/>
      <c r="E81" s="923"/>
      <c r="F81" s="923"/>
      <c r="G81" s="923"/>
      <c r="H81" s="923"/>
      <c r="I81" s="923"/>
      <c r="J81" s="923"/>
      <c r="K81" s="923"/>
      <c r="L81" s="923"/>
      <c r="M81" s="923"/>
      <c r="N81" s="923"/>
      <c r="O81" s="923"/>
      <c r="P81" s="923"/>
      <c r="Q81" s="923"/>
      <c r="R81" s="923"/>
      <c r="S81" s="923"/>
      <c r="T81" s="923"/>
      <c r="U81" s="923"/>
      <c r="V81" s="923"/>
      <c r="W81" s="923"/>
      <c r="X81" s="923"/>
      <c r="Y81" s="923"/>
      <c r="Z81" s="923"/>
      <c r="AA81" s="923"/>
    </row>
    <row r="82" spans="3:27" x14ac:dyDescent="0.35">
      <c r="C82" s="923"/>
      <c r="D82" s="923"/>
      <c r="E82" s="923"/>
      <c r="F82" s="923"/>
      <c r="G82" s="923"/>
      <c r="H82" s="923"/>
      <c r="I82" s="923"/>
      <c r="J82" s="923"/>
      <c r="K82" s="923"/>
      <c r="L82" s="923"/>
      <c r="M82" s="923"/>
      <c r="N82" s="923"/>
      <c r="O82" s="923"/>
      <c r="P82" s="923"/>
      <c r="Q82" s="923"/>
      <c r="R82" s="923"/>
      <c r="S82" s="923"/>
      <c r="T82" s="923"/>
      <c r="U82" s="923"/>
      <c r="V82" s="923"/>
      <c r="W82" s="923"/>
      <c r="X82" s="923"/>
      <c r="Y82" s="923"/>
      <c r="Z82" s="923"/>
      <c r="AA82" s="923"/>
    </row>
    <row r="83" spans="3:27" x14ac:dyDescent="0.35">
      <c r="C83" s="923"/>
      <c r="D83" s="923"/>
      <c r="E83" s="923"/>
      <c r="F83" s="923"/>
      <c r="G83" s="923"/>
      <c r="H83" s="923"/>
      <c r="I83" s="923"/>
      <c r="J83" s="923"/>
      <c r="K83" s="923"/>
      <c r="L83" s="923"/>
      <c r="M83" s="923"/>
      <c r="N83" s="923"/>
      <c r="O83" s="923"/>
      <c r="P83" s="923"/>
      <c r="Q83" s="923"/>
      <c r="R83" s="923"/>
      <c r="S83" s="923"/>
      <c r="T83" s="923"/>
      <c r="U83" s="923"/>
      <c r="V83" s="923"/>
      <c r="W83" s="923"/>
      <c r="X83" s="923"/>
      <c r="Y83" s="923"/>
      <c r="Z83" s="923"/>
      <c r="AA83" s="923"/>
    </row>
    <row r="84" spans="3:27" x14ac:dyDescent="0.35">
      <c r="C84" s="923"/>
      <c r="D84" s="923"/>
      <c r="E84" s="923"/>
      <c r="F84" s="923"/>
      <c r="G84" s="923"/>
      <c r="H84" s="923"/>
      <c r="I84" s="923"/>
      <c r="J84" s="923"/>
      <c r="K84" s="923"/>
      <c r="L84" s="923"/>
      <c r="M84" s="923"/>
      <c r="N84" s="923"/>
      <c r="O84" s="923"/>
      <c r="P84" s="923"/>
      <c r="Q84" s="923"/>
      <c r="R84" s="923"/>
      <c r="S84" s="923"/>
      <c r="T84" s="923"/>
      <c r="U84" s="923"/>
      <c r="V84" s="923"/>
      <c r="W84" s="923"/>
      <c r="X84" s="923"/>
      <c r="Y84" s="923"/>
      <c r="Z84" s="923"/>
      <c r="AA84" s="923"/>
    </row>
    <row r="85" spans="3:27" x14ac:dyDescent="0.35">
      <c r="C85" s="923"/>
      <c r="D85" s="923"/>
      <c r="E85" s="923"/>
      <c r="F85" s="923"/>
      <c r="G85" s="923"/>
      <c r="H85" s="923"/>
      <c r="I85" s="923"/>
      <c r="J85" s="923"/>
      <c r="K85" s="923"/>
      <c r="L85" s="923"/>
      <c r="M85" s="923"/>
      <c r="N85" s="923"/>
      <c r="O85" s="923"/>
      <c r="P85" s="923"/>
      <c r="Q85" s="923"/>
      <c r="R85" s="923"/>
      <c r="S85" s="923"/>
      <c r="T85" s="923"/>
      <c r="U85" s="923"/>
      <c r="V85" s="923"/>
      <c r="W85" s="923"/>
      <c r="X85" s="923"/>
      <c r="Y85" s="923"/>
      <c r="Z85" s="923"/>
      <c r="AA85" s="923"/>
    </row>
    <row r="86" spans="3:27" x14ac:dyDescent="0.35">
      <c r="C86" s="923"/>
      <c r="D86" s="923"/>
      <c r="E86" s="923"/>
      <c r="F86" s="923"/>
      <c r="G86" s="923"/>
      <c r="H86" s="923"/>
      <c r="I86" s="923"/>
      <c r="J86" s="923"/>
      <c r="K86" s="923"/>
      <c r="L86" s="923"/>
      <c r="M86" s="923"/>
      <c r="N86" s="923"/>
      <c r="O86" s="923"/>
      <c r="P86" s="923"/>
      <c r="Q86" s="923"/>
      <c r="R86" s="923"/>
      <c r="S86" s="923"/>
      <c r="T86" s="923"/>
      <c r="U86" s="923"/>
      <c r="V86" s="923"/>
      <c r="W86" s="923"/>
      <c r="X86" s="923"/>
      <c r="Y86" s="923"/>
      <c r="Z86" s="923"/>
      <c r="AA86" s="923"/>
    </row>
    <row r="87" spans="3:27" x14ac:dyDescent="0.35">
      <c r="C87" s="923"/>
      <c r="D87" s="923"/>
      <c r="E87" s="923"/>
      <c r="F87" s="923"/>
      <c r="G87" s="923"/>
      <c r="H87" s="923"/>
      <c r="I87" s="923"/>
      <c r="J87" s="923"/>
      <c r="K87" s="923"/>
      <c r="L87" s="923"/>
      <c r="M87" s="923"/>
      <c r="N87" s="923"/>
      <c r="O87" s="923"/>
      <c r="P87" s="923"/>
      <c r="Q87" s="923"/>
      <c r="R87" s="923"/>
      <c r="S87" s="923"/>
      <c r="T87" s="923"/>
      <c r="U87" s="923"/>
      <c r="V87" s="923"/>
      <c r="W87" s="923"/>
      <c r="X87" s="923"/>
      <c r="Y87" s="923"/>
      <c r="Z87" s="923"/>
      <c r="AA87" s="923"/>
    </row>
    <row r="88" spans="3:27" x14ac:dyDescent="0.35">
      <c r="C88" s="923"/>
      <c r="D88" s="923"/>
      <c r="E88" s="923"/>
      <c r="F88" s="923"/>
      <c r="G88" s="923"/>
      <c r="H88" s="923"/>
      <c r="I88" s="923"/>
      <c r="J88" s="923"/>
      <c r="K88" s="923"/>
      <c r="L88" s="923"/>
      <c r="M88" s="923"/>
      <c r="N88" s="923"/>
      <c r="O88" s="923"/>
      <c r="P88" s="923"/>
      <c r="Q88" s="923"/>
      <c r="R88" s="923"/>
      <c r="S88" s="923"/>
      <c r="T88" s="923"/>
      <c r="U88" s="923"/>
      <c r="V88" s="923"/>
      <c r="W88" s="923"/>
      <c r="X88" s="923"/>
      <c r="Y88" s="923"/>
      <c r="Z88" s="923"/>
      <c r="AA88" s="923"/>
    </row>
    <row r="89" spans="3:27" x14ac:dyDescent="0.35">
      <c r="C89" s="923"/>
      <c r="D89" s="923"/>
      <c r="E89" s="923"/>
      <c r="F89" s="923"/>
      <c r="G89" s="923"/>
      <c r="H89" s="923"/>
      <c r="I89" s="923"/>
      <c r="J89" s="923"/>
      <c r="K89" s="923"/>
      <c r="L89" s="923"/>
      <c r="M89" s="923"/>
      <c r="N89" s="923"/>
      <c r="O89" s="923"/>
      <c r="P89" s="923"/>
      <c r="Q89" s="923"/>
      <c r="R89" s="923"/>
      <c r="S89" s="923"/>
      <c r="T89" s="923"/>
      <c r="U89" s="923"/>
      <c r="V89" s="923"/>
      <c r="W89" s="923"/>
      <c r="X89" s="923"/>
      <c r="Y89" s="923"/>
      <c r="Z89" s="923"/>
      <c r="AA89" s="923"/>
    </row>
    <row r="90" spans="3:27" x14ac:dyDescent="0.35">
      <c r="C90" s="923"/>
      <c r="D90" s="923"/>
      <c r="E90" s="923"/>
      <c r="F90" s="923"/>
      <c r="G90" s="923"/>
      <c r="H90" s="923"/>
      <c r="I90" s="923"/>
      <c r="J90" s="923"/>
      <c r="K90" s="923"/>
      <c r="L90" s="923"/>
      <c r="M90" s="923"/>
      <c r="N90" s="923"/>
      <c r="O90" s="923"/>
      <c r="P90" s="923"/>
      <c r="Q90" s="923"/>
      <c r="R90" s="923"/>
      <c r="S90" s="923"/>
      <c r="T90" s="923"/>
      <c r="U90" s="923"/>
      <c r="V90" s="923"/>
      <c r="W90" s="923"/>
      <c r="X90" s="923"/>
      <c r="Y90" s="923"/>
      <c r="Z90" s="923"/>
      <c r="AA90" s="923"/>
    </row>
    <row r="91" spans="3:27" x14ac:dyDescent="0.35">
      <c r="C91" s="923"/>
      <c r="D91" s="923"/>
      <c r="E91" s="923"/>
      <c r="F91" s="923"/>
      <c r="G91" s="923"/>
      <c r="H91" s="923"/>
      <c r="I91" s="923"/>
      <c r="J91" s="923"/>
      <c r="K91" s="923"/>
      <c r="L91" s="923"/>
      <c r="M91" s="923"/>
      <c r="N91" s="923"/>
      <c r="O91" s="923"/>
      <c r="P91" s="923"/>
      <c r="Q91" s="923"/>
      <c r="R91" s="923"/>
      <c r="S91" s="923"/>
      <c r="T91" s="923"/>
      <c r="U91" s="923"/>
      <c r="V91" s="923"/>
      <c r="W91" s="923"/>
      <c r="X91" s="923"/>
      <c r="Y91" s="923"/>
      <c r="Z91" s="923"/>
      <c r="AA91" s="923"/>
    </row>
    <row r="92" spans="3:27" x14ac:dyDescent="0.35">
      <c r="C92" s="923"/>
      <c r="D92" s="923"/>
      <c r="E92" s="923"/>
      <c r="F92" s="923"/>
      <c r="G92" s="923"/>
      <c r="H92" s="923"/>
      <c r="I92" s="923"/>
      <c r="J92" s="923"/>
      <c r="K92" s="923"/>
      <c r="L92" s="923"/>
      <c r="M92" s="923"/>
      <c r="N92" s="923"/>
      <c r="O92" s="923"/>
      <c r="P92" s="923"/>
      <c r="Q92" s="923"/>
      <c r="R92" s="923"/>
      <c r="S92" s="923"/>
      <c r="T92" s="923"/>
      <c r="U92" s="923"/>
      <c r="V92" s="923"/>
      <c r="W92" s="923"/>
      <c r="X92" s="923"/>
      <c r="Y92" s="923"/>
      <c r="Z92" s="923"/>
      <c r="AA92" s="923"/>
    </row>
    <row r="93" spans="3:27" x14ac:dyDescent="0.35">
      <c r="C93" s="923"/>
      <c r="D93" s="923"/>
      <c r="E93" s="923"/>
      <c r="F93" s="923"/>
      <c r="G93" s="923"/>
      <c r="H93" s="923"/>
      <c r="I93" s="923"/>
      <c r="J93" s="923"/>
      <c r="K93" s="923"/>
      <c r="L93" s="923"/>
      <c r="M93" s="923"/>
      <c r="N93" s="923"/>
      <c r="O93" s="923"/>
      <c r="P93" s="923"/>
      <c r="Q93" s="923"/>
      <c r="R93" s="923"/>
      <c r="S93" s="923"/>
      <c r="T93" s="923"/>
      <c r="U93" s="923"/>
      <c r="V93" s="923"/>
      <c r="W93" s="923"/>
      <c r="X93" s="923"/>
      <c r="Y93" s="923"/>
      <c r="Z93" s="923"/>
      <c r="AA93" s="923"/>
    </row>
    <row r="101" ht="6" customHeight="1" x14ac:dyDescent="0.35"/>
  </sheetData>
  <mergeCells count="108">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6:H26"/>
    <mergeCell ref="I26:AA26"/>
    <mergeCell ref="AE26:AE27"/>
    <mergeCell ref="C28:H28"/>
    <mergeCell ref="I28:J28"/>
    <mergeCell ref="K28:N28"/>
    <mergeCell ref="O28:R28"/>
    <mergeCell ref="T28:V28"/>
    <mergeCell ref="X28:Z28"/>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9:G39"/>
    <mergeCell ref="K39:AA39"/>
    <mergeCell ref="C40:G40"/>
    <mergeCell ref="K40:AA40"/>
    <mergeCell ref="C37:G37"/>
    <mergeCell ref="K37:AA37"/>
    <mergeCell ref="C38:G38"/>
    <mergeCell ref="K38:AA38"/>
    <mergeCell ref="C34:AA34"/>
    <mergeCell ref="C35:G35"/>
    <mergeCell ref="K35:AA35"/>
    <mergeCell ref="C36:G36"/>
    <mergeCell ref="K36:AA36"/>
    <mergeCell ref="C43:AA44"/>
    <mergeCell ref="H57:I57"/>
    <mergeCell ref="H58:I58"/>
    <mergeCell ref="J57:M57"/>
    <mergeCell ref="J58:M58"/>
    <mergeCell ref="V60:AA60"/>
    <mergeCell ref="H60:I60"/>
    <mergeCell ref="J60:M60"/>
    <mergeCell ref="C45:AA50"/>
    <mergeCell ref="C53:G55"/>
    <mergeCell ref="H53:I55"/>
    <mergeCell ref="J53:M55"/>
    <mergeCell ref="N53:U55"/>
    <mergeCell ref="V53:AA55"/>
    <mergeCell ref="C59:G59"/>
    <mergeCell ref="H59:I59"/>
    <mergeCell ref="J59:M59"/>
    <mergeCell ref="N59:U59"/>
    <mergeCell ref="V59:AA59"/>
    <mergeCell ref="C61:G61"/>
    <mergeCell ref="H61:I61"/>
    <mergeCell ref="J61:M61"/>
    <mergeCell ref="N61:U61"/>
    <mergeCell ref="V61:AA61"/>
    <mergeCell ref="C56:G56"/>
    <mergeCell ref="H56:I56"/>
    <mergeCell ref="J56:M56"/>
    <mergeCell ref="N56:U56"/>
    <mergeCell ref="V56:AA56"/>
    <mergeCell ref="C57:G57"/>
    <mergeCell ref="N57:U57"/>
    <mergeCell ref="V57:AA57"/>
    <mergeCell ref="C58:G58"/>
    <mergeCell ref="N58:U58"/>
    <mergeCell ref="V58:AA58"/>
    <mergeCell ref="C60:G60"/>
    <mergeCell ref="N60:U60"/>
  </mergeCells>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B106"/>
  <sheetViews>
    <sheetView topLeftCell="A28" workbookViewId="0">
      <selection activeCell="I20" sqref="I20:L21"/>
    </sheetView>
  </sheetViews>
  <sheetFormatPr baseColWidth="10" defaultColWidth="3.7265625" defaultRowHeight="14.5" x14ac:dyDescent="0.35"/>
  <cols>
    <col min="1" max="1" width="3.7265625" style="718"/>
    <col min="2" max="2" width="2.81640625" style="718" customWidth="1"/>
    <col min="3" max="6" width="2.7265625" style="718" customWidth="1"/>
    <col min="7" max="7" width="4.26953125" style="718" customWidth="1"/>
    <col min="8" max="8" width="14.26953125" style="718" customWidth="1"/>
    <col min="9" max="9" width="13.453125" style="718" customWidth="1"/>
    <col min="10" max="10" width="15" style="718" customWidth="1"/>
    <col min="11" max="12" width="3.453125" style="718" customWidth="1"/>
    <col min="13" max="14" width="2.7265625" style="718" customWidth="1"/>
    <col min="15" max="15" width="6" style="718" customWidth="1"/>
    <col min="16" max="16" width="3.453125" style="718" customWidth="1"/>
    <col min="17" max="17" width="3.54296875" style="718" customWidth="1"/>
    <col min="18" max="18" width="3.7265625" style="718"/>
    <col min="19" max="19" width="3.26953125" style="718" customWidth="1"/>
    <col min="20" max="20" width="7.453125" style="718" customWidth="1"/>
    <col min="21" max="21" width="8.1796875" style="718" customWidth="1"/>
    <col min="22" max="22" width="3.7265625" style="718"/>
    <col min="23" max="25" width="5" style="718" customWidth="1"/>
    <col min="26" max="26" width="6.7265625" style="718" customWidth="1"/>
    <col min="27" max="27" width="4.1796875" style="718" customWidth="1"/>
    <col min="28" max="28" width="2" style="718" customWidth="1"/>
    <col min="29" max="16384" width="3.7265625" style="718"/>
  </cols>
  <sheetData>
    <row r="1" spans="2:28" ht="15" thickBot="1" x14ac:dyDescent="0.4">
      <c r="B1" s="719"/>
      <c r="C1" s="719"/>
      <c r="D1" s="719"/>
      <c r="E1" s="719"/>
      <c r="F1" s="719"/>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430</v>
      </c>
      <c r="I4" s="1136"/>
      <c r="J4" s="1136"/>
      <c r="K4" s="1136"/>
      <c r="L4" s="1136"/>
      <c r="M4" s="1136"/>
      <c r="N4" s="1136"/>
      <c r="O4" s="1136"/>
      <c r="P4" s="1136"/>
      <c r="Q4" s="1136"/>
      <c r="R4" s="1136"/>
      <c r="S4" s="1136"/>
      <c r="T4" s="1136"/>
      <c r="U4" s="1136"/>
      <c r="V4" s="1136"/>
      <c r="W4" s="1136"/>
      <c r="X4" s="1136"/>
      <c r="Y4" s="1136"/>
      <c r="Z4" s="1136"/>
      <c r="AA4" s="1136"/>
      <c r="AB4" s="1137"/>
    </row>
    <row r="5" spans="2:28" ht="6" customHeight="1" x14ac:dyDescent="0.35">
      <c r="H5" s="720"/>
      <c r="I5" s="720"/>
      <c r="J5" s="720"/>
      <c r="K5" s="720"/>
      <c r="L5" s="720"/>
      <c r="M5" s="720"/>
      <c r="N5" s="720"/>
      <c r="O5" s="720"/>
      <c r="P5" s="720"/>
      <c r="Q5" s="720"/>
      <c r="R5" s="720"/>
      <c r="S5" s="720"/>
      <c r="T5" s="720"/>
      <c r="U5" s="720"/>
      <c r="V5" s="720"/>
      <c r="W5" s="720"/>
      <c r="X5" s="720"/>
      <c r="Y5" s="720"/>
      <c r="Z5" s="720"/>
      <c r="AA5" s="720"/>
      <c r="AB5" s="720"/>
    </row>
    <row r="6" spans="2:28" ht="8.5" customHeight="1" thickBot="1" x14ac:dyDescent="0.4">
      <c r="B6" s="721"/>
      <c r="C6" s="722"/>
      <c r="D6" s="722"/>
      <c r="E6" s="722"/>
      <c r="F6" s="722"/>
      <c r="G6" s="722"/>
      <c r="H6" s="722"/>
      <c r="I6" s="723"/>
      <c r="J6" s="723"/>
      <c r="K6" s="723"/>
      <c r="L6" s="723"/>
      <c r="M6" s="723"/>
      <c r="N6" s="723"/>
      <c r="O6" s="723"/>
      <c r="P6" s="723"/>
      <c r="Q6" s="723"/>
      <c r="R6" s="724"/>
      <c r="S6" s="724"/>
      <c r="T6" s="724"/>
      <c r="U6" s="724"/>
      <c r="V6" s="724"/>
      <c r="W6" s="722"/>
      <c r="X6" s="722"/>
      <c r="Y6" s="722"/>
      <c r="Z6" s="722"/>
      <c r="AA6" s="722"/>
      <c r="AB6" s="725"/>
    </row>
    <row r="7" spans="2:28" ht="15" customHeight="1" x14ac:dyDescent="0.35">
      <c r="B7" s="726"/>
      <c r="C7" s="1114" t="s">
        <v>4</v>
      </c>
      <c r="D7" s="1115"/>
      <c r="E7" s="1115"/>
      <c r="F7" s="1115"/>
      <c r="G7" s="1115"/>
      <c r="H7" s="1116"/>
      <c r="I7" s="3688" t="s">
        <v>431</v>
      </c>
      <c r="J7" s="3689"/>
      <c r="K7" s="3689"/>
      <c r="L7" s="3689"/>
      <c r="M7" s="3689"/>
      <c r="N7" s="3689"/>
      <c r="O7" s="3689"/>
      <c r="P7" s="3689"/>
      <c r="Q7" s="3689"/>
      <c r="R7" s="3689"/>
      <c r="S7" s="3689"/>
      <c r="T7" s="3689"/>
      <c r="U7" s="3689"/>
      <c r="V7" s="3689"/>
      <c r="W7" s="3689"/>
      <c r="X7" s="3689"/>
      <c r="Y7" s="3689"/>
      <c r="Z7" s="3689"/>
      <c r="AA7" s="3690"/>
      <c r="AB7" s="727"/>
    </row>
    <row r="8" spans="2:28" ht="5.5" customHeight="1" thickBot="1" x14ac:dyDescent="0.4">
      <c r="B8" s="726"/>
      <c r="C8" s="1117"/>
      <c r="D8" s="1118"/>
      <c r="E8" s="1118"/>
      <c r="F8" s="1118"/>
      <c r="G8" s="1118"/>
      <c r="H8" s="1119"/>
      <c r="I8" s="3691"/>
      <c r="J8" s="3692"/>
      <c r="K8" s="3692"/>
      <c r="L8" s="3692"/>
      <c r="M8" s="3692"/>
      <c r="N8" s="3692"/>
      <c r="O8" s="3692"/>
      <c r="P8" s="3692"/>
      <c r="Q8" s="3692"/>
      <c r="R8" s="3692"/>
      <c r="S8" s="3692"/>
      <c r="T8" s="3692"/>
      <c r="U8" s="3692"/>
      <c r="V8" s="3692"/>
      <c r="W8" s="3692"/>
      <c r="X8" s="3692"/>
      <c r="Y8" s="3692"/>
      <c r="Z8" s="3692"/>
      <c r="AA8" s="3693"/>
      <c r="AB8" s="727"/>
    </row>
    <row r="9" spans="2:28" ht="9" customHeight="1" thickBot="1" x14ac:dyDescent="0.4">
      <c r="B9" s="726"/>
      <c r="C9" s="728"/>
      <c r="D9" s="728"/>
      <c r="E9" s="728"/>
      <c r="F9" s="728"/>
      <c r="G9" s="728"/>
      <c r="H9" s="728"/>
      <c r="I9" s="729"/>
      <c r="J9" s="729"/>
      <c r="K9" s="729"/>
      <c r="L9" s="729"/>
      <c r="M9" s="729"/>
      <c r="N9" s="729"/>
      <c r="O9" s="729"/>
      <c r="P9" s="729"/>
      <c r="Q9" s="729"/>
      <c r="R9" s="730"/>
      <c r="S9" s="730"/>
      <c r="T9" s="730"/>
      <c r="U9" s="730"/>
      <c r="V9" s="730"/>
      <c r="W9" s="728"/>
      <c r="X9" s="728"/>
      <c r="Y9" s="728"/>
      <c r="Z9" s="728"/>
      <c r="AA9" s="728"/>
      <c r="AB9" s="727"/>
    </row>
    <row r="10" spans="2:28" ht="15" customHeight="1" thickBot="1" x14ac:dyDescent="0.4">
      <c r="B10" s="726"/>
      <c r="C10" s="1114" t="s">
        <v>5</v>
      </c>
      <c r="D10" s="1115"/>
      <c r="E10" s="1115"/>
      <c r="F10" s="1115"/>
      <c r="G10" s="1115"/>
      <c r="H10" s="1116"/>
      <c r="I10" s="3694" t="s">
        <v>432</v>
      </c>
      <c r="J10" s="3695"/>
      <c r="K10" s="3695"/>
      <c r="L10" s="3695"/>
      <c r="M10" s="3695"/>
      <c r="N10" s="3695"/>
      <c r="O10" s="3695"/>
      <c r="P10" s="3695"/>
      <c r="Q10" s="3696"/>
      <c r="R10" s="1144" t="s">
        <v>7</v>
      </c>
      <c r="S10" s="1145"/>
      <c r="T10" s="1145"/>
      <c r="U10" s="1146"/>
      <c r="V10" s="1147" t="s">
        <v>8</v>
      </c>
      <c r="W10" s="1148"/>
      <c r="X10" s="1148"/>
      <c r="Y10" s="1148"/>
      <c r="Z10" s="1148"/>
      <c r="AA10" s="1149"/>
      <c r="AB10" s="727"/>
    </row>
    <row r="11" spans="2:28" ht="18" customHeight="1" thickBot="1" x14ac:dyDescent="0.4">
      <c r="B11" s="726"/>
      <c r="C11" s="1117"/>
      <c r="D11" s="1118"/>
      <c r="E11" s="1118"/>
      <c r="F11" s="1118"/>
      <c r="G11" s="1118"/>
      <c r="H11" s="1119"/>
      <c r="I11" s="3697"/>
      <c r="J11" s="3698"/>
      <c r="K11" s="3698"/>
      <c r="L11" s="3698"/>
      <c r="M11" s="3698"/>
      <c r="N11" s="3698"/>
      <c r="O11" s="3698"/>
      <c r="P11" s="3698"/>
      <c r="Q11" s="3699"/>
      <c r="R11" s="3700" t="s">
        <v>433</v>
      </c>
      <c r="S11" s="3701"/>
      <c r="T11" s="3701"/>
      <c r="U11" s="3702"/>
      <c r="V11" s="3080" t="s">
        <v>434</v>
      </c>
      <c r="W11" s="3703"/>
      <c r="X11" s="3703"/>
      <c r="Y11" s="3703"/>
      <c r="Z11" s="3703"/>
      <c r="AA11" s="3704"/>
      <c r="AB11" s="727"/>
    </row>
    <row r="12" spans="2:28" ht="9.65" customHeight="1" thickBot="1" x14ac:dyDescent="0.4">
      <c r="B12" s="731"/>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3"/>
    </row>
    <row r="13" spans="2:28" ht="15" customHeight="1" x14ac:dyDescent="0.35">
      <c r="B13" s="731"/>
      <c r="C13" s="1114" t="s">
        <v>9</v>
      </c>
      <c r="D13" s="1115"/>
      <c r="E13" s="1115"/>
      <c r="F13" s="1115"/>
      <c r="G13" s="1115"/>
      <c r="H13" s="1116"/>
      <c r="I13" s="1786" t="s">
        <v>435</v>
      </c>
      <c r="J13" s="1787"/>
      <c r="K13" s="1787"/>
      <c r="L13" s="1787"/>
      <c r="M13" s="1787"/>
      <c r="N13" s="1787"/>
      <c r="O13" s="1787"/>
      <c r="P13" s="1787"/>
      <c r="Q13" s="1787"/>
      <c r="R13" s="1787"/>
      <c r="S13" s="1788"/>
      <c r="T13" s="1114" t="s">
        <v>11</v>
      </c>
      <c r="U13" s="1115"/>
      <c r="V13" s="1115"/>
      <c r="W13" s="1115"/>
      <c r="X13" s="1115"/>
      <c r="Y13" s="1115"/>
      <c r="Z13" s="1115"/>
      <c r="AA13" s="1116"/>
      <c r="AB13" s="733"/>
    </row>
    <row r="14" spans="2:28" ht="16.149999999999999" customHeight="1" thickBot="1" x14ac:dyDescent="0.4">
      <c r="B14" s="731"/>
      <c r="C14" s="1117"/>
      <c r="D14" s="1118"/>
      <c r="E14" s="1118"/>
      <c r="F14" s="1118"/>
      <c r="G14" s="1118"/>
      <c r="H14" s="1119"/>
      <c r="I14" s="1789"/>
      <c r="J14" s="1790"/>
      <c r="K14" s="1790"/>
      <c r="L14" s="1790"/>
      <c r="M14" s="1790"/>
      <c r="N14" s="1790"/>
      <c r="O14" s="1790"/>
      <c r="P14" s="1790"/>
      <c r="Q14" s="1790"/>
      <c r="R14" s="1790"/>
      <c r="S14" s="1791"/>
      <c r="T14" s="1801" t="s">
        <v>53</v>
      </c>
      <c r="U14" s="1599"/>
      <c r="V14" s="1599"/>
      <c r="W14" s="1599"/>
      <c r="X14" s="1599"/>
      <c r="Y14" s="1599"/>
      <c r="Z14" s="1599"/>
      <c r="AA14" s="1600"/>
      <c r="AB14" s="733"/>
    </row>
    <row r="15" spans="2:28" ht="7.9" customHeight="1" thickBot="1" x14ac:dyDescent="0.4">
      <c r="B15" s="731"/>
      <c r="C15" s="732"/>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733"/>
    </row>
    <row r="16" spans="2:28" ht="27" customHeight="1" thickBot="1" x14ac:dyDescent="0.4">
      <c r="B16" s="731"/>
      <c r="C16" s="1165" t="s">
        <v>13</v>
      </c>
      <c r="D16" s="1166"/>
      <c r="E16" s="1166"/>
      <c r="F16" s="1166"/>
      <c r="G16" s="1166"/>
      <c r="H16" s="1167"/>
      <c r="I16" s="1775" t="s">
        <v>436</v>
      </c>
      <c r="J16" s="1776"/>
      <c r="K16" s="1776"/>
      <c r="L16" s="1776"/>
      <c r="M16" s="1776"/>
      <c r="N16" s="1776"/>
      <c r="O16" s="1776"/>
      <c r="P16" s="1776"/>
      <c r="Q16" s="1776"/>
      <c r="R16" s="1776"/>
      <c r="S16" s="1776"/>
      <c r="T16" s="1776"/>
      <c r="U16" s="1776"/>
      <c r="V16" s="1776"/>
      <c r="W16" s="1776"/>
      <c r="X16" s="1776"/>
      <c r="Y16" s="1776"/>
      <c r="Z16" s="1776"/>
      <c r="AA16" s="1777"/>
      <c r="AB16" s="733"/>
    </row>
    <row r="17" spans="2:28" ht="6" customHeight="1" thickBot="1" x14ac:dyDescent="0.4">
      <c r="B17" s="731"/>
      <c r="C17" s="730"/>
      <c r="D17" s="730"/>
      <c r="E17" s="730"/>
      <c r="F17" s="730"/>
      <c r="G17" s="730"/>
      <c r="H17" s="730"/>
      <c r="I17" s="734"/>
      <c r="J17" s="734"/>
      <c r="K17" s="734"/>
      <c r="L17" s="734"/>
      <c r="M17" s="734"/>
      <c r="N17" s="734"/>
      <c r="O17" s="734"/>
      <c r="P17" s="734"/>
      <c r="Q17" s="734"/>
      <c r="R17" s="734"/>
      <c r="S17" s="734"/>
      <c r="T17" s="734"/>
      <c r="U17" s="734"/>
      <c r="V17" s="734"/>
      <c r="W17" s="734"/>
      <c r="X17" s="734"/>
      <c r="Y17" s="734"/>
      <c r="Z17" s="734"/>
      <c r="AA17" s="734"/>
      <c r="AB17" s="733"/>
    </row>
    <row r="18" spans="2:28" ht="69" customHeight="1" thickBot="1" x14ac:dyDescent="0.4">
      <c r="B18" s="731"/>
      <c r="C18" s="1165" t="s">
        <v>79</v>
      </c>
      <c r="D18" s="1166"/>
      <c r="E18" s="1166"/>
      <c r="F18" s="1166"/>
      <c r="G18" s="1166"/>
      <c r="H18" s="1167"/>
      <c r="I18" s="1775" t="s">
        <v>437</v>
      </c>
      <c r="J18" s="1776"/>
      <c r="K18" s="1776"/>
      <c r="L18" s="1776"/>
      <c r="M18" s="1776"/>
      <c r="N18" s="1776"/>
      <c r="O18" s="1776"/>
      <c r="P18" s="1776"/>
      <c r="Q18" s="1776"/>
      <c r="R18" s="1776"/>
      <c r="S18" s="1776"/>
      <c r="T18" s="1776"/>
      <c r="U18" s="1776"/>
      <c r="V18" s="1776"/>
      <c r="W18" s="1776"/>
      <c r="X18" s="1776"/>
      <c r="Y18" s="1776"/>
      <c r="Z18" s="1776"/>
      <c r="AA18" s="1777"/>
      <c r="AB18" s="733"/>
    </row>
    <row r="19" spans="2:28" ht="7.15" customHeight="1" thickBot="1" x14ac:dyDescent="0.4">
      <c r="B19" s="731"/>
      <c r="C19" s="730"/>
      <c r="D19" s="730"/>
      <c r="E19" s="730"/>
      <c r="F19" s="730"/>
      <c r="G19" s="730"/>
      <c r="H19" s="730"/>
      <c r="I19" s="734"/>
      <c r="J19" s="734"/>
      <c r="K19" s="734"/>
      <c r="L19" s="734"/>
      <c r="M19" s="734"/>
      <c r="N19" s="734"/>
      <c r="O19" s="734"/>
      <c r="P19" s="734"/>
      <c r="Q19" s="734"/>
      <c r="R19" s="734"/>
      <c r="S19" s="734"/>
      <c r="T19" s="734"/>
      <c r="U19" s="734"/>
      <c r="V19" s="734"/>
      <c r="W19" s="734"/>
      <c r="X19" s="734"/>
      <c r="Y19" s="734"/>
      <c r="Z19" s="734"/>
      <c r="AA19" s="734"/>
      <c r="AB19" s="733"/>
    </row>
    <row r="20" spans="2:28" ht="14.5" customHeight="1" x14ac:dyDescent="0.35">
      <c r="B20" s="731"/>
      <c r="C20" s="1171" t="s">
        <v>54</v>
      </c>
      <c r="D20" s="1172"/>
      <c r="E20" s="1172"/>
      <c r="F20" s="1172"/>
      <c r="G20" s="1172"/>
      <c r="H20" s="1173"/>
      <c r="I20" s="3705" t="s">
        <v>278</v>
      </c>
      <c r="J20" s="3706"/>
      <c r="K20" s="3706"/>
      <c r="L20" s="3707"/>
      <c r="M20" s="1147" t="s">
        <v>18</v>
      </c>
      <c r="N20" s="1148"/>
      <c r="O20" s="1148"/>
      <c r="P20" s="1148"/>
      <c r="Q20" s="1148"/>
      <c r="R20" s="1148"/>
      <c r="S20" s="1149"/>
      <c r="T20" s="1147" t="s">
        <v>19</v>
      </c>
      <c r="U20" s="1148"/>
      <c r="V20" s="1148"/>
      <c r="W20" s="1148"/>
      <c r="X20" s="1148"/>
      <c r="Y20" s="1148"/>
      <c r="Z20" s="1148"/>
      <c r="AA20" s="1149"/>
      <c r="AB20" s="733"/>
    </row>
    <row r="21" spans="2:28" ht="19.149999999999999" customHeight="1" thickBot="1" x14ac:dyDescent="0.4">
      <c r="B21" s="731"/>
      <c r="C21" s="1174"/>
      <c r="D21" s="1175"/>
      <c r="E21" s="1175"/>
      <c r="F21" s="1175"/>
      <c r="G21" s="1175"/>
      <c r="H21" s="1176"/>
      <c r="I21" s="3708"/>
      <c r="J21" s="3709"/>
      <c r="K21" s="3709"/>
      <c r="L21" s="3710"/>
      <c r="M21" s="3711" t="s">
        <v>132</v>
      </c>
      <c r="N21" s="3081"/>
      <c r="O21" s="3081"/>
      <c r="P21" s="3081"/>
      <c r="Q21" s="3081"/>
      <c r="R21" s="3081"/>
      <c r="S21" s="3082"/>
      <c r="T21" s="3080" t="s">
        <v>55</v>
      </c>
      <c r="U21" s="3081"/>
      <c r="V21" s="3081"/>
      <c r="W21" s="3081"/>
      <c r="X21" s="3081"/>
      <c r="Y21" s="3081"/>
      <c r="Z21" s="3081"/>
      <c r="AA21" s="3082"/>
      <c r="AB21" s="733"/>
    </row>
    <row r="22" spans="2:28" ht="7.9" customHeight="1" thickBot="1" x14ac:dyDescent="0.4">
      <c r="B22" s="731"/>
      <c r="C22" s="732"/>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733"/>
    </row>
    <row r="23" spans="2:28" ht="25.15" customHeight="1" x14ac:dyDescent="0.35">
      <c r="B23" s="731"/>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733"/>
    </row>
    <row r="24" spans="2:28" ht="24.75" customHeight="1" thickBot="1" x14ac:dyDescent="0.4">
      <c r="B24" s="731"/>
      <c r="C24" s="1595" t="s">
        <v>438</v>
      </c>
      <c r="D24" s="1596"/>
      <c r="E24" s="1596"/>
      <c r="F24" s="1596"/>
      <c r="G24" s="1596"/>
      <c r="H24" s="1596"/>
      <c r="I24" s="1597"/>
      <c r="J24" s="1595" t="s">
        <v>439</v>
      </c>
      <c r="K24" s="1596"/>
      <c r="L24" s="1596"/>
      <c r="M24" s="1596"/>
      <c r="N24" s="1596"/>
      <c r="O24" s="1596"/>
      <c r="P24" s="1597"/>
      <c r="Q24" s="1778" t="s">
        <v>111</v>
      </c>
      <c r="R24" s="1779"/>
      <c r="S24" s="1779"/>
      <c r="T24" s="1779"/>
      <c r="U24" s="1779"/>
      <c r="V24" s="1779"/>
      <c r="W24" s="1779"/>
      <c r="X24" s="1779"/>
      <c r="Y24" s="1779"/>
      <c r="Z24" s="1779"/>
      <c r="AA24" s="1780"/>
      <c r="AB24" s="733"/>
    </row>
    <row r="25" spans="2:28" ht="10.15" customHeight="1" thickBot="1" x14ac:dyDescent="0.4">
      <c r="B25" s="731"/>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3"/>
    </row>
    <row r="26" spans="2:28" ht="57" customHeight="1" thickBot="1" x14ac:dyDescent="0.4">
      <c r="B26" s="731"/>
      <c r="C26" s="1165" t="s">
        <v>27</v>
      </c>
      <c r="D26" s="1166"/>
      <c r="E26" s="1166"/>
      <c r="F26" s="1166"/>
      <c r="G26" s="1166"/>
      <c r="H26" s="1167"/>
      <c r="I26" s="1775" t="s">
        <v>440</v>
      </c>
      <c r="J26" s="1776"/>
      <c r="K26" s="1776"/>
      <c r="L26" s="1776"/>
      <c r="M26" s="1776"/>
      <c r="N26" s="1776"/>
      <c r="O26" s="1776"/>
      <c r="P26" s="1776"/>
      <c r="Q26" s="1776"/>
      <c r="R26" s="1776"/>
      <c r="S26" s="1776"/>
      <c r="T26" s="1776"/>
      <c r="U26" s="1776"/>
      <c r="V26" s="1776"/>
      <c r="W26" s="1776"/>
      <c r="X26" s="1776"/>
      <c r="Y26" s="1776"/>
      <c r="Z26" s="1776"/>
      <c r="AA26" s="1777"/>
      <c r="AB26" s="733"/>
    </row>
    <row r="27" spans="2:28" ht="8.5" customHeight="1" thickBot="1" x14ac:dyDescent="0.4">
      <c r="B27" s="731"/>
      <c r="C27" s="730"/>
      <c r="D27" s="730"/>
      <c r="E27" s="730"/>
      <c r="F27" s="730"/>
      <c r="G27" s="730"/>
      <c r="H27" s="730"/>
      <c r="I27" s="734"/>
      <c r="J27" s="734"/>
      <c r="K27" s="734"/>
      <c r="L27" s="734"/>
      <c r="M27" s="734"/>
      <c r="N27" s="734"/>
      <c r="O27" s="734"/>
      <c r="P27" s="734"/>
      <c r="Q27" s="734"/>
      <c r="R27" s="734"/>
      <c r="S27" s="734"/>
      <c r="T27" s="734"/>
      <c r="U27" s="734"/>
      <c r="V27" s="734"/>
      <c r="W27" s="734"/>
      <c r="X27" s="734"/>
      <c r="Y27" s="734"/>
      <c r="Z27" s="734"/>
      <c r="AA27" s="734"/>
      <c r="AB27" s="733"/>
    </row>
    <row r="28" spans="2:28" ht="40.15" customHeight="1" thickBot="1" x14ac:dyDescent="0.4">
      <c r="B28" s="731"/>
      <c r="C28" s="1165" t="s">
        <v>28</v>
      </c>
      <c r="D28" s="1166"/>
      <c r="E28" s="1166"/>
      <c r="F28" s="1166"/>
      <c r="G28" s="1166"/>
      <c r="H28" s="1167"/>
      <c r="I28" s="3700">
        <v>0.9</v>
      </c>
      <c r="J28" s="1775"/>
      <c r="K28" s="1194" t="s">
        <v>29</v>
      </c>
      <c r="L28" s="1195"/>
      <c r="M28" s="1195"/>
      <c r="N28" s="1196"/>
      <c r="O28" s="3712" t="s">
        <v>30</v>
      </c>
      <c r="P28" s="3713"/>
      <c r="Q28" s="3713"/>
      <c r="R28" s="3714"/>
      <c r="S28" s="386" t="s">
        <v>32</v>
      </c>
      <c r="T28" s="3713" t="s">
        <v>31</v>
      </c>
      <c r="U28" s="3713"/>
      <c r="V28" s="3714"/>
      <c r="W28" s="749"/>
      <c r="X28" s="3715" t="s">
        <v>56</v>
      </c>
      <c r="Y28" s="3716"/>
      <c r="Z28" s="3717"/>
      <c r="AA28" s="748"/>
      <c r="AB28" s="733"/>
    </row>
    <row r="29" spans="2:28" ht="10.15" customHeight="1" thickBot="1" x14ac:dyDescent="0.4">
      <c r="B29" s="731"/>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3"/>
    </row>
    <row r="30" spans="2:28" ht="15" customHeight="1" x14ac:dyDescent="0.35">
      <c r="B30" s="731"/>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733"/>
    </row>
    <row r="31" spans="2:28" ht="14.25" customHeight="1" x14ac:dyDescent="0.35">
      <c r="B31" s="731"/>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733"/>
    </row>
    <row r="32" spans="2:28" s="763" customFormat="1" ht="24" customHeight="1" thickBot="1" x14ac:dyDescent="0.4">
      <c r="B32" s="521"/>
      <c r="C32" s="1219"/>
      <c r="D32" s="1220"/>
      <c r="E32" s="1220"/>
      <c r="F32" s="1220"/>
      <c r="G32" s="1220"/>
      <c r="H32" s="1220"/>
      <c r="I32" s="1220"/>
      <c r="J32" s="1221"/>
      <c r="K32" s="3718">
        <v>0</v>
      </c>
      <c r="L32" s="1190"/>
      <c r="M32" s="1190"/>
      <c r="N32" s="1190"/>
      <c r="O32" s="3719">
        <v>0.89</v>
      </c>
      <c r="P32" s="3719"/>
      <c r="Q32" s="3719"/>
      <c r="R32" s="3719"/>
      <c r="S32" s="3719">
        <v>0.9</v>
      </c>
      <c r="T32" s="3719"/>
      <c r="U32" s="3719">
        <v>0.95</v>
      </c>
      <c r="V32" s="3719"/>
      <c r="W32" s="3719"/>
      <c r="X32" s="3719">
        <v>0.96</v>
      </c>
      <c r="Y32" s="3719"/>
      <c r="Z32" s="3719">
        <v>1</v>
      </c>
      <c r="AA32" s="1191"/>
      <c r="AB32" s="522"/>
    </row>
    <row r="33" spans="2:28" ht="15" thickBot="1" x14ac:dyDescent="0.4">
      <c r="B33" s="731"/>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3"/>
    </row>
    <row r="34" spans="2:28" s="735" customFormat="1" ht="15" thickBot="1" x14ac:dyDescent="0.4">
      <c r="B34" s="736"/>
      <c r="C34" s="1464" t="s">
        <v>40</v>
      </c>
      <c r="D34" s="1465"/>
      <c r="E34" s="1465"/>
      <c r="F34" s="1465"/>
      <c r="G34" s="1465"/>
      <c r="H34" s="1465"/>
      <c r="I34" s="1465"/>
      <c r="J34" s="1465"/>
      <c r="K34" s="1465"/>
      <c r="L34" s="1465"/>
      <c r="M34" s="1465"/>
      <c r="N34" s="1465"/>
      <c r="O34" s="1465"/>
      <c r="P34" s="1465"/>
      <c r="Q34" s="1465"/>
      <c r="R34" s="1465"/>
      <c r="S34" s="1465"/>
      <c r="T34" s="1465"/>
      <c r="U34" s="1465"/>
      <c r="V34" s="1465"/>
      <c r="W34" s="1465"/>
      <c r="X34" s="1465"/>
      <c r="Y34" s="1465"/>
      <c r="Z34" s="1465"/>
      <c r="AA34" s="1466"/>
      <c r="AB34" s="733"/>
    </row>
    <row r="35" spans="2:28" s="735" customFormat="1" ht="62.5" customHeight="1" thickBot="1" x14ac:dyDescent="0.4">
      <c r="B35" s="736"/>
      <c r="C35" s="1231" t="s">
        <v>41</v>
      </c>
      <c r="D35" s="1232"/>
      <c r="E35" s="1232"/>
      <c r="F35" s="1232"/>
      <c r="G35" s="1233"/>
      <c r="H35" s="751" t="s">
        <v>441</v>
      </c>
      <c r="I35" s="751" t="s">
        <v>715</v>
      </c>
      <c r="J35" s="751" t="s">
        <v>44</v>
      </c>
      <c r="K35" s="1234" t="s">
        <v>45</v>
      </c>
      <c r="L35" s="1235"/>
      <c r="M35" s="1235"/>
      <c r="N35" s="1235"/>
      <c r="O35" s="1235"/>
      <c r="P35" s="1235"/>
      <c r="Q35" s="1235"/>
      <c r="R35" s="1235"/>
      <c r="S35" s="1235"/>
      <c r="T35" s="1235"/>
      <c r="U35" s="1235"/>
      <c r="V35" s="1235"/>
      <c r="W35" s="1235"/>
      <c r="X35" s="1235"/>
      <c r="Y35" s="1235"/>
      <c r="Z35" s="1235"/>
      <c r="AA35" s="1236"/>
      <c r="AB35" s="733"/>
    </row>
    <row r="36" spans="2:28" s="735" customFormat="1" ht="174" customHeight="1" x14ac:dyDescent="0.35">
      <c r="B36" s="736"/>
      <c r="C36" s="1404" t="s">
        <v>178</v>
      </c>
      <c r="D36" s="1405"/>
      <c r="E36" s="1405"/>
      <c r="F36" s="1405"/>
      <c r="G36" s="1406"/>
      <c r="H36" s="165">
        <v>0.14000000000000001</v>
      </c>
      <c r="I36" s="165">
        <v>0.14000000000000001</v>
      </c>
      <c r="J36" s="388">
        <f>IFERROR(H36/I36,"*")</f>
        <v>1</v>
      </c>
      <c r="K36" s="3720" t="s">
        <v>901</v>
      </c>
      <c r="L36" s="3721"/>
      <c r="M36" s="3721"/>
      <c r="N36" s="3721"/>
      <c r="O36" s="3721"/>
      <c r="P36" s="3721"/>
      <c r="Q36" s="3721"/>
      <c r="R36" s="3721"/>
      <c r="S36" s="3721"/>
      <c r="T36" s="3721"/>
      <c r="U36" s="3721"/>
      <c r="V36" s="3721"/>
      <c r="W36" s="3721"/>
      <c r="X36" s="3721"/>
      <c r="Y36" s="3721"/>
      <c r="Z36" s="3721"/>
      <c r="AA36" s="3722"/>
      <c r="AB36" s="733"/>
    </row>
    <row r="37" spans="2:28" s="735" customFormat="1" ht="191.5" customHeight="1" x14ac:dyDescent="0.35">
      <c r="B37" s="736"/>
      <c r="C37" s="1404" t="s">
        <v>179</v>
      </c>
      <c r="D37" s="1405"/>
      <c r="E37" s="1405"/>
      <c r="F37" s="1405"/>
      <c r="G37" s="1406"/>
      <c r="H37" s="165"/>
      <c r="I37" s="165">
        <v>0.24</v>
      </c>
      <c r="J37" s="388">
        <f t="shared" ref="J37:J39" si="0">IFERROR(H37/I37,"*")</f>
        <v>0</v>
      </c>
      <c r="K37" s="1805"/>
      <c r="L37" s="1806"/>
      <c r="M37" s="1806"/>
      <c r="N37" s="1806"/>
      <c r="O37" s="1806"/>
      <c r="P37" s="1806"/>
      <c r="Q37" s="1806"/>
      <c r="R37" s="1806"/>
      <c r="S37" s="1806"/>
      <c r="T37" s="1806"/>
      <c r="U37" s="1806"/>
      <c r="V37" s="1806"/>
      <c r="W37" s="1806"/>
      <c r="X37" s="1806"/>
      <c r="Y37" s="1806"/>
      <c r="Z37" s="1806"/>
      <c r="AA37" s="1807"/>
      <c r="AB37" s="733"/>
    </row>
    <row r="38" spans="2:28" s="735" customFormat="1" ht="105" customHeight="1" x14ac:dyDescent="0.35">
      <c r="B38" s="736"/>
      <c r="C38" s="1404" t="s">
        <v>180</v>
      </c>
      <c r="D38" s="1405"/>
      <c r="E38" s="1405"/>
      <c r="F38" s="1405"/>
      <c r="G38" s="1406"/>
      <c r="H38" s="165"/>
      <c r="I38" s="165">
        <v>0.3</v>
      </c>
      <c r="J38" s="388">
        <f t="shared" si="0"/>
        <v>0</v>
      </c>
      <c r="K38" s="1769"/>
      <c r="L38" s="1770"/>
      <c r="M38" s="1770"/>
      <c r="N38" s="1770"/>
      <c r="O38" s="1770"/>
      <c r="P38" s="1770"/>
      <c r="Q38" s="1770"/>
      <c r="R38" s="1770"/>
      <c r="S38" s="1770"/>
      <c r="T38" s="1770"/>
      <c r="U38" s="1770"/>
      <c r="V38" s="1770"/>
      <c r="W38" s="1770"/>
      <c r="X38" s="1770"/>
      <c r="Y38" s="1770"/>
      <c r="Z38" s="1770"/>
      <c r="AA38" s="1771"/>
      <c r="AB38" s="733"/>
    </row>
    <row r="39" spans="2:28" s="735" customFormat="1" ht="134.25" customHeight="1" thickBot="1" x14ac:dyDescent="0.4">
      <c r="B39" s="736"/>
      <c r="C39" s="1404" t="s">
        <v>181</v>
      </c>
      <c r="D39" s="1405"/>
      <c r="E39" s="1405"/>
      <c r="F39" s="1405"/>
      <c r="G39" s="1406"/>
      <c r="H39" s="165"/>
      <c r="I39" s="165">
        <v>0.32</v>
      </c>
      <c r="J39" s="388">
        <f t="shared" si="0"/>
        <v>0</v>
      </c>
      <c r="K39" s="3723"/>
      <c r="L39" s="3724"/>
      <c r="M39" s="3724"/>
      <c r="N39" s="3724"/>
      <c r="O39" s="3724"/>
      <c r="P39" s="3724"/>
      <c r="Q39" s="3724"/>
      <c r="R39" s="3724"/>
      <c r="S39" s="3724"/>
      <c r="T39" s="3724"/>
      <c r="U39" s="3724"/>
      <c r="V39" s="3724"/>
      <c r="W39" s="3724"/>
      <c r="X39" s="3724"/>
      <c r="Y39" s="3724"/>
      <c r="Z39" s="3724"/>
      <c r="AA39" s="3725"/>
      <c r="AB39" s="733"/>
    </row>
    <row r="40" spans="2:28" s="735" customFormat="1" ht="12" customHeight="1" thickBot="1" x14ac:dyDescent="0.4">
      <c r="B40" s="736"/>
      <c r="C40" s="1507" t="s">
        <v>46</v>
      </c>
      <c r="D40" s="1508"/>
      <c r="E40" s="1508"/>
      <c r="F40" s="1508"/>
      <c r="G40" s="1509"/>
      <c r="H40" s="166">
        <f>+SUM(H36:H39)</f>
        <v>0.14000000000000001</v>
      </c>
      <c r="I40" s="166">
        <f>+SUM(I36:I39)</f>
        <v>1</v>
      </c>
      <c r="J40" s="166">
        <f>IFERROR(AVERAGE(J36:J39),"*")</f>
        <v>0.25</v>
      </c>
      <c r="K40" s="1510"/>
      <c r="L40" s="1511"/>
      <c r="M40" s="1511"/>
      <c r="N40" s="1511"/>
      <c r="O40" s="1511"/>
      <c r="P40" s="1511"/>
      <c r="Q40" s="1511"/>
      <c r="R40" s="1511"/>
      <c r="S40" s="1511"/>
      <c r="T40" s="1511"/>
      <c r="U40" s="1511"/>
      <c r="V40" s="1511"/>
      <c r="W40" s="1511"/>
      <c r="X40" s="1511"/>
      <c r="Y40" s="1511"/>
      <c r="Z40" s="1511"/>
      <c r="AA40" s="1512"/>
      <c r="AB40" s="733"/>
    </row>
    <row r="41" spans="2:28" s="735" customFormat="1" ht="5.25" customHeight="1" x14ac:dyDescent="0.35">
      <c r="B41" s="736"/>
      <c r="C41" s="391"/>
      <c r="D41" s="391"/>
      <c r="E41" s="391"/>
      <c r="F41" s="391"/>
      <c r="G41" s="391"/>
      <c r="H41" s="392"/>
      <c r="I41" s="392"/>
      <c r="J41" s="167"/>
      <c r="K41" s="391"/>
      <c r="L41" s="391"/>
      <c r="M41" s="391"/>
      <c r="N41" s="391"/>
      <c r="O41" s="391"/>
      <c r="P41" s="391"/>
      <c r="Q41" s="391"/>
      <c r="R41" s="391"/>
      <c r="S41" s="391"/>
      <c r="T41" s="391"/>
      <c r="U41" s="391"/>
      <c r="V41" s="391"/>
      <c r="W41" s="391"/>
      <c r="X41" s="391"/>
      <c r="Y41" s="391"/>
      <c r="Z41" s="391"/>
      <c r="AA41" s="391"/>
      <c r="AB41" s="733"/>
    </row>
    <row r="42" spans="2:28" s="735" customFormat="1" ht="7.15" customHeight="1" thickBot="1" x14ac:dyDescent="0.4">
      <c r="B42" s="736"/>
      <c r="C42" s="391"/>
      <c r="D42" s="391"/>
      <c r="E42" s="391"/>
      <c r="F42" s="391"/>
      <c r="G42" s="391"/>
      <c r="H42" s="392"/>
      <c r="I42" s="392"/>
      <c r="J42" s="168"/>
      <c r="K42" s="391"/>
      <c r="L42" s="391"/>
      <c r="M42" s="391"/>
      <c r="N42" s="391"/>
      <c r="O42" s="391"/>
      <c r="P42" s="391"/>
      <c r="Q42" s="391"/>
      <c r="R42" s="391"/>
      <c r="S42" s="391"/>
      <c r="T42" s="391"/>
      <c r="U42" s="391"/>
      <c r="V42" s="391"/>
      <c r="W42" s="391"/>
      <c r="X42" s="391"/>
      <c r="Y42" s="391"/>
      <c r="Z42" s="391"/>
      <c r="AA42" s="391"/>
      <c r="AB42" s="733"/>
    </row>
    <row r="43" spans="2:28" s="735" customFormat="1" x14ac:dyDescent="0.35">
      <c r="B43" s="736"/>
      <c r="C43" s="1513" t="s">
        <v>47</v>
      </c>
      <c r="D43" s="1514"/>
      <c r="E43" s="1514"/>
      <c r="F43" s="1514"/>
      <c r="G43" s="1514"/>
      <c r="H43" s="1514"/>
      <c r="I43" s="1514"/>
      <c r="J43" s="1514"/>
      <c r="K43" s="1514"/>
      <c r="L43" s="1514"/>
      <c r="M43" s="1514"/>
      <c r="N43" s="1514"/>
      <c r="O43" s="1514"/>
      <c r="P43" s="1514"/>
      <c r="Q43" s="1514"/>
      <c r="R43" s="1514"/>
      <c r="S43" s="1514"/>
      <c r="T43" s="1514"/>
      <c r="U43" s="1514"/>
      <c r="V43" s="1514"/>
      <c r="W43" s="1514"/>
      <c r="X43" s="1514"/>
      <c r="Y43" s="1514"/>
      <c r="Z43" s="1514"/>
      <c r="AA43" s="1515"/>
      <c r="AB43" s="733"/>
    </row>
    <row r="44" spans="2:28" ht="3" customHeight="1" thickBot="1" x14ac:dyDescent="0.4">
      <c r="B44" s="731"/>
      <c r="C44" s="1516"/>
      <c r="D44" s="1517"/>
      <c r="E44" s="1517"/>
      <c r="F44" s="1517"/>
      <c r="G44" s="1517"/>
      <c r="H44" s="1517"/>
      <c r="I44" s="1517"/>
      <c r="J44" s="1517"/>
      <c r="K44" s="1517"/>
      <c r="L44" s="1517"/>
      <c r="M44" s="1517"/>
      <c r="N44" s="1517"/>
      <c r="O44" s="1517"/>
      <c r="P44" s="1517"/>
      <c r="Q44" s="1517"/>
      <c r="R44" s="1517"/>
      <c r="S44" s="1517"/>
      <c r="T44" s="1517"/>
      <c r="U44" s="1517"/>
      <c r="V44" s="1517"/>
      <c r="W44" s="1517"/>
      <c r="X44" s="1517"/>
      <c r="Y44" s="1517"/>
      <c r="Z44" s="1517"/>
      <c r="AA44" s="1518"/>
      <c r="AB44" s="733"/>
    </row>
    <row r="45" spans="2:28" ht="18.649999999999999" customHeight="1" x14ac:dyDescent="0.35">
      <c r="B45" s="731"/>
      <c r="C45" s="1452"/>
      <c r="D45" s="1453"/>
      <c r="E45" s="1453"/>
      <c r="F45" s="1453"/>
      <c r="G45" s="1453"/>
      <c r="H45" s="1453"/>
      <c r="I45" s="1453"/>
      <c r="J45" s="1453"/>
      <c r="K45" s="1453"/>
      <c r="L45" s="1453"/>
      <c r="M45" s="1453"/>
      <c r="N45" s="1453"/>
      <c r="O45" s="1453"/>
      <c r="P45" s="1453"/>
      <c r="Q45" s="1453"/>
      <c r="R45" s="1453"/>
      <c r="S45" s="1453"/>
      <c r="T45" s="1453"/>
      <c r="U45" s="1453"/>
      <c r="V45" s="1453"/>
      <c r="W45" s="1453"/>
      <c r="X45" s="1453"/>
      <c r="Y45" s="1453"/>
      <c r="Z45" s="1453"/>
      <c r="AA45" s="1454"/>
      <c r="AB45" s="733"/>
    </row>
    <row r="46" spans="2:28" ht="5.5" hidden="1" customHeight="1" x14ac:dyDescent="0.35">
      <c r="B46" s="731"/>
      <c r="C46" s="1455"/>
      <c r="D46" s="1456"/>
      <c r="E46" s="1456"/>
      <c r="F46" s="1456"/>
      <c r="G46" s="1456"/>
      <c r="H46" s="1456"/>
      <c r="I46" s="1456"/>
      <c r="J46" s="1456"/>
      <c r="K46" s="1456"/>
      <c r="L46" s="1456"/>
      <c r="M46" s="1456"/>
      <c r="N46" s="1456"/>
      <c r="O46" s="1456"/>
      <c r="P46" s="1456"/>
      <c r="Q46" s="1456"/>
      <c r="R46" s="1456"/>
      <c r="S46" s="1456"/>
      <c r="T46" s="1456"/>
      <c r="U46" s="1456"/>
      <c r="V46" s="1456"/>
      <c r="W46" s="1456"/>
      <c r="X46" s="1456"/>
      <c r="Y46" s="1456"/>
      <c r="Z46" s="1456"/>
      <c r="AA46" s="1457"/>
      <c r="AB46" s="733"/>
    </row>
    <row r="47" spans="2:28" ht="11.5" customHeight="1" x14ac:dyDescent="0.35">
      <c r="B47" s="731"/>
      <c r="C47" s="1455"/>
      <c r="D47" s="1456"/>
      <c r="E47" s="1456"/>
      <c r="F47" s="1456"/>
      <c r="G47" s="1456"/>
      <c r="H47" s="1456"/>
      <c r="I47" s="1456"/>
      <c r="J47" s="1456"/>
      <c r="K47" s="1456"/>
      <c r="L47" s="1456"/>
      <c r="M47" s="1456"/>
      <c r="N47" s="1456"/>
      <c r="O47" s="1456"/>
      <c r="P47" s="1456"/>
      <c r="Q47" s="1456"/>
      <c r="R47" s="1456"/>
      <c r="S47" s="1456"/>
      <c r="T47" s="1456"/>
      <c r="U47" s="1456"/>
      <c r="V47" s="1456"/>
      <c r="W47" s="1456"/>
      <c r="X47" s="1456"/>
      <c r="Y47" s="1456"/>
      <c r="Z47" s="1456"/>
      <c r="AA47" s="1457"/>
      <c r="AB47" s="733"/>
    </row>
    <row r="48" spans="2:28" ht="19.5" customHeight="1" x14ac:dyDescent="0.35">
      <c r="B48" s="731"/>
      <c r="C48" s="1455"/>
      <c r="D48" s="1456"/>
      <c r="E48" s="1456"/>
      <c r="F48" s="1456"/>
      <c r="G48" s="1456"/>
      <c r="H48" s="1456"/>
      <c r="I48" s="1456"/>
      <c r="J48" s="1456"/>
      <c r="K48" s="1456"/>
      <c r="L48" s="1456"/>
      <c r="M48" s="1456"/>
      <c r="N48" s="1456"/>
      <c r="O48" s="1456"/>
      <c r="P48" s="1456"/>
      <c r="Q48" s="1456"/>
      <c r="R48" s="1456"/>
      <c r="S48" s="1456"/>
      <c r="T48" s="1456"/>
      <c r="U48" s="1456"/>
      <c r="V48" s="1456"/>
      <c r="W48" s="1456"/>
      <c r="X48" s="1456"/>
      <c r="Y48" s="1456"/>
      <c r="Z48" s="1456"/>
      <c r="AA48" s="1457"/>
      <c r="AB48" s="733"/>
    </row>
    <row r="49" spans="2:28" ht="19.5" customHeight="1" x14ac:dyDescent="0.35">
      <c r="B49" s="731"/>
      <c r="C49" s="1455"/>
      <c r="D49" s="1456"/>
      <c r="E49" s="1456"/>
      <c r="F49" s="1456"/>
      <c r="G49" s="1456"/>
      <c r="H49" s="1456"/>
      <c r="I49" s="1456"/>
      <c r="J49" s="1456"/>
      <c r="K49" s="1456"/>
      <c r="L49" s="1456"/>
      <c r="M49" s="1456"/>
      <c r="N49" s="1456"/>
      <c r="O49" s="1456"/>
      <c r="P49" s="1456"/>
      <c r="Q49" s="1456"/>
      <c r="R49" s="1456"/>
      <c r="S49" s="1456"/>
      <c r="T49" s="1456"/>
      <c r="U49" s="1456"/>
      <c r="V49" s="1456"/>
      <c r="W49" s="1456"/>
      <c r="X49" s="1456"/>
      <c r="Y49" s="1456"/>
      <c r="Z49" s="1456"/>
      <c r="AA49" s="1457"/>
      <c r="AB49" s="733"/>
    </row>
    <row r="50" spans="2:28" ht="19.5" customHeight="1" x14ac:dyDescent="0.35">
      <c r="B50" s="731"/>
      <c r="C50" s="1455"/>
      <c r="D50" s="1456"/>
      <c r="E50" s="1456"/>
      <c r="F50" s="1456"/>
      <c r="G50" s="1456"/>
      <c r="H50" s="1456"/>
      <c r="I50" s="1456"/>
      <c r="J50" s="1456"/>
      <c r="K50" s="1456"/>
      <c r="L50" s="1456"/>
      <c r="M50" s="1456"/>
      <c r="N50" s="1456"/>
      <c r="O50" s="1456"/>
      <c r="P50" s="1456"/>
      <c r="Q50" s="1456"/>
      <c r="R50" s="1456"/>
      <c r="S50" s="1456"/>
      <c r="T50" s="1456"/>
      <c r="U50" s="1456"/>
      <c r="V50" s="1456"/>
      <c r="W50" s="1456"/>
      <c r="X50" s="1456"/>
      <c r="Y50" s="1456"/>
      <c r="Z50" s="1456"/>
      <c r="AA50" s="1457"/>
      <c r="AB50" s="733"/>
    </row>
    <row r="51" spans="2:28" ht="18" customHeight="1" x14ac:dyDescent="0.35">
      <c r="B51" s="731"/>
      <c r="C51" s="1455"/>
      <c r="D51" s="1456"/>
      <c r="E51" s="1456"/>
      <c r="F51" s="1456"/>
      <c r="G51" s="1456"/>
      <c r="H51" s="1456"/>
      <c r="I51" s="1456"/>
      <c r="J51" s="1456"/>
      <c r="K51" s="1456"/>
      <c r="L51" s="1456"/>
      <c r="M51" s="1456"/>
      <c r="N51" s="1456"/>
      <c r="O51" s="1456"/>
      <c r="P51" s="1456"/>
      <c r="Q51" s="1456"/>
      <c r="R51" s="1456"/>
      <c r="S51" s="1456"/>
      <c r="T51" s="1456"/>
      <c r="U51" s="1456"/>
      <c r="V51" s="1456"/>
      <c r="W51" s="1456"/>
      <c r="X51" s="1456"/>
      <c r="Y51" s="1456"/>
      <c r="Z51" s="1456"/>
      <c r="AA51" s="1457"/>
      <c r="AB51" s="733"/>
    </row>
    <row r="52" spans="2:28" ht="19.149999999999999" hidden="1" customHeight="1" x14ac:dyDescent="0.35">
      <c r="B52" s="731"/>
      <c r="C52" s="1455"/>
      <c r="D52" s="1456"/>
      <c r="E52" s="1456"/>
      <c r="F52" s="1456"/>
      <c r="G52" s="1456"/>
      <c r="H52" s="1456"/>
      <c r="I52" s="1456"/>
      <c r="J52" s="1456"/>
      <c r="K52" s="1456"/>
      <c r="L52" s="1456"/>
      <c r="M52" s="1456"/>
      <c r="N52" s="1456"/>
      <c r="O52" s="1456"/>
      <c r="P52" s="1456"/>
      <c r="Q52" s="1456"/>
      <c r="R52" s="1456"/>
      <c r="S52" s="1456"/>
      <c r="T52" s="1456"/>
      <c r="U52" s="1456"/>
      <c r="V52" s="1456"/>
      <c r="W52" s="1456"/>
      <c r="X52" s="1456"/>
      <c r="Y52" s="1456"/>
      <c r="Z52" s="1456"/>
      <c r="AA52" s="1457"/>
      <c r="AB52" s="733"/>
    </row>
    <row r="53" spans="2:28" ht="19.5" customHeight="1" x14ac:dyDescent="0.35">
      <c r="B53" s="731"/>
      <c r="C53" s="1455"/>
      <c r="D53" s="1456"/>
      <c r="E53" s="1456"/>
      <c r="F53" s="1456"/>
      <c r="G53" s="1456"/>
      <c r="H53" s="1456"/>
      <c r="I53" s="1456"/>
      <c r="J53" s="1456"/>
      <c r="K53" s="1456"/>
      <c r="L53" s="1456"/>
      <c r="M53" s="1456"/>
      <c r="N53" s="1456"/>
      <c r="O53" s="1456"/>
      <c r="P53" s="1456"/>
      <c r="Q53" s="1456"/>
      <c r="R53" s="1456"/>
      <c r="S53" s="1456"/>
      <c r="T53" s="1456"/>
      <c r="U53" s="1456"/>
      <c r="V53" s="1456"/>
      <c r="W53" s="1456"/>
      <c r="X53" s="1456"/>
      <c r="Y53" s="1456"/>
      <c r="Z53" s="1456"/>
      <c r="AA53" s="1457"/>
      <c r="AB53" s="733"/>
    </row>
    <row r="54" spans="2:28" ht="10.15" customHeight="1" x14ac:dyDescent="0.35">
      <c r="B54" s="731"/>
      <c r="C54" s="1455"/>
      <c r="D54" s="1456"/>
      <c r="E54" s="1456"/>
      <c r="F54" s="1456"/>
      <c r="G54" s="1456"/>
      <c r="H54" s="1456"/>
      <c r="I54" s="1456"/>
      <c r="J54" s="1456"/>
      <c r="K54" s="1456"/>
      <c r="L54" s="1456"/>
      <c r="M54" s="1456"/>
      <c r="N54" s="1456"/>
      <c r="O54" s="1456"/>
      <c r="P54" s="1456"/>
      <c r="Q54" s="1456"/>
      <c r="R54" s="1456"/>
      <c r="S54" s="1456"/>
      <c r="T54" s="1456"/>
      <c r="U54" s="1456"/>
      <c r="V54" s="1456"/>
      <c r="W54" s="1456"/>
      <c r="X54" s="1456"/>
      <c r="Y54" s="1456"/>
      <c r="Z54" s="1456"/>
      <c r="AA54" s="1457"/>
      <c r="AB54" s="733"/>
    </row>
    <row r="55" spans="2:28" ht="9.65" customHeight="1" x14ac:dyDescent="0.35">
      <c r="B55" s="731"/>
      <c r="C55" s="1455"/>
      <c r="D55" s="1456"/>
      <c r="E55" s="1456"/>
      <c r="F55" s="1456"/>
      <c r="G55" s="1456"/>
      <c r="H55" s="1456"/>
      <c r="I55" s="1456"/>
      <c r="J55" s="1456"/>
      <c r="K55" s="1456"/>
      <c r="L55" s="1456"/>
      <c r="M55" s="1456"/>
      <c r="N55" s="1456"/>
      <c r="O55" s="1456"/>
      <c r="P55" s="1456"/>
      <c r="Q55" s="1456"/>
      <c r="R55" s="1456"/>
      <c r="S55" s="1456"/>
      <c r="T55" s="1456"/>
      <c r="U55" s="1456"/>
      <c r="V55" s="1456"/>
      <c r="W55" s="1456"/>
      <c r="X55" s="1456"/>
      <c r="Y55" s="1456"/>
      <c r="Z55" s="1456"/>
      <c r="AA55" s="1457"/>
      <c r="AB55" s="733"/>
    </row>
    <row r="56" spans="2:28" ht="6" customHeight="1" x14ac:dyDescent="0.35">
      <c r="B56" s="731"/>
      <c r="C56" s="1455"/>
      <c r="D56" s="1456"/>
      <c r="E56" s="1456"/>
      <c r="F56" s="1456"/>
      <c r="G56" s="1456"/>
      <c r="H56" s="1456"/>
      <c r="I56" s="1456"/>
      <c r="J56" s="1456"/>
      <c r="K56" s="1456"/>
      <c r="L56" s="1456"/>
      <c r="M56" s="1456"/>
      <c r="N56" s="1456"/>
      <c r="O56" s="1456"/>
      <c r="P56" s="1456"/>
      <c r="Q56" s="1456"/>
      <c r="R56" s="1456"/>
      <c r="S56" s="1456"/>
      <c r="T56" s="1456"/>
      <c r="U56" s="1456"/>
      <c r="V56" s="1456"/>
      <c r="W56" s="1456"/>
      <c r="X56" s="1456"/>
      <c r="Y56" s="1456"/>
      <c r="Z56" s="1456"/>
      <c r="AA56" s="1457"/>
      <c r="AB56" s="733"/>
    </row>
    <row r="57" spans="2:28" ht="9.65" customHeight="1" thickBot="1" x14ac:dyDescent="0.4">
      <c r="B57" s="731"/>
      <c r="C57" s="1458"/>
      <c r="D57" s="1459"/>
      <c r="E57" s="1459"/>
      <c r="F57" s="1459"/>
      <c r="G57" s="1459"/>
      <c r="H57" s="1459"/>
      <c r="I57" s="1459"/>
      <c r="J57" s="1459"/>
      <c r="K57" s="1459"/>
      <c r="L57" s="1459"/>
      <c r="M57" s="1459"/>
      <c r="N57" s="1459"/>
      <c r="O57" s="1459"/>
      <c r="P57" s="1459"/>
      <c r="Q57" s="1459"/>
      <c r="R57" s="1459"/>
      <c r="S57" s="1459"/>
      <c r="T57" s="1459"/>
      <c r="U57" s="1459"/>
      <c r="V57" s="1459"/>
      <c r="W57" s="1459"/>
      <c r="X57" s="1459"/>
      <c r="Y57" s="1459"/>
      <c r="Z57" s="1459"/>
      <c r="AA57" s="1460"/>
      <c r="AB57" s="733"/>
    </row>
    <row r="58" spans="2:28" ht="7.15" customHeight="1" x14ac:dyDescent="0.35">
      <c r="B58" s="737"/>
      <c r="C58" s="393"/>
      <c r="D58" s="393"/>
      <c r="E58" s="393"/>
      <c r="F58" s="393"/>
      <c r="G58" s="393"/>
      <c r="H58" s="393"/>
      <c r="I58" s="393"/>
      <c r="J58" s="393"/>
      <c r="K58" s="393"/>
      <c r="L58" s="393"/>
      <c r="M58" s="393"/>
      <c r="N58" s="393"/>
      <c r="O58" s="393"/>
      <c r="P58" s="393"/>
      <c r="Q58" s="393"/>
      <c r="R58" s="393"/>
      <c r="S58" s="393"/>
      <c r="T58" s="393"/>
      <c r="U58" s="393"/>
      <c r="V58" s="393"/>
      <c r="W58" s="393"/>
      <c r="X58" s="393"/>
      <c r="Y58" s="393"/>
      <c r="Z58" s="393"/>
      <c r="AA58" s="393"/>
      <c r="AB58" s="739"/>
    </row>
    <row r="59" spans="2:28" ht="6" customHeight="1" thickBot="1" x14ac:dyDescent="0.4">
      <c r="B59" s="740"/>
      <c r="C59" s="394"/>
      <c r="D59" s="394"/>
      <c r="E59" s="394"/>
      <c r="F59" s="394"/>
      <c r="G59" s="394"/>
      <c r="H59" s="394"/>
      <c r="I59" s="394"/>
      <c r="J59" s="394"/>
      <c r="K59" s="394"/>
      <c r="L59" s="394"/>
      <c r="M59" s="394"/>
      <c r="N59" s="394"/>
      <c r="O59" s="394"/>
      <c r="P59" s="394"/>
      <c r="Q59" s="394"/>
      <c r="R59" s="394"/>
      <c r="S59" s="394"/>
      <c r="T59" s="394"/>
      <c r="U59" s="394"/>
      <c r="V59" s="394"/>
      <c r="W59" s="394"/>
      <c r="X59" s="394"/>
      <c r="Y59" s="394"/>
      <c r="Z59" s="394"/>
      <c r="AA59" s="394"/>
      <c r="AB59" s="741"/>
    </row>
    <row r="60" spans="2:28" ht="9.65" customHeight="1" x14ac:dyDescent="0.35">
      <c r="B60" s="742"/>
      <c r="C60" s="3726" t="s">
        <v>41</v>
      </c>
      <c r="D60" s="3727"/>
      <c r="E60" s="3727"/>
      <c r="F60" s="3727"/>
      <c r="G60" s="3728"/>
      <c r="H60" s="3726" t="s">
        <v>57</v>
      </c>
      <c r="I60" s="3728"/>
      <c r="J60" s="3726" t="s">
        <v>58</v>
      </c>
      <c r="K60" s="3727"/>
      <c r="L60" s="3727"/>
      <c r="M60" s="3728"/>
      <c r="N60" s="3726" t="s">
        <v>49</v>
      </c>
      <c r="O60" s="3727"/>
      <c r="P60" s="3727"/>
      <c r="Q60" s="3727"/>
      <c r="R60" s="3727"/>
      <c r="S60" s="3727"/>
      <c r="T60" s="3727"/>
      <c r="U60" s="3728"/>
      <c r="V60" s="1814" t="s">
        <v>50</v>
      </c>
      <c r="W60" s="1814"/>
      <c r="X60" s="1814"/>
      <c r="Y60" s="1814"/>
      <c r="Z60" s="1814"/>
      <c r="AA60" s="1815"/>
      <c r="AB60" s="743"/>
    </row>
    <row r="61" spans="2:28" ht="9.65" customHeight="1" x14ac:dyDescent="0.35">
      <c r="B61" s="744"/>
      <c r="C61" s="3729"/>
      <c r="D61" s="3730"/>
      <c r="E61" s="3730"/>
      <c r="F61" s="3730"/>
      <c r="G61" s="3731"/>
      <c r="H61" s="3729"/>
      <c r="I61" s="3731"/>
      <c r="J61" s="3729"/>
      <c r="K61" s="3730"/>
      <c r="L61" s="3730"/>
      <c r="M61" s="3731"/>
      <c r="N61" s="3729"/>
      <c r="O61" s="3730"/>
      <c r="P61" s="3730"/>
      <c r="Q61" s="3730"/>
      <c r="R61" s="3730"/>
      <c r="S61" s="3730"/>
      <c r="T61" s="3730"/>
      <c r="U61" s="3731"/>
      <c r="V61" s="1816"/>
      <c r="W61" s="1816"/>
      <c r="X61" s="1816"/>
      <c r="Y61" s="1816"/>
      <c r="Z61" s="1816"/>
      <c r="AA61" s="1817"/>
      <c r="AB61" s="743"/>
    </row>
    <row r="62" spans="2:28" ht="10.15" customHeight="1" x14ac:dyDescent="0.35">
      <c r="B62" s="744"/>
      <c r="C62" s="3729"/>
      <c r="D62" s="3730"/>
      <c r="E62" s="3730"/>
      <c r="F62" s="3730"/>
      <c r="G62" s="3731"/>
      <c r="H62" s="3729"/>
      <c r="I62" s="3731"/>
      <c r="J62" s="3729"/>
      <c r="K62" s="3730"/>
      <c r="L62" s="3730"/>
      <c r="M62" s="3731"/>
      <c r="N62" s="3729"/>
      <c r="O62" s="3730"/>
      <c r="P62" s="3730"/>
      <c r="Q62" s="3730"/>
      <c r="R62" s="3730"/>
      <c r="S62" s="3730"/>
      <c r="T62" s="3730"/>
      <c r="U62" s="3731"/>
      <c r="V62" s="1816"/>
      <c r="W62" s="1816"/>
      <c r="X62" s="1816"/>
      <c r="Y62" s="1816"/>
      <c r="Z62" s="1816"/>
      <c r="AA62" s="1817"/>
      <c r="AB62" s="743"/>
    </row>
    <row r="63" spans="2:28" s="763" customFormat="1" ht="225.65" customHeight="1" x14ac:dyDescent="0.35">
      <c r="B63" s="761"/>
      <c r="C63" s="3732" t="s">
        <v>178</v>
      </c>
      <c r="D63" s="3733"/>
      <c r="E63" s="3733"/>
      <c r="F63" s="3733"/>
      <c r="G63" s="3733"/>
      <c r="H63" s="3734">
        <v>0.86</v>
      </c>
      <c r="I63" s="3733"/>
      <c r="J63" s="3734">
        <v>1</v>
      </c>
      <c r="K63" s="3733"/>
      <c r="L63" s="3733"/>
      <c r="M63" s="3733"/>
      <c r="N63" s="3735" t="s">
        <v>902</v>
      </c>
      <c r="O63" s="3735"/>
      <c r="P63" s="3735"/>
      <c r="Q63" s="3735"/>
      <c r="R63" s="3735"/>
      <c r="S63" s="3735"/>
      <c r="T63" s="3735"/>
      <c r="U63" s="3735"/>
      <c r="V63" s="3735" t="s">
        <v>442</v>
      </c>
      <c r="W63" s="3735"/>
      <c r="X63" s="3735"/>
      <c r="Y63" s="3735"/>
      <c r="Z63" s="3735"/>
      <c r="AA63" s="3735"/>
      <c r="AB63" s="762"/>
    </row>
    <row r="64" spans="2:28" s="763" customFormat="1" ht="78" customHeight="1" x14ac:dyDescent="0.35">
      <c r="B64" s="761"/>
      <c r="C64" s="3732" t="s">
        <v>179</v>
      </c>
      <c r="D64" s="3733"/>
      <c r="E64" s="3733"/>
      <c r="F64" s="3733"/>
      <c r="G64" s="3733"/>
      <c r="H64" s="3734"/>
      <c r="I64" s="3733"/>
      <c r="J64" s="3734"/>
      <c r="K64" s="3733"/>
      <c r="L64" s="3733"/>
      <c r="M64" s="3733"/>
      <c r="N64" s="3735"/>
      <c r="O64" s="3735"/>
      <c r="P64" s="3735"/>
      <c r="Q64" s="3735"/>
      <c r="R64" s="3735"/>
      <c r="S64" s="3735"/>
      <c r="T64" s="3735"/>
      <c r="U64" s="3735"/>
      <c r="V64" s="3735"/>
      <c r="W64" s="3735"/>
      <c r="X64" s="3735"/>
      <c r="Y64" s="3735"/>
      <c r="Z64" s="3735"/>
      <c r="AA64" s="3735"/>
      <c r="AB64" s="762"/>
    </row>
    <row r="65" spans="2:28" s="763" customFormat="1" ht="48.65" customHeight="1" x14ac:dyDescent="0.35">
      <c r="B65" s="761"/>
      <c r="C65" s="3732" t="s">
        <v>180</v>
      </c>
      <c r="D65" s="3733"/>
      <c r="E65" s="3733"/>
      <c r="F65" s="3733"/>
      <c r="G65" s="3733"/>
      <c r="H65" s="3734"/>
      <c r="I65" s="3733"/>
      <c r="J65" s="3734"/>
      <c r="K65" s="3733"/>
      <c r="L65" s="3733"/>
      <c r="M65" s="3733"/>
      <c r="N65" s="3735"/>
      <c r="O65" s="3735"/>
      <c r="P65" s="3735"/>
      <c r="Q65" s="3735"/>
      <c r="R65" s="3735"/>
      <c r="S65" s="3735"/>
      <c r="T65" s="3735"/>
      <c r="U65" s="3735"/>
      <c r="V65" s="3735"/>
      <c r="W65" s="3735"/>
      <c r="X65" s="3735"/>
      <c r="Y65" s="3735"/>
      <c r="Z65" s="3735"/>
      <c r="AA65" s="3735"/>
      <c r="AB65" s="762"/>
    </row>
    <row r="66" spans="2:28" s="763" customFormat="1" ht="48.65" customHeight="1" x14ac:dyDescent="0.35">
      <c r="B66" s="761"/>
      <c r="C66" s="3732" t="s">
        <v>181</v>
      </c>
      <c r="D66" s="3733"/>
      <c r="E66" s="3733"/>
      <c r="F66" s="3733"/>
      <c r="G66" s="3733"/>
      <c r="H66" s="3734"/>
      <c r="I66" s="3733"/>
      <c r="J66" s="3734"/>
      <c r="K66" s="3733"/>
      <c r="L66" s="3733"/>
      <c r="M66" s="3733"/>
      <c r="N66" s="3735"/>
      <c r="O66" s="3735"/>
      <c r="P66" s="3735"/>
      <c r="Q66" s="3735"/>
      <c r="R66" s="3735"/>
      <c r="S66" s="3735"/>
      <c r="T66" s="3735"/>
      <c r="U66" s="3735"/>
      <c r="V66" s="3735"/>
      <c r="W66" s="3735"/>
      <c r="X66" s="3735"/>
      <c r="Y66" s="3735"/>
      <c r="Z66" s="3735"/>
      <c r="AA66" s="3735"/>
      <c r="AB66" s="762"/>
    </row>
    <row r="67" spans="2:28" x14ac:dyDescent="0.35">
      <c r="B67" s="746"/>
      <c r="C67" s="393"/>
      <c r="D67" s="393"/>
      <c r="E67" s="393"/>
      <c r="F67" s="393"/>
      <c r="G67" s="393"/>
      <c r="H67" s="393"/>
      <c r="I67" s="393"/>
      <c r="J67" s="393"/>
      <c r="K67" s="393"/>
      <c r="L67" s="393"/>
      <c r="M67" s="393"/>
      <c r="N67" s="393"/>
      <c r="O67" s="393"/>
      <c r="P67" s="393"/>
      <c r="Q67" s="393"/>
      <c r="R67" s="393"/>
      <c r="S67" s="393"/>
      <c r="T67" s="393"/>
      <c r="U67" s="393"/>
      <c r="V67" s="393"/>
      <c r="W67" s="393"/>
      <c r="X67" s="393"/>
      <c r="Y67" s="393"/>
      <c r="Z67" s="393"/>
      <c r="AA67" s="393"/>
      <c r="AB67" s="747"/>
    </row>
    <row r="68" spans="2:28" x14ac:dyDescent="0.35">
      <c r="C68" s="342"/>
      <c r="D68" s="342"/>
      <c r="E68" s="342"/>
      <c r="F68" s="342"/>
      <c r="G68" s="342"/>
      <c r="H68" s="342"/>
      <c r="I68" s="342"/>
      <c r="J68" s="342"/>
      <c r="K68" s="342"/>
      <c r="L68" s="342"/>
      <c r="M68" s="342"/>
      <c r="N68" s="342"/>
      <c r="O68" s="342"/>
      <c r="P68" s="342"/>
      <c r="Q68" s="342"/>
      <c r="R68" s="342"/>
      <c r="S68" s="342"/>
      <c r="T68" s="342"/>
      <c r="U68" s="342"/>
      <c r="V68" s="342"/>
      <c r="W68" s="342"/>
      <c r="X68" s="342"/>
      <c r="Y68" s="342"/>
      <c r="Z68" s="342"/>
      <c r="AA68" s="342"/>
    </row>
    <row r="69" spans="2:28" x14ac:dyDescent="0.35">
      <c r="C69" s="342"/>
      <c r="D69" s="342"/>
      <c r="E69" s="342"/>
      <c r="F69" s="342"/>
      <c r="G69" s="342"/>
      <c r="H69" s="342"/>
      <c r="I69" s="342"/>
      <c r="J69" s="342"/>
      <c r="K69" s="342"/>
      <c r="L69" s="342"/>
      <c r="M69" s="342"/>
      <c r="N69" s="342"/>
      <c r="O69" s="342"/>
      <c r="P69" s="342"/>
      <c r="Q69" s="342"/>
      <c r="R69" s="342"/>
      <c r="S69" s="342"/>
      <c r="T69" s="342"/>
      <c r="U69" s="342"/>
      <c r="V69" s="342"/>
      <c r="W69" s="342"/>
      <c r="X69" s="342"/>
      <c r="Y69" s="342"/>
      <c r="Z69" s="342"/>
      <c r="AA69" s="342"/>
    </row>
    <row r="70" spans="2:28" x14ac:dyDescent="0.35">
      <c r="C70" s="342"/>
      <c r="D70" s="342"/>
      <c r="E70" s="342"/>
      <c r="F70" s="342"/>
      <c r="G70" s="342"/>
      <c r="H70" s="342"/>
      <c r="I70" s="342"/>
      <c r="J70" s="342"/>
      <c r="K70" s="342"/>
      <c r="L70" s="342"/>
      <c r="M70" s="342"/>
      <c r="N70" s="342"/>
      <c r="O70" s="178"/>
      <c r="P70" s="342"/>
      <c r="Q70" s="342"/>
      <c r="R70" s="342"/>
      <c r="S70" s="342"/>
      <c r="T70" s="342"/>
      <c r="U70" s="342"/>
      <c r="V70" s="342"/>
      <c r="W70" s="342"/>
      <c r="X70" s="342"/>
      <c r="Y70" s="342"/>
      <c r="Z70" s="342"/>
      <c r="AA70" s="342"/>
    </row>
    <row r="71" spans="2:28" x14ac:dyDescent="0.35">
      <c r="C71" s="342"/>
      <c r="D71" s="342"/>
      <c r="E71" s="342"/>
      <c r="F71" s="342"/>
      <c r="G71" s="342"/>
      <c r="H71" s="342"/>
      <c r="I71" s="342"/>
      <c r="J71" s="342"/>
      <c r="K71" s="342"/>
      <c r="L71" s="342"/>
      <c r="M71" s="342"/>
      <c r="N71" s="342"/>
      <c r="O71" s="342"/>
      <c r="P71" s="342"/>
      <c r="Q71" s="342"/>
      <c r="R71" s="342"/>
      <c r="S71" s="342"/>
      <c r="T71" s="342"/>
      <c r="U71" s="342"/>
      <c r="V71" s="342"/>
      <c r="W71" s="342"/>
      <c r="X71" s="342"/>
      <c r="Y71" s="342"/>
      <c r="Z71" s="342"/>
      <c r="AA71" s="342"/>
    </row>
    <row r="72" spans="2:28" x14ac:dyDescent="0.35">
      <c r="C72" s="342"/>
      <c r="D72" s="342"/>
      <c r="E72" s="342"/>
      <c r="F72" s="342"/>
      <c r="G72" s="342"/>
      <c r="H72" s="342"/>
      <c r="I72" s="342"/>
      <c r="J72" s="342"/>
      <c r="K72" s="342"/>
      <c r="L72" s="342"/>
      <c r="M72" s="342"/>
      <c r="N72" s="342"/>
      <c r="O72" s="342"/>
      <c r="P72" s="342"/>
      <c r="Q72" s="342"/>
      <c r="R72" s="342"/>
      <c r="S72" s="342"/>
      <c r="T72" s="342"/>
      <c r="U72" s="342"/>
      <c r="V72" s="342"/>
      <c r="W72" s="342"/>
      <c r="X72" s="342"/>
      <c r="Y72" s="342"/>
      <c r="Z72" s="342"/>
      <c r="AA72" s="342"/>
    </row>
    <row r="73" spans="2:28" x14ac:dyDescent="0.35">
      <c r="C73" s="342"/>
      <c r="D73" s="342"/>
      <c r="E73" s="342"/>
      <c r="F73" s="342"/>
      <c r="G73" s="342"/>
      <c r="H73" s="342"/>
      <c r="I73" s="342"/>
      <c r="J73" s="342"/>
      <c r="K73" s="342"/>
      <c r="L73" s="342"/>
      <c r="M73" s="342"/>
      <c r="N73" s="342"/>
      <c r="O73" s="342"/>
      <c r="P73" s="342"/>
      <c r="Q73" s="342"/>
      <c r="R73" s="342"/>
      <c r="S73" s="342"/>
      <c r="T73" s="342"/>
      <c r="U73" s="342"/>
      <c r="V73" s="342"/>
      <c r="W73" s="342"/>
      <c r="X73" s="342"/>
      <c r="Y73" s="342"/>
      <c r="Z73" s="342"/>
      <c r="AA73" s="342"/>
    </row>
    <row r="74" spans="2:28" x14ac:dyDescent="0.35">
      <c r="C74" s="342"/>
      <c r="D74" s="342"/>
      <c r="E74" s="342"/>
      <c r="F74" s="342"/>
      <c r="G74" s="342"/>
      <c r="H74" s="342"/>
      <c r="I74" s="342"/>
      <c r="J74" s="342"/>
      <c r="K74" s="342"/>
      <c r="L74" s="342"/>
      <c r="M74" s="342"/>
      <c r="N74" s="342"/>
      <c r="O74" s="342"/>
      <c r="P74" s="342"/>
      <c r="Q74" s="342"/>
      <c r="R74" s="342"/>
      <c r="S74" s="342"/>
      <c r="T74" s="342"/>
      <c r="U74" s="342"/>
      <c r="V74" s="342"/>
      <c r="W74" s="342"/>
      <c r="X74" s="342"/>
      <c r="Y74" s="342"/>
      <c r="Z74" s="342"/>
      <c r="AA74" s="342"/>
    </row>
    <row r="75" spans="2:28" x14ac:dyDescent="0.35">
      <c r="C75" s="342"/>
      <c r="D75" s="342"/>
      <c r="E75" s="342"/>
      <c r="F75" s="342"/>
      <c r="G75" s="342"/>
      <c r="H75" s="342"/>
      <c r="I75" s="342"/>
      <c r="J75" s="342"/>
      <c r="K75" s="342"/>
      <c r="L75" s="342"/>
      <c r="M75" s="342"/>
      <c r="N75" s="342"/>
      <c r="O75" s="342"/>
      <c r="P75" s="342"/>
      <c r="Q75" s="342"/>
      <c r="R75" s="342"/>
      <c r="S75" s="342"/>
      <c r="T75" s="342"/>
      <c r="U75" s="342"/>
      <c r="V75" s="342"/>
      <c r="W75" s="342"/>
      <c r="X75" s="342"/>
      <c r="Y75" s="342"/>
      <c r="Z75" s="342"/>
      <c r="AA75" s="342"/>
    </row>
    <row r="76" spans="2:28" x14ac:dyDescent="0.35">
      <c r="C76" s="342"/>
      <c r="D76" s="342"/>
      <c r="E76" s="342"/>
      <c r="F76" s="342"/>
      <c r="G76" s="342"/>
      <c r="H76" s="342"/>
      <c r="I76" s="342"/>
      <c r="J76" s="342"/>
      <c r="K76" s="342"/>
      <c r="L76" s="342"/>
      <c r="M76" s="342"/>
      <c r="N76" s="342"/>
      <c r="O76" s="342"/>
      <c r="P76" s="342"/>
      <c r="Q76" s="342"/>
      <c r="R76" s="342"/>
      <c r="S76" s="342"/>
      <c r="T76" s="342"/>
      <c r="U76" s="342"/>
      <c r="V76" s="342"/>
      <c r="W76" s="342"/>
      <c r="X76" s="342"/>
      <c r="Y76" s="342"/>
      <c r="Z76" s="342"/>
      <c r="AA76" s="342"/>
    </row>
    <row r="77" spans="2:28" x14ac:dyDescent="0.35">
      <c r="C77" s="342"/>
      <c r="D77" s="342"/>
      <c r="E77" s="342"/>
      <c r="F77" s="342"/>
      <c r="G77" s="342"/>
      <c r="H77" s="342"/>
      <c r="I77" s="342"/>
      <c r="J77" s="342"/>
      <c r="K77" s="342"/>
      <c r="L77" s="342"/>
      <c r="M77" s="342"/>
      <c r="N77" s="342"/>
      <c r="O77" s="342"/>
      <c r="P77" s="342"/>
      <c r="Q77" s="342"/>
      <c r="R77" s="342"/>
      <c r="S77" s="342"/>
      <c r="T77" s="342"/>
      <c r="U77" s="342"/>
      <c r="V77" s="342"/>
      <c r="W77" s="342"/>
      <c r="X77" s="342"/>
      <c r="Y77" s="342"/>
      <c r="Z77" s="342"/>
      <c r="AA77" s="342"/>
    </row>
    <row r="78" spans="2:28" x14ac:dyDescent="0.35">
      <c r="C78" s="342"/>
      <c r="D78" s="342"/>
      <c r="E78" s="342"/>
      <c r="F78" s="342"/>
      <c r="G78" s="342"/>
      <c r="H78" s="342"/>
      <c r="I78" s="342"/>
      <c r="J78" s="342"/>
      <c r="K78" s="342"/>
      <c r="L78" s="342"/>
      <c r="M78" s="342"/>
      <c r="N78" s="342"/>
      <c r="O78" s="342"/>
      <c r="P78" s="342"/>
      <c r="Q78" s="342"/>
      <c r="R78" s="342"/>
      <c r="S78" s="342"/>
      <c r="T78" s="342"/>
      <c r="U78" s="342"/>
      <c r="V78" s="342"/>
      <c r="W78" s="342"/>
      <c r="X78" s="342"/>
      <c r="Y78" s="342"/>
      <c r="Z78" s="342"/>
      <c r="AA78" s="342"/>
    </row>
    <row r="79" spans="2:28" x14ac:dyDescent="0.35">
      <c r="C79" s="342"/>
      <c r="D79" s="342"/>
      <c r="E79" s="342"/>
      <c r="F79" s="342"/>
      <c r="G79" s="342"/>
      <c r="H79" s="342"/>
      <c r="I79" s="342"/>
      <c r="J79" s="342"/>
      <c r="K79" s="342"/>
      <c r="L79" s="342"/>
      <c r="M79" s="342"/>
      <c r="N79" s="342"/>
      <c r="O79" s="342"/>
      <c r="P79" s="342"/>
      <c r="Q79" s="342"/>
      <c r="R79" s="342"/>
      <c r="S79" s="342"/>
      <c r="T79" s="342"/>
      <c r="U79" s="342"/>
      <c r="V79" s="342"/>
      <c r="W79" s="342"/>
      <c r="X79" s="342"/>
      <c r="Y79" s="342"/>
      <c r="Z79" s="342"/>
      <c r="AA79" s="342"/>
    </row>
    <row r="106" ht="6" customHeight="1" x14ac:dyDescent="0.35"/>
  </sheetData>
  <mergeCells count="9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1"/>
  <sheetViews>
    <sheetView topLeftCell="A17" workbookViewId="0">
      <selection activeCell="D17" sqref="D17:E17"/>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22.81640625" style="1" customWidth="1"/>
    <col min="9" max="9" width="20"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16384" width="3.7265625" style="1"/>
  </cols>
  <sheetData>
    <row r="1" spans="2:28" ht="15" thickBot="1" x14ac:dyDescent="0.4">
      <c r="B1" s="146"/>
      <c r="C1" s="146"/>
      <c r="D1" s="146"/>
      <c r="E1" s="146"/>
      <c r="F1" s="146"/>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H5" s="147"/>
      <c r="I5" s="147"/>
      <c r="J5" s="147"/>
      <c r="K5" s="147"/>
      <c r="L5" s="147"/>
      <c r="M5" s="147"/>
      <c r="N5" s="147"/>
      <c r="O5" s="147"/>
      <c r="P5" s="147"/>
      <c r="Q5" s="147"/>
      <c r="R5" s="147"/>
      <c r="S5" s="147"/>
      <c r="T5" s="147"/>
      <c r="U5" s="147"/>
      <c r="V5" s="147"/>
      <c r="W5" s="147"/>
      <c r="X5" s="147"/>
      <c r="Y5" s="147"/>
      <c r="Z5" s="147"/>
      <c r="AA5" s="147"/>
      <c r="AB5" s="147"/>
    </row>
    <row r="6" spans="2:28" ht="15" thickBot="1" x14ac:dyDescent="0.4">
      <c r="B6" s="148"/>
      <c r="C6" s="149"/>
      <c r="D6" s="149"/>
      <c r="E6" s="149"/>
      <c r="F6" s="149"/>
      <c r="G6" s="149"/>
      <c r="H6" s="149"/>
      <c r="I6" s="150"/>
      <c r="J6" s="150"/>
      <c r="K6" s="150"/>
      <c r="L6" s="150"/>
      <c r="M6" s="150"/>
      <c r="N6" s="150"/>
      <c r="O6" s="150"/>
      <c r="P6" s="150"/>
      <c r="Q6" s="150"/>
      <c r="R6" s="151"/>
      <c r="S6" s="151"/>
      <c r="T6" s="151"/>
      <c r="U6" s="151"/>
      <c r="V6" s="151"/>
      <c r="W6" s="149"/>
      <c r="X6" s="149"/>
      <c r="Y6" s="149"/>
      <c r="Z6" s="149"/>
      <c r="AA6" s="149"/>
      <c r="AB6" s="152"/>
    </row>
    <row r="7" spans="2:28" ht="15" customHeight="1" x14ac:dyDescent="0.35">
      <c r="B7" s="153"/>
      <c r="C7" s="1114" t="s">
        <v>4</v>
      </c>
      <c r="D7" s="1115"/>
      <c r="E7" s="1115"/>
      <c r="F7" s="1115"/>
      <c r="G7" s="1115"/>
      <c r="H7" s="1116"/>
      <c r="I7" s="1365" t="s">
        <v>635</v>
      </c>
      <c r="J7" s="1366"/>
      <c r="K7" s="1366"/>
      <c r="L7" s="1366"/>
      <c r="M7" s="1366"/>
      <c r="N7" s="1366"/>
      <c r="O7" s="1366"/>
      <c r="P7" s="1366"/>
      <c r="Q7" s="1366"/>
      <c r="R7" s="1366"/>
      <c r="S7" s="1366"/>
      <c r="T7" s="1366"/>
      <c r="U7" s="1366"/>
      <c r="V7" s="1366"/>
      <c r="W7" s="1366"/>
      <c r="X7" s="1366"/>
      <c r="Y7" s="1366"/>
      <c r="Z7" s="1366"/>
      <c r="AA7" s="1367"/>
      <c r="AB7" s="154"/>
    </row>
    <row r="8" spans="2:28" ht="15" thickBot="1" x14ac:dyDescent="0.4">
      <c r="B8" s="153"/>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154"/>
    </row>
    <row r="9" spans="2:28" ht="15" thickBot="1" x14ac:dyDescent="0.4">
      <c r="B9" s="153"/>
      <c r="C9" s="155"/>
      <c r="D9" s="155"/>
      <c r="E9" s="155"/>
      <c r="F9" s="155"/>
      <c r="G9" s="155"/>
      <c r="H9" s="155"/>
      <c r="I9" s="156"/>
      <c r="J9" s="156"/>
      <c r="K9" s="156"/>
      <c r="L9" s="156"/>
      <c r="M9" s="156"/>
      <c r="N9" s="156"/>
      <c r="O9" s="156"/>
      <c r="P9" s="156"/>
      <c r="Q9" s="156"/>
      <c r="R9" s="157"/>
      <c r="S9" s="157"/>
      <c r="T9" s="157"/>
      <c r="U9" s="157"/>
      <c r="V9" s="157"/>
      <c r="W9" s="155"/>
      <c r="X9" s="155"/>
      <c r="Y9" s="155"/>
      <c r="Z9" s="155"/>
      <c r="AA9" s="155"/>
      <c r="AB9" s="154"/>
    </row>
    <row r="10" spans="2:28" ht="15" customHeight="1" thickBot="1" x14ac:dyDescent="0.4">
      <c r="B10" s="153"/>
      <c r="C10" s="1114" t="s">
        <v>5</v>
      </c>
      <c r="D10" s="1115"/>
      <c r="E10" s="1115"/>
      <c r="F10" s="1115"/>
      <c r="G10" s="1115"/>
      <c r="H10" s="1116"/>
      <c r="I10" s="1138" t="s">
        <v>716</v>
      </c>
      <c r="J10" s="1139"/>
      <c r="K10" s="1139"/>
      <c r="L10" s="1139"/>
      <c r="M10" s="1139"/>
      <c r="N10" s="1139"/>
      <c r="O10" s="1139"/>
      <c r="P10" s="1139"/>
      <c r="Q10" s="1140"/>
      <c r="R10" s="1144" t="s">
        <v>7</v>
      </c>
      <c r="S10" s="1145"/>
      <c r="T10" s="1145"/>
      <c r="U10" s="1146"/>
      <c r="V10" s="1147" t="s">
        <v>8</v>
      </c>
      <c r="W10" s="1148"/>
      <c r="X10" s="1148"/>
      <c r="Y10" s="1148"/>
      <c r="Z10" s="1148"/>
      <c r="AA10" s="1149"/>
      <c r="AB10" s="154"/>
    </row>
    <row r="11" spans="2:28" ht="28.5" customHeight="1" thickBot="1" x14ac:dyDescent="0.4">
      <c r="B11" s="153"/>
      <c r="C11" s="1117"/>
      <c r="D11" s="1118"/>
      <c r="E11" s="1118"/>
      <c r="F11" s="1118"/>
      <c r="G11" s="1118"/>
      <c r="H11" s="1119"/>
      <c r="I11" s="1141"/>
      <c r="J11" s="1142"/>
      <c r="K11" s="1142"/>
      <c r="L11" s="1142"/>
      <c r="M11" s="1142"/>
      <c r="N11" s="1142"/>
      <c r="O11" s="1142"/>
      <c r="P11" s="1142"/>
      <c r="Q11" s="1143"/>
      <c r="R11" s="1150" t="s">
        <v>636</v>
      </c>
      <c r="S11" s="1151"/>
      <c r="T11" s="1151"/>
      <c r="U11" s="1152"/>
      <c r="V11" s="1153">
        <v>1</v>
      </c>
      <c r="W11" s="1154"/>
      <c r="X11" s="1154"/>
      <c r="Y11" s="1154"/>
      <c r="Z11" s="1154"/>
      <c r="AA11" s="1155"/>
      <c r="AB11" s="154"/>
    </row>
    <row r="12" spans="2:28" ht="15" thickBot="1" x14ac:dyDescent="0.4">
      <c r="B12" s="158"/>
      <c r="C12" s="159"/>
      <c r="D12" s="159"/>
      <c r="E12" s="159"/>
      <c r="F12" s="159"/>
      <c r="G12" s="159"/>
      <c r="H12" s="159"/>
      <c r="I12" s="159"/>
      <c r="J12" s="159"/>
      <c r="K12" s="159"/>
      <c r="L12" s="159"/>
      <c r="M12" s="159"/>
      <c r="N12" s="159"/>
      <c r="O12" s="159"/>
      <c r="P12" s="159"/>
      <c r="Q12" s="159"/>
      <c r="R12" s="159"/>
      <c r="S12" s="159"/>
      <c r="T12" s="159"/>
      <c r="U12" s="159"/>
      <c r="V12" s="159"/>
      <c r="W12" s="159"/>
      <c r="X12" s="159"/>
      <c r="Y12" s="159"/>
      <c r="Z12" s="159"/>
      <c r="AA12" s="159"/>
      <c r="AB12" s="160"/>
    </row>
    <row r="13" spans="2:28" ht="15" customHeight="1" x14ac:dyDescent="0.35">
      <c r="B13" s="158"/>
      <c r="C13" s="1114" t="s">
        <v>9</v>
      </c>
      <c r="D13" s="1115"/>
      <c r="E13" s="1115"/>
      <c r="F13" s="1115"/>
      <c r="G13" s="1115"/>
      <c r="H13" s="1116"/>
      <c r="I13" s="3736" t="s">
        <v>637</v>
      </c>
      <c r="J13" s="3737"/>
      <c r="K13" s="3737"/>
      <c r="L13" s="3737"/>
      <c r="M13" s="3737"/>
      <c r="N13" s="3737"/>
      <c r="O13" s="3737"/>
      <c r="P13" s="3737"/>
      <c r="Q13" s="3737"/>
      <c r="R13" s="3737"/>
      <c r="S13" s="3738"/>
      <c r="T13" s="1114" t="s">
        <v>11</v>
      </c>
      <c r="U13" s="1115"/>
      <c r="V13" s="1115"/>
      <c r="W13" s="1115"/>
      <c r="X13" s="1115"/>
      <c r="Y13" s="1115"/>
      <c r="Z13" s="1115"/>
      <c r="AA13" s="1116"/>
      <c r="AB13" s="160"/>
    </row>
    <row r="14" spans="2:28" ht="30" customHeight="1" thickBot="1" x14ac:dyDescent="0.4">
      <c r="B14" s="158"/>
      <c r="C14" s="1117"/>
      <c r="D14" s="1118"/>
      <c r="E14" s="1118"/>
      <c r="F14" s="1118"/>
      <c r="G14" s="1118"/>
      <c r="H14" s="1119"/>
      <c r="I14" s="3739"/>
      <c r="J14" s="3740"/>
      <c r="K14" s="3740"/>
      <c r="L14" s="3740"/>
      <c r="M14" s="3740"/>
      <c r="N14" s="3740"/>
      <c r="O14" s="3740"/>
      <c r="P14" s="3740"/>
      <c r="Q14" s="3740"/>
      <c r="R14" s="3740"/>
      <c r="S14" s="3741"/>
      <c r="T14" s="1162" t="s">
        <v>12</v>
      </c>
      <c r="U14" s="1163"/>
      <c r="V14" s="1163"/>
      <c r="W14" s="1163"/>
      <c r="X14" s="1163"/>
      <c r="Y14" s="1163"/>
      <c r="Z14" s="1163"/>
      <c r="AA14" s="1164"/>
      <c r="AB14" s="160"/>
    </row>
    <row r="15" spans="2:28" ht="15" thickBot="1" x14ac:dyDescent="0.4">
      <c r="B15" s="158"/>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60"/>
    </row>
    <row r="16" spans="2:28" ht="87.75" customHeight="1" thickBot="1" x14ac:dyDescent="0.4">
      <c r="B16" s="158"/>
      <c r="C16" s="1165" t="s">
        <v>13</v>
      </c>
      <c r="D16" s="1166"/>
      <c r="E16" s="1166"/>
      <c r="F16" s="1166"/>
      <c r="G16" s="1166"/>
      <c r="H16" s="1167"/>
      <c r="I16" s="1168" t="s">
        <v>638</v>
      </c>
      <c r="J16" s="1169"/>
      <c r="K16" s="1169"/>
      <c r="L16" s="1169"/>
      <c r="M16" s="1169"/>
      <c r="N16" s="1169"/>
      <c r="O16" s="1169"/>
      <c r="P16" s="1169"/>
      <c r="Q16" s="1169"/>
      <c r="R16" s="1169"/>
      <c r="S16" s="1169"/>
      <c r="T16" s="1169"/>
      <c r="U16" s="1169"/>
      <c r="V16" s="1169"/>
      <c r="W16" s="1169"/>
      <c r="X16" s="1169"/>
      <c r="Y16" s="1169"/>
      <c r="Z16" s="1169"/>
      <c r="AA16" s="1170"/>
      <c r="AB16" s="160"/>
    </row>
    <row r="17" spans="2:28" ht="16.5" customHeight="1" thickBot="1" x14ac:dyDescent="0.4">
      <c r="B17" s="158"/>
      <c r="C17" s="157"/>
      <c r="D17" s="157"/>
      <c r="E17" s="157"/>
      <c r="F17" s="157"/>
      <c r="G17" s="157"/>
      <c r="H17" s="157"/>
      <c r="I17" s="161"/>
      <c r="J17" s="161"/>
      <c r="K17" s="161"/>
      <c r="L17" s="161"/>
      <c r="M17" s="161"/>
      <c r="N17" s="161"/>
      <c r="O17" s="161"/>
      <c r="P17" s="161"/>
      <c r="Q17" s="161"/>
      <c r="R17" s="161"/>
      <c r="S17" s="161"/>
      <c r="T17" s="161"/>
      <c r="U17" s="161"/>
      <c r="V17" s="161"/>
      <c r="W17" s="161"/>
      <c r="X17" s="161"/>
      <c r="Y17" s="161"/>
      <c r="Z17" s="161"/>
      <c r="AA17" s="161"/>
      <c r="AB17" s="160"/>
    </row>
    <row r="18" spans="2:28" ht="52.5" customHeight="1" thickBot="1" x14ac:dyDescent="0.4">
      <c r="B18" s="158"/>
      <c r="C18" s="1165" t="s">
        <v>15</v>
      </c>
      <c r="D18" s="1166"/>
      <c r="E18" s="1166"/>
      <c r="F18" s="1166"/>
      <c r="G18" s="1166"/>
      <c r="H18" s="1167"/>
      <c r="I18" s="1168" t="s">
        <v>639</v>
      </c>
      <c r="J18" s="1169"/>
      <c r="K18" s="1169"/>
      <c r="L18" s="1169"/>
      <c r="M18" s="1169"/>
      <c r="N18" s="1169"/>
      <c r="O18" s="1169"/>
      <c r="P18" s="1169"/>
      <c r="Q18" s="1169"/>
      <c r="R18" s="1169"/>
      <c r="S18" s="1169"/>
      <c r="T18" s="1169"/>
      <c r="U18" s="1169"/>
      <c r="V18" s="1169"/>
      <c r="W18" s="1169"/>
      <c r="X18" s="1169"/>
      <c r="Y18" s="1169"/>
      <c r="Z18" s="1169"/>
      <c r="AA18" s="1170"/>
      <c r="AB18" s="160"/>
    </row>
    <row r="19" spans="2:28" ht="16.5" customHeight="1" thickBot="1" x14ac:dyDescent="0.4">
      <c r="B19" s="158"/>
      <c r="C19" s="157"/>
      <c r="D19" s="157"/>
      <c r="E19" s="157"/>
      <c r="F19" s="157"/>
      <c r="G19" s="157"/>
      <c r="H19" s="157"/>
      <c r="I19" s="161"/>
      <c r="J19" s="161"/>
      <c r="K19" s="161"/>
      <c r="L19" s="161"/>
      <c r="M19" s="161"/>
      <c r="N19" s="161"/>
      <c r="O19" s="161"/>
      <c r="P19" s="161"/>
      <c r="Q19" s="161"/>
      <c r="R19" s="161"/>
      <c r="S19" s="161"/>
      <c r="T19" s="161"/>
      <c r="U19" s="161"/>
      <c r="V19" s="161"/>
      <c r="W19" s="161"/>
      <c r="X19" s="161"/>
      <c r="Y19" s="161"/>
      <c r="Z19" s="161"/>
      <c r="AA19" s="161"/>
      <c r="AB19" s="160"/>
    </row>
    <row r="20" spans="2:28" ht="22.5" customHeight="1" x14ac:dyDescent="0.35">
      <c r="B20" s="158"/>
      <c r="C20" s="1171" t="s">
        <v>54</v>
      </c>
      <c r="D20" s="1172"/>
      <c r="E20" s="1172"/>
      <c r="F20" s="1172"/>
      <c r="G20" s="1172"/>
      <c r="H20" s="1173"/>
      <c r="I20" s="1177" t="s">
        <v>640</v>
      </c>
      <c r="J20" s="1178"/>
      <c r="K20" s="1178"/>
      <c r="L20" s="1179"/>
      <c r="M20" s="1147" t="s">
        <v>18</v>
      </c>
      <c r="N20" s="1148"/>
      <c r="O20" s="1148"/>
      <c r="P20" s="1148"/>
      <c r="Q20" s="1148"/>
      <c r="R20" s="1148"/>
      <c r="S20" s="1149"/>
      <c r="T20" s="1147" t="s">
        <v>19</v>
      </c>
      <c r="U20" s="1148"/>
      <c r="V20" s="1148"/>
      <c r="W20" s="1148"/>
      <c r="X20" s="1148"/>
      <c r="Y20" s="1148"/>
      <c r="Z20" s="1148"/>
      <c r="AA20" s="1149"/>
      <c r="AB20" s="160"/>
    </row>
    <row r="21" spans="2:28" ht="30.75" customHeight="1" thickBot="1" x14ac:dyDescent="0.4">
      <c r="B21" s="158"/>
      <c r="C21" s="1174"/>
      <c r="D21" s="1175"/>
      <c r="E21" s="1175"/>
      <c r="F21" s="1175"/>
      <c r="G21" s="1175"/>
      <c r="H21" s="1176"/>
      <c r="I21" s="1180"/>
      <c r="J21" s="1181"/>
      <c r="K21" s="1181"/>
      <c r="L21" s="1182"/>
      <c r="M21" s="3742" t="s">
        <v>641</v>
      </c>
      <c r="N21" s="3743"/>
      <c r="O21" s="3743"/>
      <c r="P21" s="3743"/>
      <c r="Q21" s="3743"/>
      <c r="R21" s="3743"/>
      <c r="S21" s="3744"/>
      <c r="T21" s="3745" t="s">
        <v>55</v>
      </c>
      <c r="U21" s="3746"/>
      <c r="V21" s="3746"/>
      <c r="W21" s="3746"/>
      <c r="X21" s="3746"/>
      <c r="Y21" s="3746"/>
      <c r="Z21" s="3746"/>
      <c r="AA21" s="3747"/>
      <c r="AB21" s="160"/>
    </row>
    <row r="22" spans="2:28" ht="15" thickBot="1" x14ac:dyDescent="0.4">
      <c r="B22" s="158"/>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60"/>
    </row>
    <row r="23" spans="2:28" ht="31.5" customHeight="1" x14ac:dyDescent="0.35">
      <c r="B23" s="158"/>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160"/>
    </row>
    <row r="24" spans="2:28" ht="38.25" customHeight="1" thickBot="1" x14ac:dyDescent="0.4">
      <c r="B24" s="158"/>
      <c r="C24" s="1186" t="s">
        <v>642</v>
      </c>
      <c r="D24" s="1187"/>
      <c r="E24" s="1187"/>
      <c r="F24" s="1187"/>
      <c r="G24" s="1187"/>
      <c r="H24" s="1187"/>
      <c r="I24" s="1188"/>
      <c r="J24" s="1186" t="s">
        <v>643</v>
      </c>
      <c r="K24" s="1187"/>
      <c r="L24" s="1187"/>
      <c r="M24" s="1187"/>
      <c r="N24" s="1187"/>
      <c r="O24" s="1187"/>
      <c r="P24" s="1188"/>
      <c r="Q24" s="1189" t="s">
        <v>111</v>
      </c>
      <c r="R24" s="1190"/>
      <c r="S24" s="1190"/>
      <c r="T24" s="1190"/>
      <c r="U24" s="1190"/>
      <c r="V24" s="1190"/>
      <c r="W24" s="1190"/>
      <c r="X24" s="1190"/>
      <c r="Y24" s="1190"/>
      <c r="Z24" s="1190"/>
      <c r="AA24" s="1191"/>
      <c r="AB24" s="160"/>
    </row>
    <row r="25" spans="2:28" ht="15" thickBot="1" x14ac:dyDescent="0.4">
      <c r="B25" s="158"/>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60"/>
    </row>
    <row r="26" spans="2:28" ht="81" customHeight="1" thickBot="1" x14ac:dyDescent="0.4">
      <c r="B26" s="158"/>
      <c r="C26" s="1165" t="s">
        <v>27</v>
      </c>
      <c r="D26" s="1166"/>
      <c r="E26" s="1166"/>
      <c r="F26" s="1166"/>
      <c r="G26" s="1166"/>
      <c r="H26" s="1167"/>
      <c r="I26" s="3748" t="s">
        <v>717</v>
      </c>
      <c r="J26" s="3749"/>
      <c r="K26" s="3749"/>
      <c r="L26" s="3749"/>
      <c r="M26" s="3749"/>
      <c r="N26" s="3749"/>
      <c r="O26" s="3749"/>
      <c r="P26" s="3749"/>
      <c r="Q26" s="3749"/>
      <c r="R26" s="3749"/>
      <c r="S26" s="3749"/>
      <c r="T26" s="3749"/>
      <c r="U26" s="3749"/>
      <c r="V26" s="3749"/>
      <c r="W26" s="3749"/>
      <c r="X26" s="3749"/>
      <c r="Y26" s="3749"/>
      <c r="Z26" s="3749"/>
      <c r="AA26" s="3750"/>
      <c r="AB26" s="160"/>
    </row>
    <row r="27" spans="2:28" ht="15" thickBot="1" x14ac:dyDescent="0.4">
      <c r="B27" s="158"/>
      <c r="C27" s="157"/>
      <c r="D27" s="157"/>
      <c r="E27" s="157"/>
      <c r="F27" s="157"/>
      <c r="G27" s="157"/>
      <c r="H27" s="157"/>
      <c r="I27" s="161"/>
      <c r="J27" s="161"/>
      <c r="K27" s="161"/>
      <c r="L27" s="161"/>
      <c r="M27" s="161"/>
      <c r="N27" s="161"/>
      <c r="O27" s="161"/>
      <c r="P27" s="161"/>
      <c r="Q27" s="161"/>
      <c r="R27" s="161"/>
      <c r="S27" s="161"/>
      <c r="T27" s="161"/>
      <c r="U27" s="161"/>
      <c r="V27" s="161"/>
      <c r="W27" s="161"/>
      <c r="X27" s="161"/>
      <c r="Y27" s="161"/>
      <c r="Z27" s="161"/>
      <c r="AA27" s="161"/>
      <c r="AB27" s="160"/>
    </row>
    <row r="28" spans="2:28" ht="53.25" customHeight="1" thickBot="1" x14ac:dyDescent="0.4">
      <c r="B28" s="158"/>
      <c r="C28" s="1165" t="s">
        <v>28</v>
      </c>
      <c r="D28" s="1166"/>
      <c r="E28" s="1166"/>
      <c r="F28" s="1166"/>
      <c r="G28" s="1166"/>
      <c r="H28" s="1167"/>
      <c r="I28" s="1527" t="s">
        <v>52</v>
      </c>
      <c r="J28" s="1168"/>
      <c r="K28" s="1194" t="s">
        <v>29</v>
      </c>
      <c r="L28" s="1195"/>
      <c r="M28" s="1195"/>
      <c r="N28" s="1196"/>
      <c r="O28" s="1197" t="s">
        <v>30</v>
      </c>
      <c r="P28" s="1198"/>
      <c r="Q28" s="1198"/>
      <c r="R28" s="1199"/>
      <c r="S28" s="162"/>
      <c r="T28" s="1198" t="s">
        <v>31</v>
      </c>
      <c r="U28" s="1198"/>
      <c r="V28" s="1199"/>
      <c r="W28" s="163" t="s">
        <v>32</v>
      </c>
      <c r="X28" s="1200" t="s">
        <v>56</v>
      </c>
      <c r="Y28" s="1201"/>
      <c r="Z28" s="1202"/>
      <c r="AA28" s="179"/>
      <c r="AB28" s="160"/>
    </row>
    <row r="29" spans="2:28" ht="15" thickBot="1" x14ac:dyDescent="0.4">
      <c r="B29" s="158"/>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60"/>
    </row>
    <row r="30" spans="2:28" ht="15" customHeight="1" x14ac:dyDescent="0.35">
      <c r="B30" s="158"/>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160"/>
    </row>
    <row r="31" spans="2:28" ht="14.25" customHeight="1" x14ac:dyDescent="0.35">
      <c r="B31" s="158"/>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160"/>
    </row>
    <row r="32" spans="2:28" ht="15" customHeight="1" thickBot="1" x14ac:dyDescent="0.4">
      <c r="B32" s="158"/>
      <c r="C32" s="1219"/>
      <c r="D32" s="1220"/>
      <c r="E32" s="1220"/>
      <c r="F32" s="1220"/>
      <c r="G32" s="1220"/>
      <c r="H32" s="1220"/>
      <c r="I32" s="1220"/>
      <c r="J32" s="1221"/>
      <c r="K32" s="3751">
        <v>0.8</v>
      </c>
      <c r="L32" s="3752"/>
      <c r="M32" s="3752"/>
      <c r="N32" s="3752"/>
      <c r="O32" s="3753">
        <v>0.85</v>
      </c>
      <c r="P32" s="3752"/>
      <c r="Q32" s="3752"/>
      <c r="R32" s="3752"/>
      <c r="S32" s="3753">
        <v>0.86</v>
      </c>
      <c r="T32" s="3752"/>
      <c r="U32" s="3753">
        <v>0.95</v>
      </c>
      <c r="V32" s="3752"/>
      <c r="W32" s="3752"/>
      <c r="X32" s="3753">
        <v>0.96</v>
      </c>
      <c r="Y32" s="3752"/>
      <c r="Z32" s="3753">
        <v>1</v>
      </c>
      <c r="AA32" s="3754"/>
      <c r="AB32" s="160"/>
    </row>
    <row r="33" spans="2:28" ht="15" thickBot="1" x14ac:dyDescent="0.4">
      <c r="B33" s="158"/>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60"/>
    </row>
    <row r="34" spans="2:28" s="137" customFormat="1" ht="15" thickBot="1" x14ac:dyDescent="0.4">
      <c r="B34" s="128"/>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8"/>
      <c r="AB34" s="160"/>
    </row>
    <row r="35" spans="2:28" s="137" customFormat="1" ht="147.75" customHeight="1" thickBot="1" x14ac:dyDescent="0.4">
      <c r="B35" s="128"/>
      <c r="C35" s="1546" t="s">
        <v>41</v>
      </c>
      <c r="D35" s="1547"/>
      <c r="E35" s="1547"/>
      <c r="F35" s="1547"/>
      <c r="G35" s="1548"/>
      <c r="H35" s="180" t="s">
        <v>644</v>
      </c>
      <c r="I35" s="180" t="s">
        <v>718</v>
      </c>
      <c r="J35" s="180" t="s">
        <v>44</v>
      </c>
      <c r="K35" s="1693" t="s">
        <v>45</v>
      </c>
      <c r="L35" s="1694"/>
      <c r="M35" s="1694"/>
      <c r="N35" s="1694"/>
      <c r="O35" s="1694"/>
      <c r="P35" s="1694"/>
      <c r="Q35" s="1694"/>
      <c r="R35" s="1694"/>
      <c r="S35" s="1694"/>
      <c r="T35" s="1694"/>
      <c r="U35" s="1694"/>
      <c r="V35" s="1694"/>
      <c r="W35" s="1694"/>
      <c r="X35" s="1694"/>
      <c r="Y35" s="1694"/>
      <c r="Z35" s="1694"/>
      <c r="AA35" s="1695"/>
      <c r="AB35" s="160"/>
    </row>
    <row r="36" spans="2:28" s="137" customFormat="1" ht="131.25" customHeight="1" x14ac:dyDescent="0.35">
      <c r="B36" s="128"/>
      <c r="C36" s="1558" t="s">
        <v>645</v>
      </c>
      <c r="D36" s="1748"/>
      <c r="E36" s="1748"/>
      <c r="F36" s="1748"/>
      <c r="G36" s="1749"/>
      <c r="H36" s="181">
        <v>118</v>
      </c>
      <c r="I36" s="181">
        <v>118</v>
      </c>
      <c r="J36" s="182">
        <f>+H36/I36</f>
        <v>1</v>
      </c>
      <c r="K36" s="1737" t="s">
        <v>646</v>
      </c>
      <c r="L36" s="1738"/>
      <c r="M36" s="1738"/>
      <c r="N36" s="1738"/>
      <c r="O36" s="1738"/>
      <c r="P36" s="1738"/>
      <c r="Q36" s="1738"/>
      <c r="R36" s="1738"/>
      <c r="S36" s="1738"/>
      <c r="T36" s="1738"/>
      <c r="U36" s="1738"/>
      <c r="V36" s="1738"/>
      <c r="W36" s="1738"/>
      <c r="X36" s="1738"/>
      <c r="Y36" s="1738"/>
      <c r="Z36" s="1738"/>
      <c r="AA36" s="1739"/>
      <c r="AB36" s="160"/>
    </row>
    <row r="37" spans="2:28" s="137" customFormat="1" ht="226.5" customHeight="1" thickBot="1" x14ac:dyDescent="0.4">
      <c r="B37" s="128"/>
      <c r="C37" s="1558" t="s">
        <v>647</v>
      </c>
      <c r="D37" s="1748"/>
      <c r="E37" s="1748"/>
      <c r="F37" s="1748"/>
      <c r="G37" s="1749"/>
      <c r="H37" s="181">
        <v>117</v>
      </c>
      <c r="I37" s="181">
        <v>120</v>
      </c>
      <c r="J37" s="182">
        <f>+H37/I37</f>
        <v>0.97499999999999998</v>
      </c>
      <c r="K37" s="1737" t="s">
        <v>648</v>
      </c>
      <c r="L37" s="1738"/>
      <c r="M37" s="1738"/>
      <c r="N37" s="1738"/>
      <c r="O37" s="1738"/>
      <c r="P37" s="1738"/>
      <c r="Q37" s="1738"/>
      <c r="R37" s="1738"/>
      <c r="S37" s="1738"/>
      <c r="T37" s="1738"/>
      <c r="U37" s="1738"/>
      <c r="V37" s="1738"/>
      <c r="W37" s="1738"/>
      <c r="X37" s="1738"/>
      <c r="Y37" s="1738"/>
      <c r="Z37" s="1738"/>
      <c r="AA37" s="1739"/>
      <c r="AB37" s="160"/>
    </row>
    <row r="38" spans="2:28" s="137" customFormat="1" ht="15.75" customHeight="1" thickBot="1" x14ac:dyDescent="0.4">
      <c r="B38" s="128"/>
      <c r="C38" s="1540" t="s">
        <v>46</v>
      </c>
      <c r="D38" s="1541"/>
      <c r="E38" s="1541"/>
      <c r="F38" s="1541"/>
      <c r="G38" s="1542"/>
      <c r="H38" s="183">
        <f>+H36+H37</f>
        <v>235</v>
      </c>
      <c r="I38" s="183">
        <f>+I36+I37</f>
        <v>238</v>
      </c>
      <c r="J38" s="184">
        <f>AVERAGE(J36:J37)</f>
        <v>0.98750000000000004</v>
      </c>
      <c r="K38" s="1543"/>
      <c r="L38" s="1544"/>
      <c r="M38" s="1544"/>
      <c r="N38" s="1544"/>
      <c r="O38" s="1544"/>
      <c r="P38" s="1544"/>
      <c r="Q38" s="1544"/>
      <c r="R38" s="1544"/>
      <c r="S38" s="1544"/>
      <c r="T38" s="1544"/>
      <c r="U38" s="1544"/>
      <c r="V38" s="1544"/>
      <c r="W38" s="1544"/>
      <c r="X38" s="1544"/>
      <c r="Y38" s="1544"/>
      <c r="Z38" s="1544"/>
      <c r="AA38" s="1545"/>
      <c r="AB38" s="160"/>
    </row>
    <row r="39" spans="2:28" s="137" customFormat="1" ht="5.25" customHeight="1" x14ac:dyDescent="0.35">
      <c r="B39" s="128"/>
      <c r="C39" s="159"/>
      <c r="D39" s="159"/>
      <c r="E39" s="159"/>
      <c r="F39" s="159"/>
      <c r="G39" s="159"/>
      <c r="H39" s="185"/>
      <c r="I39" s="185"/>
      <c r="J39" s="186"/>
      <c r="K39" s="159"/>
      <c r="L39" s="159"/>
      <c r="M39" s="159"/>
      <c r="N39" s="159"/>
      <c r="O39" s="159"/>
      <c r="P39" s="159"/>
      <c r="Q39" s="159"/>
      <c r="R39" s="159"/>
      <c r="S39" s="159"/>
      <c r="T39" s="159"/>
      <c r="U39" s="159"/>
      <c r="V39" s="159"/>
      <c r="W39" s="159"/>
      <c r="X39" s="159"/>
      <c r="Y39" s="159"/>
      <c r="Z39" s="159"/>
      <c r="AA39" s="159"/>
      <c r="AB39" s="160"/>
    </row>
    <row r="40" spans="2:28" s="137" customFormat="1" ht="15" thickBot="1" x14ac:dyDescent="0.4">
      <c r="B40" s="128"/>
      <c r="C40" s="159"/>
      <c r="D40" s="159"/>
      <c r="E40" s="159"/>
      <c r="F40" s="159"/>
      <c r="G40" s="159"/>
      <c r="H40" s="185"/>
      <c r="I40" s="185"/>
      <c r="J40" s="186"/>
      <c r="K40" s="159"/>
      <c r="L40" s="159"/>
      <c r="M40" s="159"/>
      <c r="N40" s="159"/>
      <c r="O40" s="159"/>
      <c r="P40" s="159"/>
      <c r="Q40" s="159"/>
      <c r="R40" s="159"/>
      <c r="S40" s="159"/>
      <c r="T40" s="159"/>
      <c r="U40" s="159"/>
      <c r="V40" s="159"/>
      <c r="W40" s="159"/>
      <c r="X40" s="159"/>
      <c r="Y40" s="159"/>
      <c r="Z40" s="159"/>
      <c r="AA40" s="159"/>
      <c r="AB40" s="160"/>
    </row>
    <row r="41" spans="2:28" s="137" customFormat="1" x14ac:dyDescent="0.35">
      <c r="B41" s="128"/>
      <c r="C41" s="1393" t="s">
        <v>47</v>
      </c>
      <c r="D41" s="1394"/>
      <c r="E41" s="1394"/>
      <c r="F41" s="1394"/>
      <c r="G41" s="1394"/>
      <c r="H41" s="1394"/>
      <c r="I41" s="1394"/>
      <c r="J41" s="1394"/>
      <c r="K41" s="1394"/>
      <c r="L41" s="1394"/>
      <c r="M41" s="1394"/>
      <c r="N41" s="1394"/>
      <c r="O41" s="1394"/>
      <c r="P41" s="1394"/>
      <c r="Q41" s="1394"/>
      <c r="R41" s="1394"/>
      <c r="S41" s="1394"/>
      <c r="T41" s="1394"/>
      <c r="U41" s="1394"/>
      <c r="V41" s="1394"/>
      <c r="W41" s="1394"/>
      <c r="X41" s="1394"/>
      <c r="Y41" s="1394"/>
      <c r="Z41" s="1394"/>
      <c r="AA41" s="1395"/>
      <c r="AB41" s="160"/>
    </row>
    <row r="42" spans="2:28" ht="15" thickBot="1" x14ac:dyDescent="0.4">
      <c r="B42" s="158"/>
      <c r="C42" s="1719"/>
      <c r="D42" s="1746"/>
      <c r="E42" s="1746"/>
      <c r="F42" s="1746"/>
      <c r="G42" s="1746"/>
      <c r="H42" s="1746"/>
      <c r="I42" s="1746"/>
      <c r="J42" s="1746"/>
      <c r="K42" s="1746"/>
      <c r="L42" s="1746"/>
      <c r="M42" s="1746"/>
      <c r="N42" s="1746"/>
      <c r="O42" s="1746"/>
      <c r="P42" s="1746"/>
      <c r="Q42" s="1746"/>
      <c r="R42" s="1746"/>
      <c r="S42" s="1746"/>
      <c r="T42" s="1746"/>
      <c r="U42" s="1746"/>
      <c r="V42" s="1746"/>
      <c r="W42" s="1746"/>
      <c r="X42" s="1746"/>
      <c r="Y42" s="1746"/>
      <c r="Z42" s="1746"/>
      <c r="AA42" s="1721"/>
      <c r="AB42" s="160"/>
    </row>
    <row r="43" spans="2:28" x14ac:dyDescent="0.35">
      <c r="B43" s="158"/>
      <c r="C43" s="1371"/>
      <c r="D43" s="1570"/>
      <c r="E43" s="1570"/>
      <c r="F43" s="1570"/>
      <c r="G43" s="1570"/>
      <c r="H43" s="1570"/>
      <c r="I43" s="1570"/>
      <c r="J43" s="1570"/>
      <c r="K43" s="1570"/>
      <c r="L43" s="1570"/>
      <c r="M43" s="1570"/>
      <c r="N43" s="1570"/>
      <c r="O43" s="1570"/>
      <c r="P43" s="1570"/>
      <c r="Q43" s="1570"/>
      <c r="R43" s="1570"/>
      <c r="S43" s="1570"/>
      <c r="T43" s="1570"/>
      <c r="U43" s="1570"/>
      <c r="V43" s="1570"/>
      <c r="W43" s="1570"/>
      <c r="X43" s="1570"/>
      <c r="Y43" s="1570"/>
      <c r="Z43" s="1570"/>
      <c r="AA43" s="1571"/>
      <c r="AB43" s="160"/>
    </row>
    <row r="44" spans="2:28" x14ac:dyDescent="0.35">
      <c r="B44" s="158"/>
      <c r="C44" s="1572"/>
      <c r="D44" s="1573"/>
      <c r="E44" s="1573"/>
      <c r="F44" s="1573"/>
      <c r="G44" s="1573"/>
      <c r="H44" s="1573"/>
      <c r="I44" s="1573"/>
      <c r="J44" s="1573"/>
      <c r="K44" s="1573"/>
      <c r="L44" s="1573"/>
      <c r="M44" s="1573"/>
      <c r="N44" s="1573"/>
      <c r="O44" s="1573"/>
      <c r="P44" s="1573"/>
      <c r="Q44" s="1573"/>
      <c r="R44" s="1573"/>
      <c r="S44" s="1573"/>
      <c r="T44" s="1573"/>
      <c r="U44" s="1573"/>
      <c r="V44" s="1573"/>
      <c r="W44" s="1573"/>
      <c r="X44" s="1573"/>
      <c r="Y44" s="1573"/>
      <c r="Z44" s="1573"/>
      <c r="AA44" s="1574"/>
      <c r="AB44" s="160"/>
    </row>
    <row r="45" spans="2:28" x14ac:dyDescent="0.35">
      <c r="B45" s="158"/>
      <c r="C45" s="1572"/>
      <c r="D45" s="1573"/>
      <c r="E45" s="1573"/>
      <c r="F45" s="1573"/>
      <c r="G45" s="1573"/>
      <c r="H45" s="1573"/>
      <c r="I45" s="1573"/>
      <c r="J45" s="1573"/>
      <c r="K45" s="1573"/>
      <c r="L45" s="1573"/>
      <c r="M45" s="1573"/>
      <c r="N45" s="1573"/>
      <c r="O45" s="1573"/>
      <c r="P45" s="1573"/>
      <c r="Q45" s="1573"/>
      <c r="R45" s="1573"/>
      <c r="S45" s="1573"/>
      <c r="T45" s="1573"/>
      <c r="U45" s="1573"/>
      <c r="V45" s="1573"/>
      <c r="W45" s="1573"/>
      <c r="X45" s="1573"/>
      <c r="Y45" s="1573"/>
      <c r="Z45" s="1573"/>
      <c r="AA45" s="1574"/>
      <c r="AB45" s="160"/>
    </row>
    <row r="46" spans="2:28" x14ac:dyDescent="0.35">
      <c r="B46" s="158"/>
      <c r="C46" s="1572"/>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4"/>
      <c r="AB46" s="160"/>
    </row>
    <row r="47" spans="2:28" x14ac:dyDescent="0.35">
      <c r="B47" s="158"/>
      <c r="C47" s="1572"/>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4"/>
      <c r="AB47" s="160"/>
    </row>
    <row r="48" spans="2:28" x14ac:dyDescent="0.35">
      <c r="B48" s="158"/>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4"/>
      <c r="AB48" s="160"/>
    </row>
    <row r="49" spans="2:28" x14ac:dyDescent="0.35">
      <c r="B49" s="158"/>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4"/>
      <c r="AB49" s="160"/>
    </row>
    <row r="50" spans="2:28" x14ac:dyDescent="0.35">
      <c r="B50" s="158"/>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4"/>
      <c r="AB50" s="160"/>
    </row>
    <row r="51" spans="2:28" x14ac:dyDescent="0.35">
      <c r="B51" s="158"/>
      <c r="C51" s="1572"/>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4"/>
      <c r="AB51" s="160"/>
    </row>
    <row r="52" spans="2:28" x14ac:dyDescent="0.35">
      <c r="B52" s="158"/>
      <c r="C52" s="1572"/>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4"/>
      <c r="AB52" s="160"/>
    </row>
    <row r="53" spans="2:28" x14ac:dyDescent="0.35">
      <c r="B53" s="158"/>
      <c r="C53" s="1572"/>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4"/>
      <c r="AB53" s="160"/>
    </row>
    <row r="54" spans="2:28" x14ac:dyDescent="0.35">
      <c r="B54" s="158"/>
      <c r="C54" s="1572"/>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4"/>
      <c r="AB54" s="160"/>
    </row>
    <row r="55" spans="2:28" ht="15" thickBot="1" x14ac:dyDescent="0.4">
      <c r="B55" s="158"/>
      <c r="C55" s="1575"/>
      <c r="D55" s="1576"/>
      <c r="E55" s="1576"/>
      <c r="F55" s="1576"/>
      <c r="G55" s="1576"/>
      <c r="H55" s="1576"/>
      <c r="I55" s="1576"/>
      <c r="J55" s="1576"/>
      <c r="K55" s="1576"/>
      <c r="L55" s="1576"/>
      <c r="M55" s="1576"/>
      <c r="N55" s="1576"/>
      <c r="O55" s="1576"/>
      <c r="P55" s="1576"/>
      <c r="Q55" s="1576"/>
      <c r="R55" s="1576"/>
      <c r="S55" s="1576"/>
      <c r="T55" s="1576"/>
      <c r="U55" s="1576"/>
      <c r="V55" s="1576"/>
      <c r="W55" s="1576"/>
      <c r="X55" s="1576"/>
      <c r="Y55" s="1576"/>
      <c r="Z55" s="1576"/>
      <c r="AA55" s="1577"/>
      <c r="AB55" s="160"/>
    </row>
    <row r="56" spans="2:28" x14ac:dyDescent="0.35">
      <c r="B56" s="169"/>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70"/>
    </row>
    <row r="57" spans="2:28" ht="15" thickBot="1" x14ac:dyDescent="0.4">
      <c r="B57" s="171"/>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72"/>
    </row>
    <row r="58" spans="2:28" ht="15.5" x14ac:dyDescent="0.35">
      <c r="B58" s="173"/>
      <c r="C58" s="1531" t="s">
        <v>41</v>
      </c>
      <c r="D58" s="1532"/>
      <c r="E58" s="1532"/>
      <c r="F58" s="1532"/>
      <c r="G58" s="1533"/>
      <c r="H58" s="1531" t="s">
        <v>57</v>
      </c>
      <c r="I58" s="1533"/>
      <c r="J58" s="1531" t="s">
        <v>58</v>
      </c>
      <c r="K58" s="1532"/>
      <c r="L58" s="1532"/>
      <c r="M58" s="1533"/>
      <c r="N58" s="1531" t="s">
        <v>49</v>
      </c>
      <c r="O58" s="1532"/>
      <c r="P58" s="1532"/>
      <c r="Q58" s="1532"/>
      <c r="R58" s="1532"/>
      <c r="S58" s="1532"/>
      <c r="T58" s="1532"/>
      <c r="U58" s="1533"/>
      <c r="V58" s="1706" t="s">
        <v>50</v>
      </c>
      <c r="W58" s="1706"/>
      <c r="X58" s="1706"/>
      <c r="Y58" s="1706"/>
      <c r="Z58" s="1706"/>
      <c r="AA58" s="1707"/>
      <c r="AB58" s="174"/>
    </row>
    <row r="59" spans="2:28" ht="15.5" x14ac:dyDescent="0.35">
      <c r="B59" s="175"/>
      <c r="C59" s="1534"/>
      <c r="D59" s="1535"/>
      <c r="E59" s="1535"/>
      <c r="F59" s="1535"/>
      <c r="G59" s="1536"/>
      <c r="H59" s="1534"/>
      <c r="I59" s="1536"/>
      <c r="J59" s="1534"/>
      <c r="K59" s="1535"/>
      <c r="L59" s="1535"/>
      <c r="M59" s="1536"/>
      <c r="N59" s="1534"/>
      <c r="O59" s="1535"/>
      <c r="P59" s="1535"/>
      <c r="Q59" s="1535"/>
      <c r="R59" s="1535"/>
      <c r="S59" s="1535"/>
      <c r="T59" s="1535"/>
      <c r="U59" s="1536"/>
      <c r="V59" s="1747"/>
      <c r="W59" s="1747"/>
      <c r="X59" s="1747"/>
      <c r="Y59" s="1747"/>
      <c r="Z59" s="1747"/>
      <c r="AA59" s="1709"/>
      <c r="AB59" s="174"/>
    </row>
    <row r="60" spans="2:28" ht="16" thickBot="1" x14ac:dyDescent="0.4">
      <c r="B60" s="175"/>
      <c r="C60" s="1534"/>
      <c r="D60" s="1535"/>
      <c r="E60" s="1535"/>
      <c r="F60" s="1535"/>
      <c r="G60" s="1536"/>
      <c r="H60" s="1534"/>
      <c r="I60" s="1536"/>
      <c r="J60" s="1534"/>
      <c r="K60" s="1535"/>
      <c r="L60" s="1535"/>
      <c r="M60" s="1536"/>
      <c r="N60" s="1537"/>
      <c r="O60" s="1538"/>
      <c r="P60" s="1538"/>
      <c r="Q60" s="1538"/>
      <c r="R60" s="1538"/>
      <c r="S60" s="1538"/>
      <c r="T60" s="1538"/>
      <c r="U60" s="1539"/>
      <c r="V60" s="1710"/>
      <c r="W60" s="1710"/>
      <c r="X60" s="1710"/>
      <c r="Y60" s="1710"/>
      <c r="Z60" s="1710"/>
      <c r="AA60" s="1711"/>
      <c r="AB60" s="174"/>
    </row>
    <row r="61" spans="2:28" ht="110.25" customHeight="1" thickBot="1" x14ac:dyDescent="0.4">
      <c r="B61" s="173"/>
      <c r="C61" s="1558" t="s">
        <v>645</v>
      </c>
      <c r="D61" s="1748"/>
      <c r="E61" s="1748"/>
      <c r="F61" s="1748"/>
      <c r="G61" s="1749"/>
      <c r="H61" s="3761">
        <v>0.89</v>
      </c>
      <c r="I61" s="1904"/>
      <c r="J61" s="3755">
        <v>1</v>
      </c>
      <c r="K61" s="3756"/>
      <c r="L61" s="3756"/>
      <c r="M61" s="3756"/>
      <c r="N61" s="3757" t="s">
        <v>649</v>
      </c>
      <c r="O61" s="3758"/>
      <c r="P61" s="3758"/>
      <c r="Q61" s="3758"/>
      <c r="R61" s="3758"/>
      <c r="S61" s="3758"/>
      <c r="T61" s="3758"/>
      <c r="U61" s="3759"/>
      <c r="V61" s="3757" t="s">
        <v>650</v>
      </c>
      <c r="W61" s="3758"/>
      <c r="X61" s="3758"/>
      <c r="Y61" s="3758"/>
      <c r="Z61" s="3758"/>
      <c r="AA61" s="3760"/>
      <c r="AB61" s="189"/>
    </row>
    <row r="62" spans="2:28" ht="72.75" customHeight="1" x14ac:dyDescent="0.35">
      <c r="B62" s="173"/>
      <c r="C62" s="1558" t="s">
        <v>647</v>
      </c>
      <c r="D62" s="1748"/>
      <c r="E62" s="1748"/>
      <c r="F62" s="1748"/>
      <c r="G62" s="1749"/>
      <c r="H62" s="1476">
        <v>0.52</v>
      </c>
      <c r="I62" s="1475"/>
      <c r="J62" s="3755">
        <v>0.98750000000000004</v>
      </c>
      <c r="K62" s="3756"/>
      <c r="L62" s="3756"/>
      <c r="M62" s="3756"/>
      <c r="N62" s="3757" t="s">
        <v>651</v>
      </c>
      <c r="O62" s="3758"/>
      <c r="P62" s="3758"/>
      <c r="Q62" s="3758"/>
      <c r="R62" s="3758"/>
      <c r="S62" s="3758"/>
      <c r="T62" s="3758"/>
      <c r="U62" s="3759"/>
      <c r="V62" s="3757" t="s">
        <v>650</v>
      </c>
      <c r="W62" s="3758"/>
      <c r="X62" s="3758"/>
      <c r="Y62" s="3758"/>
      <c r="Z62" s="3758"/>
      <c r="AA62" s="3760"/>
      <c r="AB62" s="189"/>
    </row>
    <row r="101" ht="6" customHeight="1" x14ac:dyDescent="0.35"/>
  </sheetData>
  <mergeCells count="83">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E103"/>
  <sheetViews>
    <sheetView topLeftCell="A28" workbookViewId="0">
      <selection activeCell="D17" sqref="D17:E17"/>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8.54296875" style="1" customWidth="1"/>
    <col min="9" max="9" width="14.5429687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16384" width="3.7265625" style="1"/>
  </cols>
  <sheetData>
    <row r="1" spans="1:28" ht="15" thickBot="1" x14ac:dyDescent="0.4">
      <c r="A1" s="1">
        <v>1</v>
      </c>
      <c r="B1" s="146"/>
      <c r="C1" s="146"/>
      <c r="D1" s="146"/>
      <c r="E1" s="146"/>
      <c r="F1" s="146"/>
    </row>
    <row r="2" spans="1: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1: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1: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1:28" x14ac:dyDescent="0.35">
      <c r="H5" s="147"/>
      <c r="I5" s="147"/>
      <c r="J5" s="147"/>
      <c r="K5" s="147"/>
      <c r="L5" s="147"/>
      <c r="M5" s="147"/>
      <c r="N5" s="147"/>
      <c r="O5" s="147"/>
      <c r="P5" s="147"/>
      <c r="Q5" s="147"/>
      <c r="R5" s="147"/>
      <c r="S5" s="147"/>
      <c r="T5" s="147"/>
      <c r="U5" s="147"/>
      <c r="V5" s="147"/>
      <c r="W5" s="147"/>
      <c r="X5" s="147"/>
      <c r="Y5" s="147"/>
      <c r="Z5" s="147"/>
      <c r="AA5" s="147"/>
      <c r="AB5" s="147"/>
    </row>
    <row r="6" spans="1:28" ht="15" thickBot="1" x14ac:dyDescent="0.4">
      <c r="B6" s="148"/>
      <c r="C6" s="149"/>
      <c r="D6" s="149"/>
      <c r="E6" s="149"/>
      <c r="F6" s="149"/>
      <c r="G6" s="149"/>
      <c r="H6" s="149"/>
      <c r="I6" s="150"/>
      <c r="J6" s="150"/>
      <c r="K6" s="150"/>
      <c r="L6" s="150"/>
      <c r="M6" s="150"/>
      <c r="N6" s="150"/>
      <c r="O6" s="150"/>
      <c r="P6" s="150"/>
      <c r="Q6" s="150"/>
      <c r="R6" s="151"/>
      <c r="S6" s="151"/>
      <c r="T6" s="151"/>
      <c r="U6" s="151"/>
      <c r="V6" s="151"/>
      <c r="W6" s="149"/>
      <c r="X6" s="149"/>
      <c r="Y6" s="149"/>
      <c r="Z6" s="149"/>
      <c r="AA6" s="149"/>
      <c r="AB6" s="152"/>
    </row>
    <row r="7" spans="1:28" ht="15" customHeight="1" x14ac:dyDescent="0.35">
      <c r="B7" s="153"/>
      <c r="C7" s="1114" t="s">
        <v>4</v>
      </c>
      <c r="D7" s="1115"/>
      <c r="E7" s="1115"/>
      <c r="F7" s="1115"/>
      <c r="G7" s="1115"/>
      <c r="H7" s="1116"/>
      <c r="I7" s="1365" t="s">
        <v>635</v>
      </c>
      <c r="J7" s="1366"/>
      <c r="K7" s="1366"/>
      <c r="L7" s="1366"/>
      <c r="M7" s="1366"/>
      <c r="N7" s="1366"/>
      <c r="O7" s="1366"/>
      <c r="P7" s="1366"/>
      <c r="Q7" s="1366"/>
      <c r="R7" s="1366"/>
      <c r="S7" s="1366"/>
      <c r="T7" s="1366"/>
      <c r="U7" s="1366"/>
      <c r="V7" s="1366"/>
      <c r="W7" s="1366"/>
      <c r="X7" s="1366"/>
      <c r="Y7" s="1366"/>
      <c r="Z7" s="1366"/>
      <c r="AA7" s="1367"/>
      <c r="AB7" s="154"/>
    </row>
    <row r="8" spans="1:28" ht="15" thickBot="1" x14ac:dyDescent="0.4">
      <c r="B8" s="153"/>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154"/>
    </row>
    <row r="9" spans="1:28" ht="15" thickBot="1" x14ac:dyDescent="0.4">
      <c r="B9" s="153"/>
      <c r="C9" s="155"/>
      <c r="D9" s="155"/>
      <c r="E9" s="155"/>
      <c r="F9" s="155"/>
      <c r="G9" s="155"/>
      <c r="H9" s="155"/>
      <c r="I9" s="156"/>
      <c r="J9" s="156"/>
      <c r="K9" s="156"/>
      <c r="L9" s="156"/>
      <c r="M9" s="156"/>
      <c r="N9" s="156"/>
      <c r="O9" s="156"/>
      <c r="P9" s="156"/>
      <c r="Q9" s="156"/>
      <c r="R9" s="157"/>
      <c r="S9" s="157"/>
      <c r="T9" s="157"/>
      <c r="U9" s="157"/>
      <c r="V9" s="157"/>
      <c r="W9" s="155"/>
      <c r="X9" s="155"/>
      <c r="Y9" s="155"/>
      <c r="Z9" s="155"/>
      <c r="AA9" s="155"/>
      <c r="AB9" s="154"/>
    </row>
    <row r="10" spans="1:28" ht="15" customHeight="1" thickBot="1" x14ac:dyDescent="0.4">
      <c r="B10" s="153"/>
      <c r="C10" s="1114" t="s">
        <v>5</v>
      </c>
      <c r="D10" s="1115"/>
      <c r="E10" s="1115"/>
      <c r="F10" s="1115"/>
      <c r="G10" s="1115"/>
      <c r="H10" s="1116"/>
      <c r="I10" s="1138" t="s">
        <v>652</v>
      </c>
      <c r="J10" s="1139"/>
      <c r="K10" s="1139"/>
      <c r="L10" s="1139"/>
      <c r="M10" s="1139"/>
      <c r="N10" s="1139"/>
      <c r="O10" s="1139"/>
      <c r="P10" s="1139"/>
      <c r="Q10" s="1140"/>
      <c r="R10" s="1144" t="s">
        <v>7</v>
      </c>
      <c r="S10" s="1145"/>
      <c r="T10" s="1145"/>
      <c r="U10" s="1146"/>
      <c r="V10" s="1147" t="s">
        <v>8</v>
      </c>
      <c r="W10" s="1148"/>
      <c r="X10" s="1148"/>
      <c r="Y10" s="1148"/>
      <c r="Z10" s="1148"/>
      <c r="AA10" s="1149"/>
      <c r="AB10" s="154"/>
    </row>
    <row r="11" spans="1:28" ht="28.5" customHeight="1" thickBot="1" x14ac:dyDescent="0.4">
      <c r="B11" s="153"/>
      <c r="C11" s="1117"/>
      <c r="D11" s="1118"/>
      <c r="E11" s="1118"/>
      <c r="F11" s="1118"/>
      <c r="G11" s="1118"/>
      <c r="H11" s="1119"/>
      <c r="I11" s="1141"/>
      <c r="J11" s="1142"/>
      <c r="K11" s="1142"/>
      <c r="L11" s="1142"/>
      <c r="M11" s="1142"/>
      <c r="N11" s="1142"/>
      <c r="O11" s="1142"/>
      <c r="P11" s="1142"/>
      <c r="Q11" s="1143"/>
      <c r="R11" s="1150" t="s">
        <v>653</v>
      </c>
      <c r="S11" s="1151"/>
      <c r="T11" s="1151"/>
      <c r="U11" s="1152"/>
      <c r="V11" s="1153">
        <v>1</v>
      </c>
      <c r="W11" s="1154"/>
      <c r="X11" s="1154"/>
      <c r="Y11" s="1154"/>
      <c r="Z11" s="1154"/>
      <c r="AA11" s="1155"/>
      <c r="AB11" s="154"/>
    </row>
    <row r="12" spans="1:28" ht="15" thickBot="1" x14ac:dyDescent="0.4">
      <c r="B12" s="158"/>
      <c r="C12" s="159"/>
      <c r="D12" s="159"/>
      <c r="E12" s="159"/>
      <c r="F12" s="159"/>
      <c r="G12" s="159"/>
      <c r="H12" s="159"/>
      <c r="I12" s="159"/>
      <c r="J12" s="159"/>
      <c r="K12" s="159"/>
      <c r="L12" s="159"/>
      <c r="M12" s="159"/>
      <c r="N12" s="159"/>
      <c r="O12" s="159"/>
      <c r="P12" s="159"/>
      <c r="Q12" s="159"/>
      <c r="R12" s="159"/>
      <c r="S12" s="159"/>
      <c r="T12" s="159"/>
      <c r="U12" s="159"/>
      <c r="V12" s="159"/>
      <c r="W12" s="159"/>
      <c r="X12" s="159"/>
      <c r="Y12" s="159"/>
      <c r="Z12" s="159"/>
      <c r="AA12" s="159"/>
      <c r="AB12" s="160"/>
    </row>
    <row r="13" spans="1:28" ht="15" customHeight="1" x14ac:dyDescent="0.35">
      <c r="B13" s="158"/>
      <c r="C13" s="1114" t="s">
        <v>9</v>
      </c>
      <c r="D13" s="1115"/>
      <c r="E13" s="1115"/>
      <c r="F13" s="1115"/>
      <c r="G13" s="1115"/>
      <c r="H13" s="1116"/>
      <c r="I13" s="3762" t="s">
        <v>654</v>
      </c>
      <c r="J13" s="3763"/>
      <c r="K13" s="3763"/>
      <c r="L13" s="3763"/>
      <c r="M13" s="3763"/>
      <c r="N13" s="3763"/>
      <c r="O13" s="3763"/>
      <c r="P13" s="3763"/>
      <c r="Q13" s="3763"/>
      <c r="R13" s="3763"/>
      <c r="S13" s="3764"/>
      <c r="T13" s="1114" t="s">
        <v>11</v>
      </c>
      <c r="U13" s="1115"/>
      <c r="V13" s="1115"/>
      <c r="W13" s="1115"/>
      <c r="X13" s="1115"/>
      <c r="Y13" s="1115"/>
      <c r="Z13" s="1115"/>
      <c r="AA13" s="1116"/>
      <c r="AB13" s="160"/>
    </row>
    <row r="14" spans="1:28" ht="52.5" customHeight="1" thickBot="1" x14ac:dyDescent="0.4">
      <c r="B14" s="158"/>
      <c r="C14" s="1117"/>
      <c r="D14" s="1118"/>
      <c r="E14" s="1118"/>
      <c r="F14" s="1118"/>
      <c r="G14" s="1118"/>
      <c r="H14" s="1119"/>
      <c r="I14" s="1911"/>
      <c r="J14" s="1912"/>
      <c r="K14" s="1912"/>
      <c r="L14" s="1912"/>
      <c r="M14" s="1912"/>
      <c r="N14" s="1912"/>
      <c r="O14" s="1912"/>
      <c r="P14" s="1912"/>
      <c r="Q14" s="1912"/>
      <c r="R14" s="1912"/>
      <c r="S14" s="1913"/>
      <c r="T14" s="1162" t="s">
        <v>221</v>
      </c>
      <c r="U14" s="1163"/>
      <c r="V14" s="1163"/>
      <c r="W14" s="1163"/>
      <c r="X14" s="1163"/>
      <c r="Y14" s="1163"/>
      <c r="Z14" s="1163"/>
      <c r="AA14" s="1164"/>
      <c r="AB14" s="160"/>
    </row>
    <row r="15" spans="1:28" ht="15" thickBot="1" x14ac:dyDescent="0.4">
      <c r="B15" s="158"/>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60"/>
    </row>
    <row r="16" spans="1:28" ht="45" customHeight="1" thickBot="1" x14ac:dyDescent="0.4">
      <c r="B16" s="158"/>
      <c r="C16" s="1165" t="s">
        <v>13</v>
      </c>
      <c r="D16" s="1166"/>
      <c r="E16" s="1166"/>
      <c r="F16" s="1166"/>
      <c r="G16" s="1166"/>
      <c r="H16" s="1167"/>
      <c r="I16" s="1168" t="s">
        <v>655</v>
      </c>
      <c r="J16" s="1169"/>
      <c r="K16" s="1169"/>
      <c r="L16" s="1169"/>
      <c r="M16" s="1169"/>
      <c r="N16" s="1169"/>
      <c r="O16" s="1169"/>
      <c r="P16" s="1169"/>
      <c r="Q16" s="1169"/>
      <c r="R16" s="1169"/>
      <c r="S16" s="1169"/>
      <c r="T16" s="1169"/>
      <c r="U16" s="1169"/>
      <c r="V16" s="1169"/>
      <c r="W16" s="1169"/>
      <c r="X16" s="1169"/>
      <c r="Y16" s="1169"/>
      <c r="Z16" s="1169"/>
      <c r="AA16" s="1170"/>
      <c r="AB16" s="160"/>
    </row>
    <row r="17" spans="2:31" ht="16.5" customHeight="1" thickBot="1" x14ac:dyDescent="0.4">
      <c r="B17" s="158"/>
      <c r="C17" s="157"/>
      <c r="D17" s="157"/>
      <c r="E17" s="157"/>
      <c r="F17" s="157"/>
      <c r="G17" s="157"/>
      <c r="H17" s="157"/>
      <c r="I17" s="161"/>
      <c r="J17" s="161"/>
      <c r="K17" s="161"/>
      <c r="L17" s="161"/>
      <c r="M17" s="161"/>
      <c r="N17" s="161"/>
      <c r="O17" s="161"/>
      <c r="P17" s="161"/>
      <c r="Q17" s="161"/>
      <c r="R17" s="161"/>
      <c r="S17" s="161"/>
      <c r="T17" s="161"/>
      <c r="U17" s="161"/>
      <c r="V17" s="161"/>
      <c r="W17" s="161"/>
      <c r="X17" s="161"/>
      <c r="Y17" s="161"/>
      <c r="Z17" s="161"/>
      <c r="AA17" s="161"/>
      <c r="AB17" s="160"/>
    </row>
    <row r="18" spans="2:31" ht="71.25" customHeight="1" thickBot="1" x14ac:dyDescent="0.4">
      <c r="B18" s="158"/>
      <c r="C18" s="1165" t="s">
        <v>79</v>
      </c>
      <c r="D18" s="1166"/>
      <c r="E18" s="1166"/>
      <c r="F18" s="1166"/>
      <c r="G18" s="1166"/>
      <c r="H18" s="1167"/>
      <c r="I18" s="1168" t="s">
        <v>656</v>
      </c>
      <c r="J18" s="1169"/>
      <c r="K18" s="1169"/>
      <c r="L18" s="1169"/>
      <c r="M18" s="1169"/>
      <c r="N18" s="1169"/>
      <c r="O18" s="1169"/>
      <c r="P18" s="1169"/>
      <c r="Q18" s="1169"/>
      <c r="R18" s="1169"/>
      <c r="S18" s="1169"/>
      <c r="T18" s="1169"/>
      <c r="U18" s="1169"/>
      <c r="V18" s="1169"/>
      <c r="W18" s="1169"/>
      <c r="X18" s="1169"/>
      <c r="Y18" s="1169"/>
      <c r="Z18" s="1169"/>
      <c r="AA18" s="1170"/>
      <c r="AB18" s="160"/>
    </row>
    <row r="19" spans="2:31" ht="16.5" customHeight="1" thickBot="1" x14ac:dyDescent="0.4">
      <c r="B19" s="158"/>
      <c r="C19" s="157"/>
      <c r="D19" s="157"/>
      <c r="E19" s="157"/>
      <c r="F19" s="157"/>
      <c r="G19" s="157"/>
      <c r="H19" s="157"/>
      <c r="I19" s="161"/>
      <c r="J19" s="161"/>
      <c r="K19" s="161"/>
      <c r="L19" s="161"/>
      <c r="M19" s="161"/>
      <c r="N19" s="161"/>
      <c r="O19" s="161"/>
      <c r="P19" s="161"/>
      <c r="Q19" s="161"/>
      <c r="R19" s="161"/>
      <c r="S19" s="161"/>
      <c r="T19" s="161"/>
      <c r="U19" s="161"/>
      <c r="V19" s="161"/>
      <c r="W19" s="161"/>
      <c r="X19" s="161"/>
      <c r="Y19" s="161"/>
      <c r="Z19" s="161"/>
      <c r="AA19" s="161"/>
      <c r="AB19" s="160"/>
    </row>
    <row r="20" spans="2:31" ht="22.5" customHeight="1" x14ac:dyDescent="0.35">
      <c r="B20" s="158"/>
      <c r="C20" s="1171" t="s">
        <v>54</v>
      </c>
      <c r="D20" s="1172"/>
      <c r="E20" s="1172"/>
      <c r="F20" s="1172"/>
      <c r="G20" s="1172"/>
      <c r="H20" s="1173"/>
      <c r="I20" s="1586" t="s">
        <v>657</v>
      </c>
      <c r="J20" s="1587"/>
      <c r="K20" s="1587"/>
      <c r="L20" s="1588"/>
      <c r="M20" s="1147" t="s">
        <v>18</v>
      </c>
      <c r="N20" s="1148"/>
      <c r="O20" s="1148"/>
      <c r="P20" s="1148"/>
      <c r="Q20" s="1148"/>
      <c r="R20" s="1148"/>
      <c r="S20" s="1149"/>
      <c r="T20" s="1147" t="s">
        <v>19</v>
      </c>
      <c r="U20" s="1148"/>
      <c r="V20" s="1148"/>
      <c r="W20" s="1148"/>
      <c r="X20" s="1148"/>
      <c r="Y20" s="1148"/>
      <c r="Z20" s="1148"/>
      <c r="AA20" s="1149"/>
      <c r="AB20" s="160"/>
    </row>
    <row r="21" spans="2:31" ht="30.75" customHeight="1" thickBot="1" x14ac:dyDescent="0.4">
      <c r="B21" s="158"/>
      <c r="C21" s="1174"/>
      <c r="D21" s="1175"/>
      <c r="E21" s="1175"/>
      <c r="F21" s="1175"/>
      <c r="G21" s="1175"/>
      <c r="H21" s="1176"/>
      <c r="I21" s="1589"/>
      <c r="J21" s="1590"/>
      <c r="K21" s="1590"/>
      <c r="L21" s="1591"/>
      <c r="M21" s="1592" t="s">
        <v>658</v>
      </c>
      <c r="N21" s="1593"/>
      <c r="O21" s="1593"/>
      <c r="P21" s="1593"/>
      <c r="Q21" s="1593"/>
      <c r="R21" s="1593"/>
      <c r="S21" s="1594"/>
      <c r="T21" s="3745" t="s">
        <v>659</v>
      </c>
      <c r="U21" s="3746"/>
      <c r="V21" s="3746"/>
      <c r="W21" s="3746"/>
      <c r="X21" s="3746"/>
      <c r="Y21" s="3746"/>
      <c r="Z21" s="3746"/>
      <c r="AA21" s="3747"/>
      <c r="AB21" s="160"/>
    </row>
    <row r="22" spans="2:31" ht="15" thickBot="1" x14ac:dyDescent="0.4">
      <c r="B22" s="158"/>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60"/>
    </row>
    <row r="23" spans="2:31" ht="31.5" customHeight="1" x14ac:dyDescent="0.35">
      <c r="B23" s="158"/>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160"/>
    </row>
    <row r="24" spans="2:31" ht="55.5" customHeight="1" thickBot="1" x14ac:dyDescent="0.4">
      <c r="B24" s="158"/>
      <c r="C24" s="1186" t="s">
        <v>660</v>
      </c>
      <c r="D24" s="1187"/>
      <c r="E24" s="1187"/>
      <c r="F24" s="1187"/>
      <c r="G24" s="1187"/>
      <c r="H24" s="1187"/>
      <c r="I24" s="1188"/>
      <c r="J24" s="1186" t="s">
        <v>661</v>
      </c>
      <c r="K24" s="1187"/>
      <c r="L24" s="1187"/>
      <c r="M24" s="1187"/>
      <c r="N24" s="1187"/>
      <c r="O24" s="1187"/>
      <c r="P24" s="1188"/>
      <c r="Q24" s="1189" t="s">
        <v>662</v>
      </c>
      <c r="R24" s="1190"/>
      <c r="S24" s="1190"/>
      <c r="T24" s="1190"/>
      <c r="U24" s="1190"/>
      <c r="V24" s="1190"/>
      <c r="W24" s="1190"/>
      <c r="X24" s="1190"/>
      <c r="Y24" s="1190"/>
      <c r="Z24" s="1190"/>
      <c r="AA24" s="1191"/>
      <c r="AB24" s="160"/>
    </row>
    <row r="25" spans="2:31" ht="15" thickBot="1" x14ac:dyDescent="0.4">
      <c r="B25" s="158"/>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60"/>
    </row>
    <row r="26" spans="2:31" ht="123" customHeight="1" thickBot="1" x14ac:dyDescent="0.4">
      <c r="B26" s="158"/>
      <c r="C26" s="1165" t="s">
        <v>27</v>
      </c>
      <c r="D26" s="1166"/>
      <c r="E26" s="1166"/>
      <c r="F26" s="1166"/>
      <c r="G26" s="1166"/>
      <c r="H26" s="1167"/>
      <c r="I26" s="1775" t="s">
        <v>719</v>
      </c>
      <c r="J26" s="1776"/>
      <c r="K26" s="1776"/>
      <c r="L26" s="1776"/>
      <c r="M26" s="1776"/>
      <c r="N26" s="1776"/>
      <c r="O26" s="1776"/>
      <c r="P26" s="1776"/>
      <c r="Q26" s="1776"/>
      <c r="R26" s="1776"/>
      <c r="S26" s="1776"/>
      <c r="T26" s="1776"/>
      <c r="U26" s="1776"/>
      <c r="V26" s="1776"/>
      <c r="W26" s="1776"/>
      <c r="X26" s="1776"/>
      <c r="Y26" s="1776"/>
      <c r="Z26" s="1776"/>
      <c r="AA26" s="1777"/>
      <c r="AB26" s="160"/>
    </row>
    <row r="27" spans="2:31" ht="15" thickBot="1" x14ac:dyDescent="0.4">
      <c r="B27" s="158"/>
      <c r="C27" s="157"/>
      <c r="D27" s="157"/>
      <c r="E27" s="157"/>
      <c r="F27" s="157"/>
      <c r="G27" s="157"/>
      <c r="H27" s="157"/>
      <c r="I27" s="161"/>
      <c r="J27" s="161"/>
      <c r="K27" s="161"/>
      <c r="L27" s="161"/>
      <c r="M27" s="161"/>
      <c r="N27" s="161"/>
      <c r="O27" s="161"/>
      <c r="P27" s="161"/>
      <c r="Q27" s="161"/>
      <c r="R27" s="161"/>
      <c r="S27" s="161"/>
      <c r="T27" s="161"/>
      <c r="U27" s="161"/>
      <c r="V27" s="161"/>
      <c r="W27" s="161"/>
      <c r="X27" s="161"/>
      <c r="Y27" s="161"/>
      <c r="Z27" s="161"/>
      <c r="AA27" s="161"/>
      <c r="AB27" s="160"/>
      <c r="AE27" s="1" t="s">
        <v>669</v>
      </c>
    </row>
    <row r="28" spans="2:31" ht="53.25" customHeight="1" thickBot="1" x14ac:dyDescent="0.4">
      <c r="B28" s="158"/>
      <c r="C28" s="1165" t="s">
        <v>28</v>
      </c>
      <c r="D28" s="1166"/>
      <c r="E28" s="1166"/>
      <c r="F28" s="1166"/>
      <c r="G28" s="1166"/>
      <c r="H28" s="1167"/>
      <c r="I28" s="1527">
        <v>4</v>
      </c>
      <c r="J28" s="1168"/>
      <c r="K28" s="1194" t="s">
        <v>29</v>
      </c>
      <c r="L28" s="1195"/>
      <c r="M28" s="1195"/>
      <c r="N28" s="1196"/>
      <c r="O28" s="1197" t="s">
        <v>30</v>
      </c>
      <c r="P28" s="1198"/>
      <c r="Q28" s="1198"/>
      <c r="R28" s="1199"/>
      <c r="S28" s="162"/>
      <c r="T28" s="1198" t="s">
        <v>31</v>
      </c>
      <c r="U28" s="1198"/>
      <c r="V28" s="1199"/>
      <c r="W28" s="163" t="s">
        <v>32</v>
      </c>
      <c r="X28" s="1200" t="s">
        <v>56</v>
      </c>
      <c r="Y28" s="1201"/>
      <c r="Z28" s="1202"/>
      <c r="AA28" s="164"/>
      <c r="AB28" s="160"/>
    </row>
    <row r="29" spans="2:31" ht="15" thickBot="1" x14ac:dyDescent="0.4">
      <c r="B29" s="158"/>
      <c r="C29" s="159"/>
      <c r="D29" s="159"/>
      <c r="E29" s="159"/>
      <c r="F29" s="159"/>
      <c r="G29" s="159"/>
      <c r="H29" s="159"/>
      <c r="I29" s="159"/>
      <c r="J29" s="159"/>
      <c r="K29" s="159"/>
      <c r="L29" s="159"/>
      <c r="M29" s="159"/>
      <c r="N29" s="159"/>
      <c r="O29" s="159"/>
      <c r="P29" s="159"/>
      <c r="Q29" s="159"/>
      <c r="R29" s="159"/>
      <c r="S29" s="159"/>
      <c r="T29" s="159"/>
      <c r="U29" s="159"/>
      <c r="V29" s="159"/>
      <c r="W29" s="159" t="s">
        <v>670</v>
      </c>
      <c r="X29" s="159"/>
      <c r="Y29" s="159"/>
      <c r="Z29" s="159"/>
      <c r="AA29" s="159"/>
      <c r="AB29" s="160"/>
    </row>
    <row r="30" spans="2:31" ht="15" customHeight="1" x14ac:dyDescent="0.35">
      <c r="B30" s="158"/>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160"/>
    </row>
    <row r="31" spans="2:31" ht="14.25" customHeight="1" x14ac:dyDescent="0.35">
      <c r="B31" s="158"/>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160"/>
    </row>
    <row r="32" spans="2:31" ht="15" customHeight="1" thickBot="1" x14ac:dyDescent="0.4">
      <c r="B32" s="158"/>
      <c r="C32" s="1219"/>
      <c r="D32" s="1220"/>
      <c r="E32" s="1220"/>
      <c r="F32" s="1220"/>
      <c r="G32" s="1220"/>
      <c r="H32" s="1220"/>
      <c r="I32" s="1220"/>
      <c r="J32" s="1221"/>
      <c r="K32" s="1209">
        <v>0</v>
      </c>
      <c r="L32" s="1210"/>
      <c r="M32" s="1210"/>
      <c r="N32" s="1210"/>
      <c r="O32" s="1210">
        <v>2.5</v>
      </c>
      <c r="P32" s="1210"/>
      <c r="Q32" s="1210"/>
      <c r="R32" s="1210"/>
      <c r="S32" s="1210">
        <v>2.6</v>
      </c>
      <c r="T32" s="1210"/>
      <c r="U32" s="1210" t="s">
        <v>671</v>
      </c>
      <c r="V32" s="1210"/>
      <c r="W32" s="1210"/>
      <c r="X32" s="1210">
        <v>4</v>
      </c>
      <c r="Y32" s="1210"/>
      <c r="Z32" s="1210">
        <v>5</v>
      </c>
      <c r="AA32" s="1212"/>
      <c r="AB32" s="160"/>
    </row>
    <row r="33" spans="2:28" ht="15" thickBot="1" x14ac:dyDescent="0.4">
      <c r="B33" s="158"/>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60"/>
    </row>
    <row r="34" spans="2:28" s="137" customFormat="1" ht="15" thickBot="1" x14ac:dyDescent="0.4">
      <c r="B34" s="128"/>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8"/>
      <c r="AB34" s="160"/>
    </row>
    <row r="35" spans="2:28" s="137" customFormat="1" ht="72" customHeight="1" thickBot="1" x14ac:dyDescent="0.4">
      <c r="B35" s="128"/>
      <c r="C35" s="1546" t="s">
        <v>41</v>
      </c>
      <c r="D35" s="1547"/>
      <c r="E35" s="1547"/>
      <c r="F35" s="1547"/>
      <c r="G35" s="1548"/>
      <c r="H35" s="180" t="s">
        <v>672</v>
      </c>
      <c r="I35" s="180" t="s">
        <v>673</v>
      </c>
      <c r="J35" s="180" t="s">
        <v>44</v>
      </c>
      <c r="K35" s="1693" t="s">
        <v>45</v>
      </c>
      <c r="L35" s="1694"/>
      <c r="M35" s="1694"/>
      <c r="N35" s="1694"/>
      <c r="O35" s="1694"/>
      <c r="P35" s="1694"/>
      <c r="Q35" s="1694"/>
      <c r="R35" s="1694"/>
      <c r="S35" s="1694"/>
      <c r="T35" s="1694"/>
      <c r="U35" s="1694"/>
      <c r="V35" s="1694"/>
      <c r="W35" s="1694"/>
      <c r="X35" s="1694"/>
      <c r="Y35" s="1694"/>
      <c r="Z35" s="1694"/>
      <c r="AA35" s="1695"/>
      <c r="AB35" s="160"/>
    </row>
    <row r="36" spans="2:28" s="137" customFormat="1" ht="121.15" customHeight="1" x14ac:dyDescent="0.35">
      <c r="B36" s="128"/>
      <c r="C36" s="3765" t="s">
        <v>645</v>
      </c>
      <c r="D36" s="3766"/>
      <c r="E36" s="3766"/>
      <c r="F36" s="3766"/>
      <c r="G36" s="3767"/>
      <c r="H36" s="190">
        <f>4.5+4.7</f>
        <v>9.1999999999999993</v>
      </c>
      <c r="I36" s="191">
        <v>2</v>
      </c>
      <c r="J36" s="192">
        <f>+H36/I36</f>
        <v>4.5999999999999996</v>
      </c>
      <c r="K36" s="1805" t="s">
        <v>720</v>
      </c>
      <c r="L36" s="1806"/>
      <c r="M36" s="1806"/>
      <c r="N36" s="1806"/>
      <c r="O36" s="1806"/>
      <c r="P36" s="1806"/>
      <c r="Q36" s="1806"/>
      <c r="R36" s="1806"/>
      <c r="S36" s="1806"/>
      <c r="T36" s="1806"/>
      <c r="U36" s="1806"/>
      <c r="V36" s="1806"/>
      <c r="W36" s="1806"/>
      <c r="X36" s="1806"/>
      <c r="Y36" s="1806"/>
      <c r="Z36" s="1806"/>
      <c r="AA36" s="1807"/>
      <c r="AB36" s="160"/>
    </row>
    <row r="37" spans="2:28" s="137" customFormat="1" ht="187.5" customHeight="1" x14ac:dyDescent="0.35">
      <c r="B37" s="128"/>
      <c r="C37" s="3765" t="s">
        <v>647</v>
      </c>
      <c r="D37" s="3766"/>
      <c r="E37" s="3766"/>
      <c r="F37" s="3766"/>
      <c r="G37" s="3767"/>
      <c r="H37" s="193">
        <v>27</v>
      </c>
      <c r="I37" s="194">
        <v>6</v>
      </c>
      <c r="J37" s="192">
        <f>+H37/I37</f>
        <v>4.5</v>
      </c>
      <c r="K37" s="3768" t="s">
        <v>721</v>
      </c>
      <c r="L37" s="3769"/>
      <c r="M37" s="3769"/>
      <c r="N37" s="3769"/>
      <c r="O37" s="3769"/>
      <c r="P37" s="3769"/>
      <c r="Q37" s="3769"/>
      <c r="R37" s="3769"/>
      <c r="S37" s="3769"/>
      <c r="T37" s="3769"/>
      <c r="U37" s="3769"/>
      <c r="V37" s="3769"/>
      <c r="W37" s="3769"/>
      <c r="X37" s="3769"/>
      <c r="Y37" s="3769"/>
      <c r="Z37" s="3769"/>
      <c r="AA37" s="3770"/>
      <c r="AB37" s="160"/>
    </row>
    <row r="38" spans="2:28" s="137" customFormat="1" ht="15" thickBot="1" x14ac:dyDescent="0.4">
      <c r="B38" s="128"/>
      <c r="C38" s="1558"/>
      <c r="D38" s="1748"/>
      <c r="E38" s="1748"/>
      <c r="F38" s="1748"/>
      <c r="G38" s="1749"/>
      <c r="H38" s="195"/>
      <c r="I38" s="195"/>
      <c r="J38" s="192">
        <f>AVERAGE(J36:J37)</f>
        <v>4.55</v>
      </c>
      <c r="K38" s="1696"/>
      <c r="L38" s="1697"/>
      <c r="M38" s="1697"/>
      <c r="N38" s="1697"/>
      <c r="O38" s="1697"/>
      <c r="P38" s="1697"/>
      <c r="Q38" s="1697"/>
      <c r="R38" s="1697"/>
      <c r="S38" s="1697"/>
      <c r="T38" s="1697"/>
      <c r="U38" s="1697"/>
      <c r="V38" s="1697"/>
      <c r="W38" s="1697"/>
      <c r="X38" s="1697"/>
      <c r="Y38" s="1697"/>
      <c r="Z38" s="1697"/>
      <c r="AA38" s="1698"/>
      <c r="AB38" s="160"/>
    </row>
    <row r="39" spans="2:28" s="137" customFormat="1" ht="15.75" customHeight="1" thickBot="1" x14ac:dyDescent="0.4">
      <c r="B39" s="128"/>
      <c r="C39" s="1540" t="s">
        <v>46</v>
      </c>
      <c r="D39" s="1541"/>
      <c r="E39" s="1541"/>
      <c r="F39" s="1541"/>
      <c r="G39" s="1542"/>
      <c r="H39" s="196"/>
      <c r="I39" s="196"/>
      <c r="J39" s="197"/>
      <c r="K39" s="1543"/>
      <c r="L39" s="1544"/>
      <c r="M39" s="1544"/>
      <c r="N39" s="1544"/>
      <c r="O39" s="1544"/>
      <c r="P39" s="1544"/>
      <c r="Q39" s="1544"/>
      <c r="R39" s="1544"/>
      <c r="S39" s="1544"/>
      <c r="T39" s="1544"/>
      <c r="U39" s="1544"/>
      <c r="V39" s="1544"/>
      <c r="W39" s="1544"/>
      <c r="X39" s="1544"/>
      <c r="Y39" s="1544"/>
      <c r="Z39" s="1544"/>
      <c r="AA39" s="1545"/>
      <c r="AB39" s="160"/>
    </row>
    <row r="40" spans="2:28" s="137" customFormat="1" ht="5.25" customHeight="1" x14ac:dyDescent="0.35">
      <c r="B40" s="128"/>
      <c r="C40" s="159"/>
      <c r="D40" s="159"/>
      <c r="E40" s="159"/>
      <c r="F40" s="159"/>
      <c r="G40" s="159"/>
      <c r="H40" s="185"/>
      <c r="I40" s="185"/>
      <c r="J40" s="186"/>
      <c r="K40" s="159"/>
      <c r="L40" s="159"/>
      <c r="M40" s="159"/>
      <c r="N40" s="159"/>
      <c r="O40" s="159"/>
      <c r="P40" s="159"/>
      <c r="Q40" s="159"/>
      <c r="R40" s="159"/>
      <c r="S40" s="159"/>
      <c r="T40" s="159"/>
      <c r="U40" s="159"/>
      <c r="V40" s="159"/>
      <c r="W40" s="159"/>
      <c r="X40" s="159"/>
      <c r="Y40" s="159"/>
      <c r="Z40" s="159"/>
      <c r="AA40" s="159"/>
      <c r="AB40" s="160"/>
    </row>
    <row r="41" spans="2:28" s="137" customFormat="1" ht="15" thickBot="1" x14ac:dyDescent="0.4">
      <c r="B41" s="128"/>
      <c r="C41" s="159"/>
      <c r="D41" s="159"/>
      <c r="E41" s="159"/>
      <c r="F41" s="159"/>
      <c r="G41" s="159"/>
      <c r="H41" s="185"/>
      <c r="I41" s="185"/>
      <c r="J41" s="186"/>
      <c r="K41" s="159"/>
      <c r="L41" s="159"/>
      <c r="M41" s="159"/>
      <c r="N41" s="159"/>
      <c r="O41" s="159"/>
      <c r="P41" s="159"/>
      <c r="Q41" s="159"/>
      <c r="R41" s="159"/>
      <c r="S41" s="159"/>
      <c r="T41" s="159"/>
      <c r="U41" s="159"/>
      <c r="V41" s="159"/>
      <c r="W41" s="159"/>
      <c r="X41" s="159"/>
      <c r="Y41" s="159"/>
      <c r="Z41" s="159"/>
      <c r="AA41" s="159"/>
      <c r="AB41" s="160"/>
    </row>
    <row r="42" spans="2:28" s="137" customFormat="1" x14ac:dyDescent="0.35">
      <c r="B42" s="128"/>
      <c r="C42" s="1393" t="s">
        <v>47</v>
      </c>
      <c r="D42" s="1394"/>
      <c r="E42" s="1394"/>
      <c r="F42" s="1394"/>
      <c r="G42" s="1394"/>
      <c r="H42" s="1394"/>
      <c r="I42" s="1394"/>
      <c r="J42" s="1394"/>
      <c r="K42" s="1394"/>
      <c r="L42" s="1394"/>
      <c r="M42" s="1394"/>
      <c r="N42" s="1394"/>
      <c r="O42" s="1394"/>
      <c r="P42" s="1394"/>
      <c r="Q42" s="1394"/>
      <c r="R42" s="1394"/>
      <c r="S42" s="1394"/>
      <c r="T42" s="1394"/>
      <c r="U42" s="1394"/>
      <c r="V42" s="1394"/>
      <c r="W42" s="1394"/>
      <c r="X42" s="1394"/>
      <c r="Y42" s="1394"/>
      <c r="Z42" s="1394"/>
      <c r="AA42" s="1395"/>
      <c r="AB42" s="160"/>
    </row>
    <row r="43" spans="2:28" ht="15" thickBot="1" x14ac:dyDescent="0.4">
      <c r="B43" s="158"/>
      <c r="C43" s="1719"/>
      <c r="D43" s="1746"/>
      <c r="E43" s="1746"/>
      <c r="F43" s="1746"/>
      <c r="G43" s="1746"/>
      <c r="H43" s="1746"/>
      <c r="I43" s="1746"/>
      <c r="J43" s="1746"/>
      <c r="K43" s="1746"/>
      <c r="L43" s="1746"/>
      <c r="M43" s="1746"/>
      <c r="N43" s="1746"/>
      <c r="O43" s="1746"/>
      <c r="P43" s="1746"/>
      <c r="Q43" s="1746"/>
      <c r="R43" s="1746"/>
      <c r="S43" s="1746"/>
      <c r="T43" s="1746"/>
      <c r="U43" s="1746"/>
      <c r="V43" s="1746"/>
      <c r="W43" s="1746"/>
      <c r="X43" s="1746"/>
      <c r="Y43" s="1746"/>
      <c r="Z43" s="1746"/>
      <c r="AA43" s="1721"/>
      <c r="AB43" s="160"/>
    </row>
    <row r="44" spans="2:28" x14ac:dyDescent="0.35">
      <c r="B44" s="158"/>
      <c r="C44" s="1371"/>
      <c r="D44" s="1570"/>
      <c r="E44" s="1570"/>
      <c r="F44" s="1570"/>
      <c r="G44" s="1570"/>
      <c r="H44" s="1570"/>
      <c r="I44" s="1570"/>
      <c r="J44" s="1570"/>
      <c r="K44" s="1570"/>
      <c r="L44" s="1570"/>
      <c r="M44" s="1570"/>
      <c r="N44" s="1570"/>
      <c r="O44" s="1570"/>
      <c r="P44" s="1570"/>
      <c r="Q44" s="1570"/>
      <c r="R44" s="1570"/>
      <c r="S44" s="1570"/>
      <c r="T44" s="1570"/>
      <c r="U44" s="1570"/>
      <c r="V44" s="1570"/>
      <c r="W44" s="1570"/>
      <c r="X44" s="1570"/>
      <c r="Y44" s="1570"/>
      <c r="Z44" s="1570"/>
      <c r="AA44" s="1571"/>
      <c r="AB44" s="160"/>
    </row>
    <row r="45" spans="2:28" x14ac:dyDescent="0.35">
      <c r="B45" s="158"/>
      <c r="C45" s="1572"/>
      <c r="D45" s="1573"/>
      <c r="E45" s="1573"/>
      <c r="F45" s="1573"/>
      <c r="G45" s="1573"/>
      <c r="H45" s="1573"/>
      <c r="I45" s="1573"/>
      <c r="J45" s="1573"/>
      <c r="K45" s="1573"/>
      <c r="L45" s="1573"/>
      <c r="M45" s="1573"/>
      <c r="N45" s="1573"/>
      <c r="O45" s="1573"/>
      <c r="P45" s="1573"/>
      <c r="Q45" s="1573"/>
      <c r="R45" s="1573"/>
      <c r="S45" s="1573"/>
      <c r="T45" s="1573"/>
      <c r="U45" s="1573"/>
      <c r="V45" s="1573"/>
      <c r="W45" s="1573"/>
      <c r="X45" s="1573"/>
      <c r="Y45" s="1573"/>
      <c r="Z45" s="1573"/>
      <c r="AA45" s="1574"/>
      <c r="AB45" s="160"/>
    </row>
    <row r="46" spans="2:28" x14ac:dyDescent="0.35">
      <c r="B46" s="158"/>
      <c r="C46" s="1572"/>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4"/>
      <c r="AB46" s="160"/>
    </row>
    <row r="47" spans="2:28" x14ac:dyDescent="0.35">
      <c r="B47" s="158"/>
      <c r="C47" s="1572"/>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4"/>
      <c r="AB47" s="160"/>
    </row>
    <row r="48" spans="2:28" x14ac:dyDescent="0.35">
      <c r="B48" s="158"/>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4"/>
      <c r="AB48" s="160"/>
    </row>
    <row r="49" spans="2:28" x14ac:dyDescent="0.35">
      <c r="B49" s="158"/>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4"/>
      <c r="AB49" s="160"/>
    </row>
    <row r="50" spans="2:28" x14ac:dyDescent="0.35">
      <c r="B50" s="158"/>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4"/>
      <c r="AB50" s="160"/>
    </row>
    <row r="51" spans="2:28" x14ac:dyDescent="0.35">
      <c r="B51" s="158"/>
      <c r="C51" s="1572"/>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4"/>
      <c r="AB51" s="160"/>
    </row>
    <row r="52" spans="2:28" x14ac:dyDescent="0.35">
      <c r="B52" s="158"/>
      <c r="C52" s="1572"/>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4"/>
      <c r="AB52" s="160"/>
    </row>
    <row r="53" spans="2:28" x14ac:dyDescent="0.35">
      <c r="B53" s="158"/>
      <c r="C53" s="1572"/>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4"/>
      <c r="AB53" s="160"/>
    </row>
    <row r="54" spans="2:28" x14ac:dyDescent="0.35">
      <c r="B54" s="158"/>
      <c r="C54" s="1572"/>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4"/>
      <c r="AB54" s="160"/>
    </row>
    <row r="55" spans="2:28" x14ac:dyDescent="0.35">
      <c r="B55" s="158"/>
      <c r="C55" s="1572"/>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4"/>
      <c r="AB55" s="160"/>
    </row>
    <row r="56" spans="2:28" ht="15" thickBot="1" x14ac:dyDescent="0.4">
      <c r="B56" s="158"/>
      <c r="C56" s="1575"/>
      <c r="D56" s="1576"/>
      <c r="E56" s="1576"/>
      <c r="F56" s="1576"/>
      <c r="G56" s="1576"/>
      <c r="H56" s="1576"/>
      <c r="I56" s="1576"/>
      <c r="J56" s="1576"/>
      <c r="K56" s="1576"/>
      <c r="L56" s="1576"/>
      <c r="M56" s="1576"/>
      <c r="N56" s="1576"/>
      <c r="O56" s="1576"/>
      <c r="P56" s="1576"/>
      <c r="Q56" s="1576"/>
      <c r="R56" s="1576"/>
      <c r="S56" s="1576"/>
      <c r="T56" s="1576"/>
      <c r="U56" s="1576"/>
      <c r="V56" s="1576"/>
      <c r="W56" s="1576"/>
      <c r="X56" s="1576"/>
      <c r="Y56" s="1576"/>
      <c r="Z56" s="1576"/>
      <c r="AA56" s="1577"/>
      <c r="AB56" s="160"/>
    </row>
    <row r="57" spans="2:28" x14ac:dyDescent="0.35">
      <c r="B57" s="169"/>
      <c r="C57" s="187"/>
      <c r="D57" s="187"/>
      <c r="E57" s="187"/>
      <c r="F57" s="187"/>
      <c r="G57" s="187"/>
      <c r="H57" s="187"/>
      <c r="I57" s="187"/>
      <c r="J57" s="187"/>
      <c r="K57" s="187"/>
      <c r="L57" s="187"/>
      <c r="M57" s="187"/>
      <c r="N57" s="187"/>
      <c r="O57" s="187"/>
      <c r="P57" s="187"/>
      <c r="Q57" s="187"/>
      <c r="R57" s="187"/>
      <c r="S57" s="187"/>
      <c r="T57" s="187"/>
      <c r="U57" s="187"/>
      <c r="V57" s="187"/>
      <c r="W57" s="187"/>
      <c r="X57" s="187"/>
      <c r="Y57" s="187"/>
      <c r="Z57" s="187"/>
      <c r="AA57" s="187"/>
      <c r="AB57" s="170"/>
    </row>
    <row r="58" spans="2:28" ht="15" thickBot="1" x14ac:dyDescent="0.4">
      <c r="B58" s="171"/>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72"/>
    </row>
    <row r="59" spans="2:28" ht="15.5" x14ac:dyDescent="0.35">
      <c r="B59" s="173"/>
      <c r="C59" s="1531" t="s">
        <v>41</v>
      </c>
      <c r="D59" s="1532"/>
      <c r="E59" s="1532"/>
      <c r="F59" s="1532"/>
      <c r="G59" s="1533"/>
      <c r="H59" s="1531" t="s">
        <v>57</v>
      </c>
      <c r="I59" s="1533"/>
      <c r="J59" s="1531" t="s">
        <v>58</v>
      </c>
      <c r="K59" s="1532"/>
      <c r="L59" s="1532"/>
      <c r="M59" s="1533"/>
      <c r="N59" s="1531" t="s">
        <v>49</v>
      </c>
      <c r="O59" s="1532"/>
      <c r="P59" s="1532"/>
      <c r="Q59" s="1532"/>
      <c r="R59" s="1532"/>
      <c r="S59" s="1532"/>
      <c r="T59" s="1532"/>
      <c r="U59" s="1533"/>
      <c r="V59" s="1706" t="s">
        <v>50</v>
      </c>
      <c r="W59" s="1706"/>
      <c r="X59" s="1706"/>
      <c r="Y59" s="1706"/>
      <c r="Z59" s="1706"/>
      <c r="AA59" s="1707"/>
      <c r="AB59" s="174"/>
    </row>
    <row r="60" spans="2:28" ht="15.5" x14ac:dyDescent="0.35">
      <c r="B60" s="175"/>
      <c r="C60" s="1534"/>
      <c r="D60" s="1535"/>
      <c r="E60" s="1535"/>
      <c r="F60" s="1535"/>
      <c r="G60" s="1536"/>
      <c r="H60" s="1534"/>
      <c r="I60" s="1536"/>
      <c r="J60" s="1534"/>
      <c r="K60" s="1535"/>
      <c r="L60" s="1535"/>
      <c r="M60" s="1536"/>
      <c r="N60" s="1534"/>
      <c r="O60" s="1535"/>
      <c r="P60" s="1535"/>
      <c r="Q60" s="1535"/>
      <c r="R60" s="1535"/>
      <c r="S60" s="1535"/>
      <c r="T60" s="1535"/>
      <c r="U60" s="1536"/>
      <c r="V60" s="1747"/>
      <c r="W60" s="1747"/>
      <c r="X60" s="1747"/>
      <c r="Y60" s="1747"/>
      <c r="Z60" s="1747"/>
      <c r="AA60" s="1709"/>
      <c r="AB60" s="174"/>
    </row>
    <row r="61" spans="2:28" ht="15.5" x14ac:dyDescent="0.35">
      <c r="B61" s="175"/>
      <c r="C61" s="1534"/>
      <c r="D61" s="1535"/>
      <c r="E61" s="1535"/>
      <c r="F61" s="1535"/>
      <c r="G61" s="1536"/>
      <c r="H61" s="1534"/>
      <c r="I61" s="1536"/>
      <c r="J61" s="1534"/>
      <c r="K61" s="1535"/>
      <c r="L61" s="1535"/>
      <c r="M61" s="1536"/>
      <c r="N61" s="1534"/>
      <c r="O61" s="1535"/>
      <c r="P61" s="1535"/>
      <c r="Q61" s="1535"/>
      <c r="R61" s="1535"/>
      <c r="S61" s="1535"/>
      <c r="T61" s="1535"/>
      <c r="U61" s="1536"/>
      <c r="V61" s="1747"/>
      <c r="W61" s="1747"/>
      <c r="X61" s="1747"/>
      <c r="Y61" s="1747"/>
      <c r="Z61" s="1747"/>
      <c r="AA61" s="1709"/>
      <c r="AB61" s="174"/>
    </row>
    <row r="62" spans="2:28" ht="66.75" customHeight="1" x14ac:dyDescent="0.35">
      <c r="B62" s="173"/>
      <c r="C62" s="3771" t="s">
        <v>645</v>
      </c>
      <c r="D62" s="3772"/>
      <c r="E62" s="3772"/>
      <c r="F62" s="3772"/>
      <c r="G62" s="3772"/>
      <c r="H62" s="3733" t="s">
        <v>675</v>
      </c>
      <c r="I62" s="3733"/>
      <c r="J62" s="3733">
        <v>4.5999999999999996</v>
      </c>
      <c r="K62" s="3733"/>
      <c r="L62" s="3733"/>
      <c r="M62" s="3733"/>
      <c r="N62" s="3735" t="s">
        <v>676</v>
      </c>
      <c r="O62" s="3735"/>
      <c r="P62" s="3735"/>
      <c r="Q62" s="3735"/>
      <c r="R62" s="3735"/>
      <c r="S62" s="3735"/>
      <c r="T62" s="3735"/>
      <c r="U62" s="3735"/>
      <c r="V62" s="3735" t="s">
        <v>677</v>
      </c>
      <c r="W62" s="3735"/>
      <c r="X62" s="3735"/>
      <c r="Y62" s="3735"/>
      <c r="Z62" s="3735"/>
      <c r="AA62" s="3735"/>
      <c r="AB62" s="189"/>
    </row>
    <row r="63" spans="2:28" ht="91.5" customHeight="1" x14ac:dyDescent="0.35">
      <c r="B63" s="173"/>
      <c r="C63" s="3771" t="s">
        <v>647</v>
      </c>
      <c r="D63" s="3772"/>
      <c r="E63" s="3772"/>
      <c r="F63" s="3772"/>
      <c r="G63" s="3772"/>
      <c r="H63" s="1475">
        <v>3.72</v>
      </c>
      <c r="I63" s="1475"/>
      <c r="J63" s="1475">
        <v>4.5</v>
      </c>
      <c r="K63" s="1475"/>
      <c r="L63" s="1475"/>
      <c r="M63" s="1475"/>
      <c r="N63" s="3735" t="s">
        <v>678</v>
      </c>
      <c r="O63" s="3735"/>
      <c r="P63" s="3735"/>
      <c r="Q63" s="3735"/>
      <c r="R63" s="3735"/>
      <c r="S63" s="3735"/>
      <c r="T63" s="3735"/>
      <c r="U63" s="3735"/>
      <c r="V63" s="3735" t="s">
        <v>677</v>
      </c>
      <c r="W63" s="3735"/>
      <c r="X63" s="3735"/>
      <c r="Y63" s="3735"/>
      <c r="Z63" s="3735"/>
      <c r="AA63" s="3735"/>
      <c r="AB63" s="189"/>
    </row>
    <row r="64" spans="2:28" x14ac:dyDescent="0.35">
      <c r="B64" s="176"/>
      <c r="C64" s="187"/>
      <c r="D64" s="187"/>
      <c r="E64" s="187"/>
      <c r="F64" s="187"/>
      <c r="G64" s="187"/>
      <c r="H64" s="187"/>
      <c r="I64" s="187"/>
      <c r="J64" s="187"/>
      <c r="K64" s="187"/>
      <c r="L64" s="187"/>
      <c r="M64" s="187"/>
      <c r="N64" s="187"/>
      <c r="O64" s="187"/>
      <c r="P64" s="187"/>
      <c r="Q64" s="187"/>
      <c r="R64" s="187"/>
      <c r="S64" s="187"/>
      <c r="T64" s="187"/>
      <c r="U64" s="187"/>
      <c r="V64" s="187"/>
      <c r="W64" s="187"/>
      <c r="X64" s="187"/>
      <c r="Y64" s="187"/>
      <c r="Z64" s="187"/>
      <c r="AA64" s="187"/>
      <c r="AB64" s="177"/>
    </row>
    <row r="103" ht="6" customHeight="1" x14ac:dyDescent="0.35"/>
  </sheetData>
  <mergeCells count="85">
    <mergeCell ref="C63:G63"/>
    <mergeCell ref="H63:I63"/>
    <mergeCell ref="J63:M63"/>
    <mergeCell ref="N63:U63"/>
    <mergeCell ref="V63:AA63"/>
    <mergeCell ref="C59:G61"/>
    <mergeCell ref="H59:I61"/>
    <mergeCell ref="J59:M61"/>
    <mergeCell ref="N59:U61"/>
    <mergeCell ref="V59:AA61"/>
    <mergeCell ref="C62:G62"/>
    <mergeCell ref="H62:I62"/>
    <mergeCell ref="J62:M62"/>
    <mergeCell ref="N62:U62"/>
    <mergeCell ref="V62:AA62"/>
    <mergeCell ref="C44:AA56"/>
    <mergeCell ref="C34:AA34"/>
    <mergeCell ref="C35:G35"/>
    <mergeCell ref="K35:AA35"/>
    <mergeCell ref="C36:G36"/>
    <mergeCell ref="K36:AA36"/>
    <mergeCell ref="C37:G37"/>
    <mergeCell ref="K37:AA37"/>
    <mergeCell ref="C38:G38"/>
    <mergeCell ref="K38:AA38"/>
    <mergeCell ref="C39:G39"/>
    <mergeCell ref="K39:AA39"/>
    <mergeCell ref="C42:AA43"/>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119"/>
  <sheetViews>
    <sheetView topLeftCell="A40" workbookViewId="0">
      <selection activeCell="D17" sqref="D17:E17"/>
    </sheetView>
  </sheetViews>
  <sheetFormatPr baseColWidth="10" defaultRowHeight="14.5" x14ac:dyDescent="0.35"/>
  <sheetData>
    <row r="1" spans="1:31" ht="15" thickBot="1" x14ac:dyDescent="0.4">
      <c r="A1" s="140"/>
      <c r="B1" s="3117"/>
      <c r="C1" s="3117"/>
      <c r="D1" s="3117"/>
      <c r="E1" s="3117"/>
      <c r="F1" s="3117"/>
      <c r="G1" s="3117"/>
      <c r="H1" s="140"/>
      <c r="I1" s="140"/>
      <c r="J1" s="140"/>
      <c r="K1" s="140"/>
      <c r="L1" s="140"/>
      <c r="M1" s="140"/>
      <c r="N1" s="140"/>
      <c r="O1" s="140"/>
      <c r="P1" s="140"/>
      <c r="Q1" s="140"/>
      <c r="R1" s="140"/>
      <c r="S1" s="140"/>
      <c r="T1" s="140"/>
      <c r="U1" s="140"/>
      <c r="V1" s="140"/>
      <c r="W1" s="140"/>
      <c r="X1" s="140"/>
      <c r="Y1" s="140"/>
      <c r="Z1" s="140"/>
      <c r="AA1" s="140"/>
      <c r="AB1" s="140"/>
      <c r="AC1" s="140"/>
      <c r="AD1" s="140"/>
      <c r="AE1" s="140"/>
    </row>
    <row r="2" spans="1:31" ht="15.5" customHeight="1" x14ac:dyDescent="0.35">
      <c r="A2" s="140"/>
      <c r="B2" s="3773"/>
      <c r="C2" s="3774"/>
      <c r="D2" s="3774"/>
      <c r="E2" s="3774"/>
      <c r="F2" s="3774"/>
      <c r="G2" s="3775"/>
      <c r="H2" s="3782" t="s">
        <v>0</v>
      </c>
      <c r="I2" s="3783"/>
      <c r="J2" s="3783"/>
      <c r="K2" s="3783"/>
      <c r="L2" s="3783"/>
      <c r="M2" s="3783"/>
      <c r="N2" s="3783"/>
      <c r="O2" s="3783"/>
      <c r="P2" s="3783"/>
      <c r="Q2" s="3783"/>
      <c r="R2" s="3783"/>
      <c r="S2" s="3783"/>
      <c r="T2" s="3783"/>
      <c r="U2" s="3783"/>
      <c r="V2" s="3783"/>
      <c r="W2" s="3783"/>
      <c r="X2" s="3783"/>
      <c r="Y2" s="3783"/>
      <c r="Z2" s="3783"/>
      <c r="AA2" s="3783"/>
      <c r="AB2" s="3784"/>
      <c r="AC2" s="140"/>
      <c r="AD2" s="140"/>
      <c r="AE2" s="140"/>
    </row>
    <row r="3" spans="1:31" x14ac:dyDescent="0.35">
      <c r="A3" s="140"/>
      <c r="B3" s="3776"/>
      <c r="C3" s="3777"/>
      <c r="D3" s="3777"/>
      <c r="E3" s="3777"/>
      <c r="F3" s="3777"/>
      <c r="G3" s="3778"/>
      <c r="H3" s="3785" t="s">
        <v>1</v>
      </c>
      <c r="I3" s="3786"/>
      <c r="J3" s="3786"/>
      <c r="K3" s="3786"/>
      <c r="L3" s="3786"/>
      <c r="M3" s="3786"/>
      <c r="N3" s="3786"/>
      <c r="O3" s="3787"/>
      <c r="P3" s="3785" t="s">
        <v>2</v>
      </c>
      <c r="Q3" s="3786"/>
      <c r="R3" s="3786"/>
      <c r="S3" s="3786"/>
      <c r="T3" s="3786"/>
      <c r="U3" s="3786"/>
      <c r="V3" s="3786"/>
      <c r="W3" s="3786"/>
      <c r="X3" s="3786"/>
      <c r="Y3" s="3786"/>
      <c r="Z3" s="3786"/>
      <c r="AA3" s="3786"/>
      <c r="AB3" s="3787"/>
      <c r="AC3" s="140"/>
      <c r="AD3" s="140"/>
      <c r="AE3" s="140"/>
    </row>
    <row r="4" spans="1:31" ht="15" thickBot="1" x14ac:dyDescent="0.4">
      <c r="A4" s="140"/>
      <c r="B4" s="3779"/>
      <c r="C4" s="3780"/>
      <c r="D4" s="3780"/>
      <c r="E4" s="3780"/>
      <c r="F4" s="3780"/>
      <c r="G4" s="3781"/>
      <c r="H4" s="3788" t="s">
        <v>3</v>
      </c>
      <c r="I4" s="3789"/>
      <c r="J4" s="3789"/>
      <c r="K4" s="3789"/>
      <c r="L4" s="3789"/>
      <c r="M4" s="3789"/>
      <c r="N4" s="3789"/>
      <c r="O4" s="3789"/>
      <c r="P4" s="3789"/>
      <c r="Q4" s="3789"/>
      <c r="R4" s="3789"/>
      <c r="S4" s="3789"/>
      <c r="T4" s="3789"/>
      <c r="U4" s="3789"/>
      <c r="V4" s="3789"/>
      <c r="W4" s="3789"/>
      <c r="X4" s="3789"/>
      <c r="Y4" s="3789"/>
      <c r="Z4" s="3789"/>
      <c r="AA4" s="3789"/>
      <c r="AB4" s="3790"/>
      <c r="AC4" s="140"/>
      <c r="AD4" s="140"/>
      <c r="AE4" s="140"/>
    </row>
    <row r="5" spans="1:31" x14ac:dyDescent="0.35">
      <c r="A5" s="140"/>
      <c r="B5" s="140"/>
      <c r="C5" s="140"/>
      <c r="D5" s="140"/>
      <c r="E5" s="140"/>
      <c r="F5" s="140"/>
      <c r="G5" s="140"/>
      <c r="H5" s="5"/>
      <c r="I5" s="5"/>
      <c r="J5" s="5"/>
      <c r="K5" s="5"/>
      <c r="L5" s="5"/>
      <c r="M5" s="5"/>
      <c r="N5" s="5"/>
      <c r="O5" s="5"/>
      <c r="P5" s="5"/>
      <c r="Q5" s="5"/>
      <c r="R5" s="5"/>
      <c r="S5" s="5"/>
      <c r="T5" s="5"/>
      <c r="U5" s="5"/>
      <c r="V5" s="5"/>
      <c r="W5" s="5"/>
      <c r="X5" s="5"/>
      <c r="Y5" s="5"/>
      <c r="Z5" s="5"/>
      <c r="AA5" s="5"/>
      <c r="AB5" s="5"/>
      <c r="AC5" s="140"/>
      <c r="AD5" s="140"/>
      <c r="AE5" s="140"/>
    </row>
    <row r="6" spans="1:31" ht="15" thickBot="1" x14ac:dyDescent="0.4">
      <c r="A6" s="140"/>
      <c r="B6" s="13"/>
      <c r="C6" s="14"/>
      <c r="D6" s="14"/>
      <c r="E6" s="14"/>
      <c r="F6" s="14"/>
      <c r="G6" s="14"/>
      <c r="H6" s="14"/>
      <c r="I6" s="141"/>
      <c r="J6" s="141"/>
      <c r="K6" s="141"/>
      <c r="L6" s="141"/>
      <c r="M6" s="141"/>
      <c r="N6" s="141"/>
      <c r="O6" s="141"/>
      <c r="P6" s="141"/>
      <c r="Q6" s="141"/>
      <c r="R6" s="141"/>
      <c r="S6" s="141"/>
      <c r="T6" s="141"/>
      <c r="U6" s="141"/>
      <c r="V6" s="141"/>
      <c r="W6" s="14"/>
      <c r="X6" s="14"/>
      <c r="Y6" s="14"/>
      <c r="Z6" s="14"/>
      <c r="AA6" s="14"/>
      <c r="AB6" s="15"/>
      <c r="AC6" s="140"/>
      <c r="AD6" s="140"/>
      <c r="AE6" s="140"/>
    </row>
    <row r="7" spans="1:31" x14ac:dyDescent="0.35">
      <c r="A7" s="140"/>
      <c r="B7" s="16"/>
      <c r="C7" s="3791" t="s">
        <v>4</v>
      </c>
      <c r="D7" s="3792"/>
      <c r="E7" s="3792"/>
      <c r="F7" s="3792"/>
      <c r="G7" s="3792"/>
      <c r="H7" s="3793"/>
      <c r="I7" s="3815" t="s">
        <v>635</v>
      </c>
      <c r="J7" s="3816"/>
      <c r="K7" s="3816"/>
      <c r="L7" s="3816"/>
      <c r="M7" s="3816"/>
      <c r="N7" s="3816"/>
      <c r="O7" s="3816"/>
      <c r="P7" s="3816"/>
      <c r="Q7" s="3816"/>
      <c r="R7" s="3816"/>
      <c r="S7" s="3816"/>
      <c r="T7" s="3816"/>
      <c r="U7" s="3816"/>
      <c r="V7" s="3816"/>
      <c r="W7" s="3816"/>
      <c r="X7" s="3816"/>
      <c r="Y7" s="3816"/>
      <c r="Z7" s="3816"/>
      <c r="AA7" s="3816"/>
      <c r="AB7" s="17"/>
      <c r="AC7" s="140"/>
      <c r="AD7" s="140"/>
      <c r="AE7" s="140"/>
    </row>
    <row r="8" spans="1:31" x14ac:dyDescent="0.35">
      <c r="A8" s="140"/>
      <c r="B8" s="16"/>
      <c r="C8" s="3794"/>
      <c r="D8" s="3795"/>
      <c r="E8" s="3795"/>
      <c r="F8" s="3795"/>
      <c r="G8" s="3795"/>
      <c r="H8" s="3796"/>
      <c r="I8" s="3817"/>
      <c r="J8" s="3818"/>
      <c r="K8" s="3818"/>
      <c r="L8" s="3818"/>
      <c r="M8" s="3818"/>
      <c r="N8" s="3818"/>
      <c r="O8" s="3818"/>
      <c r="P8" s="3818"/>
      <c r="Q8" s="3818"/>
      <c r="R8" s="3818"/>
      <c r="S8" s="3818"/>
      <c r="T8" s="3818"/>
      <c r="U8" s="3818"/>
      <c r="V8" s="3818"/>
      <c r="W8" s="3818"/>
      <c r="X8" s="3818"/>
      <c r="Y8" s="3818"/>
      <c r="Z8" s="3818"/>
      <c r="AA8" s="3818"/>
      <c r="AB8" s="17"/>
      <c r="AC8" s="140"/>
      <c r="AD8" s="140"/>
      <c r="AE8" s="140"/>
    </row>
    <row r="9" spans="1:31" ht="15" thickBot="1" x14ac:dyDescent="0.4">
      <c r="A9" s="140"/>
      <c r="B9" s="16"/>
      <c r="C9" s="6"/>
      <c r="D9" s="6"/>
      <c r="E9" s="6"/>
      <c r="F9" s="6"/>
      <c r="G9" s="6"/>
      <c r="H9" s="6"/>
      <c r="I9" s="118"/>
      <c r="J9" s="118"/>
      <c r="K9" s="118"/>
      <c r="L9" s="118"/>
      <c r="M9" s="118"/>
      <c r="N9" s="118"/>
      <c r="O9" s="118"/>
      <c r="P9" s="118"/>
      <c r="Q9" s="118"/>
      <c r="R9" s="118"/>
      <c r="S9" s="118"/>
      <c r="T9" s="118"/>
      <c r="U9" s="118"/>
      <c r="V9" s="118"/>
      <c r="W9" s="6"/>
      <c r="X9" s="6"/>
      <c r="Y9" s="6"/>
      <c r="Z9" s="6"/>
      <c r="AA9" s="6"/>
      <c r="AB9" s="17"/>
      <c r="AC9" s="140"/>
      <c r="AD9" s="140"/>
      <c r="AE9" s="140"/>
    </row>
    <row r="10" spans="1:31" ht="15" thickBot="1" x14ac:dyDescent="0.4">
      <c r="A10" s="140"/>
      <c r="B10" s="16"/>
      <c r="C10" s="3791" t="s">
        <v>5</v>
      </c>
      <c r="D10" s="3792"/>
      <c r="E10" s="3792"/>
      <c r="F10" s="3792"/>
      <c r="G10" s="3792"/>
      <c r="H10" s="3793"/>
      <c r="I10" s="3819" t="s">
        <v>679</v>
      </c>
      <c r="J10" s="3820"/>
      <c r="K10" s="3820"/>
      <c r="L10" s="3820"/>
      <c r="M10" s="3820"/>
      <c r="N10" s="3820"/>
      <c r="O10" s="3820"/>
      <c r="P10" s="3820"/>
      <c r="Q10" s="3821"/>
      <c r="R10" s="3809" t="s">
        <v>7</v>
      </c>
      <c r="S10" s="3810"/>
      <c r="T10" s="3810"/>
      <c r="U10" s="3825"/>
      <c r="V10" s="3803" t="s">
        <v>8</v>
      </c>
      <c r="W10" s="3804"/>
      <c r="X10" s="3804"/>
      <c r="Y10" s="3804"/>
      <c r="Z10" s="3804"/>
      <c r="AA10" s="3804"/>
      <c r="AB10" s="17"/>
      <c r="AC10" s="140"/>
      <c r="AD10" s="140"/>
      <c r="AE10" s="140"/>
    </row>
    <row r="11" spans="1:31" ht="15" thickBot="1" x14ac:dyDescent="0.4">
      <c r="A11" s="140"/>
      <c r="B11" s="16"/>
      <c r="C11" s="3794"/>
      <c r="D11" s="3795"/>
      <c r="E11" s="3795"/>
      <c r="F11" s="3795"/>
      <c r="G11" s="3795"/>
      <c r="H11" s="3796"/>
      <c r="I11" s="3822"/>
      <c r="J11" s="3823"/>
      <c r="K11" s="3823"/>
      <c r="L11" s="3823"/>
      <c r="M11" s="3823"/>
      <c r="N11" s="3823"/>
      <c r="O11" s="3823"/>
      <c r="P11" s="3823"/>
      <c r="Q11" s="3824"/>
      <c r="R11" s="3826" t="s">
        <v>680</v>
      </c>
      <c r="S11" s="3813"/>
      <c r="T11" s="3813"/>
      <c r="U11" s="3827"/>
      <c r="V11" s="3806">
        <v>1</v>
      </c>
      <c r="W11" s="3807"/>
      <c r="X11" s="3807"/>
      <c r="Y11" s="3807"/>
      <c r="Z11" s="3807"/>
      <c r="AA11" s="3807"/>
      <c r="AB11" s="17"/>
      <c r="AC11" s="140"/>
      <c r="AD11" s="140"/>
      <c r="AE11" s="140"/>
    </row>
    <row r="12" spans="1:31" ht="15" thickBot="1" x14ac:dyDescent="0.4">
      <c r="A12" s="140"/>
      <c r="B12" s="18"/>
      <c r="C12" s="7"/>
      <c r="D12" s="7"/>
      <c r="E12" s="7"/>
      <c r="F12" s="7"/>
      <c r="G12" s="7"/>
      <c r="H12" s="7"/>
      <c r="I12" s="7"/>
      <c r="J12" s="7"/>
      <c r="K12" s="7"/>
      <c r="L12" s="7"/>
      <c r="M12" s="7"/>
      <c r="N12" s="7"/>
      <c r="O12" s="7"/>
      <c r="P12" s="7"/>
      <c r="Q12" s="7"/>
      <c r="R12" s="7"/>
      <c r="S12" s="7"/>
      <c r="T12" s="7"/>
      <c r="U12" s="7"/>
      <c r="V12" s="7"/>
      <c r="W12" s="7"/>
      <c r="X12" s="7"/>
      <c r="Y12" s="7"/>
      <c r="Z12" s="7"/>
      <c r="AA12" s="7"/>
      <c r="AB12" s="127"/>
      <c r="AC12" s="140"/>
      <c r="AD12" s="140"/>
      <c r="AE12" s="140"/>
    </row>
    <row r="13" spans="1:31" x14ac:dyDescent="0.35">
      <c r="A13" s="140"/>
      <c r="B13" s="18"/>
      <c r="C13" s="3791" t="s">
        <v>9</v>
      </c>
      <c r="D13" s="3792"/>
      <c r="E13" s="3792"/>
      <c r="F13" s="3792"/>
      <c r="G13" s="3792"/>
      <c r="H13" s="3793"/>
      <c r="I13" s="3797" t="s">
        <v>681</v>
      </c>
      <c r="J13" s="3798"/>
      <c r="K13" s="3798"/>
      <c r="L13" s="3798"/>
      <c r="M13" s="3798"/>
      <c r="N13" s="3798"/>
      <c r="O13" s="3798"/>
      <c r="P13" s="3798"/>
      <c r="Q13" s="3798"/>
      <c r="R13" s="3798"/>
      <c r="S13" s="3799"/>
      <c r="T13" s="3803" t="s">
        <v>11</v>
      </c>
      <c r="U13" s="3804"/>
      <c r="V13" s="3804"/>
      <c r="W13" s="3804"/>
      <c r="X13" s="3804"/>
      <c r="Y13" s="3804"/>
      <c r="Z13" s="3804"/>
      <c r="AA13" s="3805"/>
      <c r="AB13" s="127"/>
      <c r="AC13" s="140"/>
      <c r="AD13" s="140"/>
      <c r="AE13" s="140"/>
    </row>
    <row r="14" spans="1:31" ht="15" thickBot="1" x14ac:dyDescent="0.4">
      <c r="A14" s="140"/>
      <c r="B14" s="18"/>
      <c r="C14" s="3794"/>
      <c r="D14" s="3795"/>
      <c r="E14" s="3795"/>
      <c r="F14" s="3795"/>
      <c r="G14" s="3795"/>
      <c r="H14" s="3796"/>
      <c r="I14" s="3800"/>
      <c r="J14" s="3801"/>
      <c r="K14" s="3801"/>
      <c r="L14" s="3801"/>
      <c r="M14" s="3801"/>
      <c r="N14" s="3801"/>
      <c r="O14" s="3801"/>
      <c r="P14" s="3801"/>
      <c r="Q14" s="3801"/>
      <c r="R14" s="3801"/>
      <c r="S14" s="3802"/>
      <c r="T14" s="3806" t="s">
        <v>221</v>
      </c>
      <c r="U14" s="3807"/>
      <c r="V14" s="3807"/>
      <c r="W14" s="3807"/>
      <c r="X14" s="3807"/>
      <c r="Y14" s="3807"/>
      <c r="Z14" s="3807"/>
      <c r="AA14" s="3808"/>
      <c r="AB14" s="127"/>
      <c r="AC14" s="140"/>
      <c r="AD14" s="140"/>
      <c r="AE14" s="140"/>
    </row>
    <row r="15" spans="1:31" ht="15" thickBot="1" x14ac:dyDescent="0.4">
      <c r="A15" s="140"/>
      <c r="B15" s="18"/>
      <c r="C15" s="7"/>
      <c r="D15" s="7"/>
      <c r="E15" s="7"/>
      <c r="F15" s="7"/>
      <c r="G15" s="7"/>
      <c r="H15" s="7"/>
      <c r="I15" s="7"/>
      <c r="J15" s="7"/>
      <c r="K15" s="7"/>
      <c r="L15" s="7"/>
      <c r="M15" s="7"/>
      <c r="N15" s="7"/>
      <c r="O15" s="7"/>
      <c r="P15" s="7"/>
      <c r="Q15" s="7"/>
      <c r="R15" s="7"/>
      <c r="S15" s="7"/>
      <c r="T15" s="7"/>
      <c r="U15" s="7"/>
      <c r="V15" s="7"/>
      <c r="W15" s="7"/>
      <c r="X15" s="7"/>
      <c r="Y15" s="7"/>
      <c r="Z15" s="7"/>
      <c r="AA15" s="7"/>
      <c r="AB15" s="127"/>
      <c r="AC15" s="140"/>
      <c r="AD15" s="140"/>
      <c r="AE15" s="140"/>
    </row>
    <row r="16" spans="1:31" ht="15" thickBot="1" x14ac:dyDescent="0.4">
      <c r="A16" s="140"/>
      <c r="B16" s="18"/>
      <c r="C16" s="3809" t="s">
        <v>13</v>
      </c>
      <c r="D16" s="3810"/>
      <c r="E16" s="3810"/>
      <c r="F16" s="3810"/>
      <c r="G16" s="3810"/>
      <c r="H16" s="3811"/>
      <c r="I16" s="3812" t="s">
        <v>682</v>
      </c>
      <c r="J16" s="3813"/>
      <c r="K16" s="3813"/>
      <c r="L16" s="3813"/>
      <c r="M16" s="3813"/>
      <c r="N16" s="3813"/>
      <c r="O16" s="3813"/>
      <c r="P16" s="3813"/>
      <c r="Q16" s="3813"/>
      <c r="R16" s="3813"/>
      <c r="S16" s="3813"/>
      <c r="T16" s="3813"/>
      <c r="U16" s="3813"/>
      <c r="V16" s="3813"/>
      <c r="W16" s="3813"/>
      <c r="X16" s="3813"/>
      <c r="Y16" s="3813"/>
      <c r="Z16" s="3813"/>
      <c r="AA16" s="3814"/>
      <c r="AB16" s="127"/>
      <c r="AC16" s="140"/>
      <c r="AD16" s="140"/>
      <c r="AE16" s="140"/>
    </row>
    <row r="17" spans="1:31" ht="15" thickBot="1" x14ac:dyDescent="0.4">
      <c r="A17" s="140"/>
      <c r="B17" s="18"/>
      <c r="C17" s="118"/>
      <c r="D17" s="118"/>
      <c r="E17" s="118"/>
      <c r="F17" s="118"/>
      <c r="G17" s="118"/>
      <c r="H17" s="118"/>
      <c r="I17" s="133"/>
      <c r="J17" s="133"/>
      <c r="K17" s="133"/>
      <c r="L17" s="133"/>
      <c r="M17" s="133"/>
      <c r="N17" s="133"/>
      <c r="O17" s="133"/>
      <c r="P17" s="133"/>
      <c r="Q17" s="133"/>
      <c r="R17" s="133"/>
      <c r="S17" s="133"/>
      <c r="T17" s="133"/>
      <c r="U17" s="133"/>
      <c r="V17" s="133"/>
      <c r="W17" s="133"/>
      <c r="X17" s="133"/>
      <c r="Y17" s="133"/>
      <c r="Z17" s="133"/>
      <c r="AA17" s="133"/>
      <c r="AB17" s="127"/>
      <c r="AC17" s="140"/>
      <c r="AD17" s="140"/>
      <c r="AE17" s="140"/>
    </row>
    <row r="18" spans="1:31" ht="28" customHeight="1" thickBot="1" x14ac:dyDescent="0.4">
      <c r="A18" s="140"/>
      <c r="B18" s="18"/>
      <c r="C18" s="3809" t="s">
        <v>79</v>
      </c>
      <c r="D18" s="3810"/>
      <c r="E18" s="3810"/>
      <c r="F18" s="3810"/>
      <c r="G18" s="3810"/>
      <c r="H18" s="3811"/>
      <c r="I18" s="3812" t="s">
        <v>683</v>
      </c>
      <c r="J18" s="3813"/>
      <c r="K18" s="3813"/>
      <c r="L18" s="3813"/>
      <c r="M18" s="3813"/>
      <c r="N18" s="3813"/>
      <c r="O18" s="3813"/>
      <c r="P18" s="3813"/>
      <c r="Q18" s="3813"/>
      <c r="R18" s="3813"/>
      <c r="S18" s="3813"/>
      <c r="T18" s="3813"/>
      <c r="U18" s="3813"/>
      <c r="V18" s="3813"/>
      <c r="W18" s="3813"/>
      <c r="X18" s="3813"/>
      <c r="Y18" s="3813"/>
      <c r="Z18" s="3813"/>
      <c r="AA18" s="3814"/>
      <c r="AB18" s="127"/>
      <c r="AC18" s="140"/>
      <c r="AD18" s="140"/>
      <c r="AE18" s="140"/>
    </row>
    <row r="19" spans="1:31" ht="15" thickBot="1" x14ac:dyDescent="0.4">
      <c r="A19" s="140"/>
      <c r="B19" s="18"/>
      <c r="C19" s="118"/>
      <c r="D19" s="118"/>
      <c r="E19" s="118"/>
      <c r="F19" s="118"/>
      <c r="G19" s="118"/>
      <c r="H19" s="118"/>
      <c r="I19" s="133"/>
      <c r="J19" s="133"/>
      <c r="K19" s="133"/>
      <c r="L19" s="133"/>
      <c r="M19" s="133"/>
      <c r="N19" s="133"/>
      <c r="O19" s="133"/>
      <c r="P19" s="133"/>
      <c r="Q19" s="133"/>
      <c r="R19" s="133"/>
      <c r="S19" s="133"/>
      <c r="T19" s="133"/>
      <c r="U19" s="133"/>
      <c r="V19" s="133"/>
      <c r="W19" s="133"/>
      <c r="X19" s="133"/>
      <c r="Y19" s="133"/>
      <c r="Z19" s="133"/>
      <c r="AA19" s="133"/>
      <c r="AB19" s="127"/>
      <c r="AC19" s="140"/>
      <c r="AD19" s="140"/>
      <c r="AE19" s="140"/>
    </row>
    <row r="20" spans="1:31" x14ac:dyDescent="0.35">
      <c r="A20" s="140"/>
      <c r="B20" s="18"/>
      <c r="C20" s="3791" t="s">
        <v>17</v>
      </c>
      <c r="D20" s="3792"/>
      <c r="E20" s="3792"/>
      <c r="F20" s="3792"/>
      <c r="G20" s="3792"/>
      <c r="H20" s="3793"/>
      <c r="I20" s="3836" t="s">
        <v>657</v>
      </c>
      <c r="J20" s="3837"/>
      <c r="K20" s="3837"/>
      <c r="L20" s="3838"/>
      <c r="M20" s="3803" t="s">
        <v>18</v>
      </c>
      <c r="N20" s="3804"/>
      <c r="O20" s="3804"/>
      <c r="P20" s="3804"/>
      <c r="Q20" s="3804"/>
      <c r="R20" s="3804"/>
      <c r="S20" s="3828"/>
      <c r="T20" s="3803" t="s">
        <v>19</v>
      </c>
      <c r="U20" s="3804"/>
      <c r="V20" s="3804"/>
      <c r="W20" s="3804"/>
      <c r="X20" s="3804"/>
      <c r="Y20" s="3804"/>
      <c r="Z20" s="3804"/>
      <c r="AA20" s="3804"/>
      <c r="AB20" s="127"/>
      <c r="AC20" s="140"/>
      <c r="AD20" s="140"/>
      <c r="AE20" s="140"/>
    </row>
    <row r="21" spans="1:31" ht="15" thickBot="1" x14ac:dyDescent="0.4">
      <c r="A21" s="140"/>
      <c r="B21" s="18"/>
      <c r="C21" s="3833"/>
      <c r="D21" s="3834"/>
      <c r="E21" s="3834"/>
      <c r="F21" s="3834"/>
      <c r="G21" s="3834"/>
      <c r="H21" s="3835"/>
      <c r="I21" s="3839"/>
      <c r="J21" s="3840"/>
      <c r="K21" s="3840"/>
      <c r="L21" s="3841"/>
      <c r="M21" s="3842" t="s">
        <v>658</v>
      </c>
      <c r="N21" s="3843"/>
      <c r="O21" s="3843"/>
      <c r="P21" s="3843"/>
      <c r="Q21" s="3843"/>
      <c r="R21" s="3843"/>
      <c r="S21" s="3844"/>
      <c r="T21" s="3845" t="s">
        <v>659</v>
      </c>
      <c r="U21" s="3846"/>
      <c r="V21" s="3846"/>
      <c r="W21" s="3846"/>
      <c r="X21" s="3846"/>
      <c r="Y21" s="3846"/>
      <c r="Z21" s="3846"/>
      <c r="AA21" s="3846"/>
      <c r="AB21" s="127"/>
      <c r="AC21" s="140"/>
      <c r="AD21" s="140"/>
      <c r="AE21" s="140"/>
    </row>
    <row r="22" spans="1:31" ht="15" thickBot="1" x14ac:dyDescent="0.4">
      <c r="A22" s="140"/>
      <c r="B22" s="18"/>
      <c r="C22" s="7"/>
      <c r="D22" s="7"/>
      <c r="E22" s="7"/>
      <c r="F22" s="7"/>
      <c r="G22" s="7"/>
      <c r="H22" s="7"/>
      <c r="I22" s="7"/>
      <c r="J22" s="7"/>
      <c r="K22" s="7"/>
      <c r="L22" s="7"/>
      <c r="M22" s="7"/>
      <c r="N22" s="7"/>
      <c r="O22" s="7"/>
      <c r="P22" s="7"/>
      <c r="Q22" s="7"/>
      <c r="R22" s="7"/>
      <c r="S22" s="7"/>
      <c r="T22" s="7"/>
      <c r="U22" s="7"/>
      <c r="V22" s="7"/>
      <c r="W22" s="7"/>
      <c r="X22" s="7"/>
      <c r="Y22" s="7"/>
      <c r="Z22" s="7"/>
      <c r="AA22" s="7"/>
      <c r="AB22" s="127"/>
      <c r="AC22" s="140"/>
      <c r="AD22" s="140"/>
      <c r="AE22" s="140"/>
    </row>
    <row r="23" spans="1:31" x14ac:dyDescent="0.35">
      <c r="A23" s="140"/>
      <c r="B23" s="18"/>
      <c r="C23" s="3803" t="s">
        <v>22</v>
      </c>
      <c r="D23" s="3804"/>
      <c r="E23" s="3804"/>
      <c r="F23" s="3804"/>
      <c r="G23" s="3804"/>
      <c r="H23" s="3804"/>
      <c r="I23" s="3828"/>
      <c r="J23" s="3803" t="s">
        <v>23</v>
      </c>
      <c r="K23" s="3804"/>
      <c r="L23" s="3804"/>
      <c r="M23" s="3804"/>
      <c r="N23" s="3804"/>
      <c r="O23" s="3804"/>
      <c r="P23" s="3828"/>
      <c r="Q23" s="3803" t="s">
        <v>24</v>
      </c>
      <c r="R23" s="3804"/>
      <c r="S23" s="3804"/>
      <c r="T23" s="3804"/>
      <c r="U23" s="3804"/>
      <c r="V23" s="3804"/>
      <c r="W23" s="3804"/>
      <c r="X23" s="3804"/>
      <c r="Y23" s="3804"/>
      <c r="Z23" s="3804"/>
      <c r="AA23" s="3804"/>
      <c r="AB23" s="127"/>
      <c r="AC23" s="140"/>
      <c r="AD23" s="140"/>
      <c r="AE23" s="140"/>
    </row>
    <row r="24" spans="1:31" ht="28" customHeight="1" thickBot="1" x14ac:dyDescent="0.4">
      <c r="A24" s="140"/>
      <c r="B24" s="18"/>
      <c r="C24" s="3806" t="s">
        <v>684</v>
      </c>
      <c r="D24" s="3807"/>
      <c r="E24" s="3807"/>
      <c r="F24" s="3807"/>
      <c r="G24" s="3807"/>
      <c r="H24" s="3807"/>
      <c r="I24" s="3829"/>
      <c r="J24" s="3806" t="s">
        <v>661</v>
      </c>
      <c r="K24" s="3807"/>
      <c r="L24" s="3807"/>
      <c r="M24" s="3807"/>
      <c r="N24" s="3807"/>
      <c r="O24" s="3807"/>
      <c r="P24" s="3808"/>
      <c r="Q24" s="3830" t="s">
        <v>662</v>
      </c>
      <c r="R24" s="3831"/>
      <c r="S24" s="3831"/>
      <c r="T24" s="3831"/>
      <c r="U24" s="3831"/>
      <c r="V24" s="3831"/>
      <c r="W24" s="3831"/>
      <c r="X24" s="3831"/>
      <c r="Y24" s="3831"/>
      <c r="Z24" s="3831"/>
      <c r="AA24" s="3832"/>
      <c r="AB24" s="127"/>
      <c r="AC24" s="140"/>
      <c r="AD24" s="140"/>
      <c r="AE24" s="140"/>
    </row>
    <row r="25" spans="1:31" ht="15" thickBot="1" x14ac:dyDescent="0.4">
      <c r="A25" s="140"/>
      <c r="B25" s="18"/>
      <c r="C25" s="7"/>
      <c r="D25" s="7"/>
      <c r="E25" s="7"/>
      <c r="F25" s="7"/>
      <c r="G25" s="7"/>
      <c r="H25" s="7"/>
      <c r="I25" s="7"/>
      <c r="J25" s="7"/>
      <c r="K25" s="7"/>
      <c r="L25" s="7"/>
      <c r="M25" s="7"/>
      <c r="N25" s="7"/>
      <c r="O25" s="7"/>
      <c r="P25" s="7"/>
      <c r="Q25" s="7"/>
      <c r="R25" s="7"/>
      <c r="S25" s="7"/>
      <c r="T25" s="7"/>
      <c r="U25" s="7"/>
      <c r="V25" s="7"/>
      <c r="W25" s="7"/>
      <c r="X25" s="7"/>
      <c r="Y25" s="7"/>
      <c r="Z25" s="7"/>
      <c r="AA25" s="7"/>
      <c r="AB25" s="127"/>
      <c r="AC25" s="140"/>
      <c r="AD25" s="140"/>
      <c r="AE25" s="140"/>
    </row>
    <row r="26" spans="1:31" x14ac:dyDescent="0.35">
      <c r="A26" s="3778"/>
      <c r="B26" s="3847"/>
      <c r="C26" s="3791" t="s">
        <v>27</v>
      </c>
      <c r="D26" s="3792"/>
      <c r="E26" s="3792"/>
      <c r="F26" s="3792"/>
      <c r="G26" s="3792"/>
      <c r="H26" s="3848"/>
      <c r="I26" s="3853" t="s">
        <v>663</v>
      </c>
      <c r="J26" s="3854"/>
      <c r="K26" s="3854"/>
      <c r="L26" s="3854"/>
      <c r="M26" s="3854"/>
      <c r="N26" s="3854"/>
      <c r="O26" s="3854"/>
      <c r="P26" s="3854"/>
      <c r="Q26" s="3854"/>
      <c r="R26" s="3854"/>
      <c r="S26" s="3854"/>
      <c r="T26" s="3854"/>
      <c r="U26" s="3854"/>
      <c r="V26" s="3854"/>
      <c r="W26" s="3854"/>
      <c r="X26" s="3854"/>
      <c r="Y26" s="3854"/>
      <c r="Z26" s="3854"/>
      <c r="AA26" s="3855"/>
      <c r="AB26" s="3868"/>
      <c r="AC26" s="3869"/>
      <c r="AD26" s="3870"/>
      <c r="AE26" s="3870"/>
    </row>
    <row r="27" spans="1:31" x14ac:dyDescent="0.35">
      <c r="A27" s="3778"/>
      <c r="B27" s="3847"/>
      <c r="C27" s="3833"/>
      <c r="D27" s="3834"/>
      <c r="E27" s="3834"/>
      <c r="F27" s="3834"/>
      <c r="G27" s="3834"/>
      <c r="H27" s="3849"/>
      <c r="I27" s="3856" t="s">
        <v>664</v>
      </c>
      <c r="J27" s="3857"/>
      <c r="K27" s="3857"/>
      <c r="L27" s="3857"/>
      <c r="M27" s="3857"/>
      <c r="N27" s="3857"/>
      <c r="O27" s="3857"/>
      <c r="P27" s="3857"/>
      <c r="Q27" s="3857"/>
      <c r="R27" s="3857"/>
      <c r="S27" s="3857"/>
      <c r="T27" s="3857"/>
      <c r="U27" s="3857"/>
      <c r="V27" s="3857"/>
      <c r="W27" s="3857"/>
      <c r="X27" s="3857"/>
      <c r="Y27" s="3857"/>
      <c r="Z27" s="3857"/>
      <c r="AA27" s="3858"/>
      <c r="AB27" s="3868"/>
      <c r="AC27" s="3869"/>
      <c r="AD27" s="3870"/>
      <c r="AE27" s="3870"/>
    </row>
    <row r="28" spans="1:31" x14ac:dyDescent="0.35">
      <c r="A28" s="3778"/>
      <c r="B28" s="3847"/>
      <c r="C28" s="3833"/>
      <c r="D28" s="3834"/>
      <c r="E28" s="3834"/>
      <c r="F28" s="3834"/>
      <c r="G28" s="3834"/>
      <c r="H28" s="3849"/>
      <c r="I28" s="3856" t="s">
        <v>665</v>
      </c>
      <c r="J28" s="3857"/>
      <c r="K28" s="3857"/>
      <c r="L28" s="3857"/>
      <c r="M28" s="3857"/>
      <c r="N28" s="3857"/>
      <c r="O28" s="3857"/>
      <c r="P28" s="3857"/>
      <c r="Q28" s="3857"/>
      <c r="R28" s="3857"/>
      <c r="S28" s="3857"/>
      <c r="T28" s="3857"/>
      <c r="U28" s="3857"/>
      <c r="V28" s="3857"/>
      <c r="W28" s="3857"/>
      <c r="X28" s="3857"/>
      <c r="Y28" s="3857"/>
      <c r="Z28" s="3857"/>
      <c r="AA28" s="3858"/>
      <c r="AB28" s="3868"/>
      <c r="AC28" s="3869"/>
      <c r="AD28" s="3870"/>
      <c r="AE28" s="3870"/>
    </row>
    <row r="29" spans="1:31" x14ac:dyDescent="0.35">
      <c r="A29" s="3778"/>
      <c r="B29" s="3847"/>
      <c r="C29" s="3833"/>
      <c r="D29" s="3834"/>
      <c r="E29" s="3834"/>
      <c r="F29" s="3834"/>
      <c r="G29" s="3834"/>
      <c r="H29" s="3849"/>
      <c r="I29" s="3856" t="s">
        <v>666</v>
      </c>
      <c r="J29" s="3857"/>
      <c r="K29" s="3857"/>
      <c r="L29" s="3857"/>
      <c r="M29" s="3857"/>
      <c r="N29" s="3857"/>
      <c r="O29" s="3857"/>
      <c r="P29" s="3857"/>
      <c r="Q29" s="3857"/>
      <c r="R29" s="3857"/>
      <c r="S29" s="3857"/>
      <c r="T29" s="3857"/>
      <c r="U29" s="3857"/>
      <c r="V29" s="3857"/>
      <c r="W29" s="3857"/>
      <c r="X29" s="3857"/>
      <c r="Y29" s="3857"/>
      <c r="Z29" s="3857"/>
      <c r="AA29" s="3858"/>
      <c r="AB29" s="3868"/>
      <c r="AC29" s="3869"/>
      <c r="AD29" s="3870"/>
      <c r="AE29" s="3870"/>
    </row>
    <row r="30" spans="1:31" x14ac:dyDescent="0.35">
      <c r="A30" s="3778"/>
      <c r="B30" s="3847"/>
      <c r="C30" s="3833"/>
      <c r="D30" s="3834"/>
      <c r="E30" s="3834"/>
      <c r="F30" s="3834"/>
      <c r="G30" s="3834"/>
      <c r="H30" s="3849"/>
      <c r="I30" s="3859" t="s">
        <v>667</v>
      </c>
      <c r="J30" s="3860"/>
      <c r="K30" s="3860"/>
      <c r="L30" s="3860"/>
      <c r="M30" s="3860"/>
      <c r="N30" s="3860"/>
      <c r="O30" s="3860"/>
      <c r="P30" s="3860"/>
      <c r="Q30" s="3860"/>
      <c r="R30" s="3860"/>
      <c r="S30" s="3860"/>
      <c r="T30" s="3860"/>
      <c r="U30" s="3860"/>
      <c r="V30" s="3860"/>
      <c r="W30" s="3860"/>
      <c r="X30" s="3860"/>
      <c r="Y30" s="3860"/>
      <c r="Z30" s="3860"/>
      <c r="AA30" s="3861"/>
      <c r="AB30" s="3868"/>
      <c r="AC30" s="3869"/>
      <c r="AD30" s="3870"/>
      <c r="AE30" s="3870"/>
    </row>
    <row r="31" spans="1:31" x14ac:dyDescent="0.35">
      <c r="A31" s="3778"/>
      <c r="B31" s="3847"/>
      <c r="C31" s="3833"/>
      <c r="D31" s="3834"/>
      <c r="E31" s="3834"/>
      <c r="F31" s="3834"/>
      <c r="G31" s="3834"/>
      <c r="H31" s="3849"/>
      <c r="I31" s="3862"/>
      <c r="J31" s="3863"/>
      <c r="K31" s="3863"/>
      <c r="L31" s="3863"/>
      <c r="M31" s="3863"/>
      <c r="N31" s="3863"/>
      <c r="O31" s="3863"/>
      <c r="P31" s="3863"/>
      <c r="Q31" s="3863"/>
      <c r="R31" s="3863"/>
      <c r="S31" s="3863"/>
      <c r="T31" s="3863"/>
      <c r="U31" s="3863"/>
      <c r="V31" s="3863"/>
      <c r="W31" s="3863"/>
      <c r="X31" s="3863"/>
      <c r="Y31" s="3863"/>
      <c r="Z31" s="3863"/>
      <c r="AA31" s="3864"/>
      <c r="AB31" s="3868"/>
      <c r="AC31" s="3869"/>
      <c r="AD31" s="3870"/>
      <c r="AE31" s="3870"/>
    </row>
    <row r="32" spans="1:31" x14ac:dyDescent="0.35">
      <c r="A32" s="3778"/>
      <c r="B32" s="3847"/>
      <c r="C32" s="3833"/>
      <c r="D32" s="3834"/>
      <c r="E32" s="3834"/>
      <c r="F32" s="3834"/>
      <c r="G32" s="3834"/>
      <c r="H32" s="3849"/>
      <c r="I32" s="3856" t="s">
        <v>685</v>
      </c>
      <c r="J32" s="3857"/>
      <c r="K32" s="3857"/>
      <c r="L32" s="3857"/>
      <c r="M32" s="3857"/>
      <c r="N32" s="3857"/>
      <c r="O32" s="3857"/>
      <c r="P32" s="3857"/>
      <c r="Q32" s="3857"/>
      <c r="R32" s="3857"/>
      <c r="S32" s="3857"/>
      <c r="T32" s="3857"/>
      <c r="U32" s="3857"/>
      <c r="V32" s="3857"/>
      <c r="W32" s="3857"/>
      <c r="X32" s="3857"/>
      <c r="Y32" s="3857"/>
      <c r="Z32" s="3857"/>
      <c r="AA32" s="3858"/>
      <c r="AB32" s="3868"/>
      <c r="AC32" s="3869"/>
      <c r="AD32" s="3870"/>
      <c r="AE32" s="3870"/>
    </row>
    <row r="33" spans="1:31" ht="15" thickBot="1" x14ac:dyDescent="0.4">
      <c r="A33" s="3778"/>
      <c r="B33" s="3847"/>
      <c r="C33" s="3850"/>
      <c r="D33" s="3851"/>
      <c r="E33" s="3851"/>
      <c r="F33" s="3851"/>
      <c r="G33" s="3851"/>
      <c r="H33" s="3852"/>
      <c r="I33" s="3865" t="s">
        <v>668</v>
      </c>
      <c r="J33" s="3866"/>
      <c r="K33" s="3866"/>
      <c r="L33" s="3866"/>
      <c r="M33" s="3866"/>
      <c r="N33" s="3866"/>
      <c r="O33" s="3866"/>
      <c r="P33" s="3866"/>
      <c r="Q33" s="3866"/>
      <c r="R33" s="3866"/>
      <c r="S33" s="3866"/>
      <c r="T33" s="3866"/>
      <c r="U33" s="3866"/>
      <c r="V33" s="3866"/>
      <c r="W33" s="3866"/>
      <c r="X33" s="3866"/>
      <c r="Y33" s="3866"/>
      <c r="Z33" s="3866"/>
      <c r="AA33" s="3867"/>
      <c r="AB33" s="3868"/>
      <c r="AC33" s="3869"/>
      <c r="AD33" s="3870"/>
      <c r="AE33" s="3870"/>
    </row>
    <row r="34" spans="1:31" ht="15" thickBot="1" x14ac:dyDescent="0.4">
      <c r="A34" s="140"/>
      <c r="B34" s="18"/>
      <c r="C34" s="118"/>
      <c r="D34" s="118"/>
      <c r="E34" s="118"/>
      <c r="F34" s="118"/>
      <c r="G34" s="118"/>
      <c r="H34" s="118"/>
      <c r="I34" s="133"/>
      <c r="J34" s="133"/>
      <c r="K34" s="133"/>
      <c r="L34" s="133"/>
      <c r="M34" s="133"/>
      <c r="N34" s="133"/>
      <c r="O34" s="133"/>
      <c r="P34" s="133"/>
      <c r="Q34" s="133"/>
      <c r="R34" s="133"/>
      <c r="S34" s="133"/>
      <c r="T34" s="133"/>
      <c r="U34" s="133"/>
      <c r="V34" s="133"/>
      <c r="W34" s="133"/>
      <c r="X34" s="133"/>
      <c r="Y34" s="133"/>
      <c r="Z34" s="133"/>
      <c r="AA34" s="133"/>
      <c r="AB34" s="127"/>
      <c r="AC34" s="140"/>
      <c r="AD34" s="140"/>
      <c r="AE34" s="140" t="s">
        <v>669</v>
      </c>
    </row>
    <row r="35" spans="1:31" ht="15" thickBot="1" x14ac:dyDescent="0.4">
      <c r="A35" s="140"/>
      <c r="B35" s="18"/>
      <c r="C35" s="3809" t="s">
        <v>28</v>
      </c>
      <c r="D35" s="3810"/>
      <c r="E35" s="3810"/>
      <c r="F35" s="3810"/>
      <c r="G35" s="3810"/>
      <c r="H35" s="3825"/>
      <c r="I35" s="3826">
        <v>4</v>
      </c>
      <c r="J35" s="3827"/>
      <c r="K35" s="3871" t="s">
        <v>29</v>
      </c>
      <c r="L35" s="3872"/>
      <c r="M35" s="3872"/>
      <c r="N35" s="3873"/>
      <c r="O35" s="3874" t="s">
        <v>30</v>
      </c>
      <c r="P35" s="3875"/>
      <c r="Q35" s="3875"/>
      <c r="R35" s="3876"/>
      <c r="S35" s="8"/>
      <c r="T35" s="3874" t="s">
        <v>31</v>
      </c>
      <c r="U35" s="3875"/>
      <c r="V35" s="3876"/>
      <c r="W35" s="9" t="s">
        <v>32</v>
      </c>
      <c r="X35" s="3877" t="s">
        <v>33</v>
      </c>
      <c r="Y35" s="3878"/>
      <c r="Z35" s="3879"/>
      <c r="AA35" s="10"/>
      <c r="AB35" s="127"/>
      <c r="AC35" s="140"/>
      <c r="AD35" s="140"/>
      <c r="AE35" s="140"/>
    </row>
    <row r="36" spans="1:31" ht="15" thickBot="1" x14ac:dyDescent="0.4">
      <c r="A36" s="140"/>
      <c r="B36" s="18"/>
      <c r="C36" s="7"/>
      <c r="D36" s="7"/>
      <c r="E36" s="7"/>
      <c r="F36" s="7"/>
      <c r="G36" s="7"/>
      <c r="H36" s="7"/>
      <c r="I36" s="7"/>
      <c r="J36" s="7"/>
      <c r="K36" s="7"/>
      <c r="L36" s="7"/>
      <c r="M36" s="7"/>
      <c r="N36" s="7"/>
      <c r="O36" s="7"/>
      <c r="P36" s="7"/>
      <c r="Q36" s="7"/>
      <c r="R36" s="7"/>
      <c r="S36" s="7"/>
      <c r="T36" s="7"/>
      <c r="U36" s="7"/>
      <c r="V36" s="7"/>
      <c r="W36" s="7" t="s">
        <v>670</v>
      </c>
      <c r="X36" s="7"/>
      <c r="Y36" s="7"/>
      <c r="Z36" s="7"/>
      <c r="AA36" s="7"/>
      <c r="AB36" s="127"/>
      <c r="AC36" s="140"/>
      <c r="AD36" s="140"/>
      <c r="AE36" s="140"/>
    </row>
    <row r="37" spans="1:31" x14ac:dyDescent="0.35">
      <c r="A37" s="140"/>
      <c r="B37" s="18"/>
      <c r="C37" s="3899" t="s">
        <v>34</v>
      </c>
      <c r="D37" s="3900"/>
      <c r="E37" s="3900"/>
      <c r="F37" s="3900"/>
      <c r="G37" s="3900"/>
      <c r="H37" s="3900"/>
      <c r="I37" s="3900"/>
      <c r="J37" s="3901"/>
      <c r="K37" s="3905" t="s">
        <v>35</v>
      </c>
      <c r="L37" s="3906"/>
      <c r="M37" s="3906"/>
      <c r="N37" s="3906"/>
      <c r="O37" s="3906"/>
      <c r="P37" s="3906"/>
      <c r="Q37" s="3906"/>
      <c r="R37" s="3907"/>
      <c r="S37" s="3908" t="s">
        <v>36</v>
      </c>
      <c r="T37" s="3909"/>
      <c r="U37" s="3909"/>
      <c r="V37" s="3909"/>
      <c r="W37" s="3910"/>
      <c r="X37" s="3911" t="s">
        <v>37</v>
      </c>
      <c r="Y37" s="3912"/>
      <c r="Z37" s="3912"/>
      <c r="AA37" s="3913"/>
      <c r="AB37" s="127"/>
      <c r="AC37" s="140"/>
      <c r="AD37" s="140"/>
      <c r="AE37" s="140"/>
    </row>
    <row r="38" spans="1:31" x14ac:dyDescent="0.35">
      <c r="A38" s="140"/>
      <c r="B38" s="18"/>
      <c r="C38" s="3902"/>
      <c r="D38" s="3903"/>
      <c r="E38" s="3903"/>
      <c r="F38" s="3903"/>
      <c r="G38" s="3903"/>
      <c r="H38" s="3903"/>
      <c r="I38" s="3903"/>
      <c r="J38" s="3904"/>
      <c r="K38" s="3914" t="s">
        <v>38</v>
      </c>
      <c r="L38" s="3915"/>
      <c r="M38" s="3915"/>
      <c r="N38" s="3892"/>
      <c r="O38" s="3891" t="s">
        <v>39</v>
      </c>
      <c r="P38" s="3915"/>
      <c r="Q38" s="3915"/>
      <c r="R38" s="3892"/>
      <c r="S38" s="3891" t="s">
        <v>38</v>
      </c>
      <c r="T38" s="3892"/>
      <c r="U38" s="3891" t="s">
        <v>39</v>
      </c>
      <c r="V38" s="3915"/>
      <c r="W38" s="3892"/>
      <c r="X38" s="3891" t="s">
        <v>38</v>
      </c>
      <c r="Y38" s="3892"/>
      <c r="Z38" s="3891" t="s">
        <v>39</v>
      </c>
      <c r="AA38" s="3892"/>
      <c r="AB38" s="127"/>
      <c r="AC38" s="140"/>
      <c r="AD38" s="140"/>
      <c r="AE38" s="140"/>
    </row>
    <row r="39" spans="1:31" ht="15" thickBot="1" x14ac:dyDescent="0.4">
      <c r="A39" s="140"/>
      <c r="B39" s="18"/>
      <c r="C39" s="3902"/>
      <c r="D39" s="3903"/>
      <c r="E39" s="3903"/>
      <c r="F39" s="3903"/>
      <c r="G39" s="3903"/>
      <c r="H39" s="3903"/>
      <c r="I39" s="3903"/>
      <c r="J39" s="3904"/>
      <c r="K39" s="3893">
        <v>0</v>
      </c>
      <c r="L39" s="3894"/>
      <c r="M39" s="3894"/>
      <c r="N39" s="3895"/>
      <c r="O39" s="3896">
        <v>2.5</v>
      </c>
      <c r="P39" s="3897"/>
      <c r="Q39" s="3897"/>
      <c r="R39" s="3898"/>
      <c r="S39" s="3896">
        <v>2.6</v>
      </c>
      <c r="T39" s="3898"/>
      <c r="U39" s="3896" t="s">
        <v>671</v>
      </c>
      <c r="V39" s="3897"/>
      <c r="W39" s="3898"/>
      <c r="X39" s="3896">
        <v>4</v>
      </c>
      <c r="Y39" s="3898"/>
      <c r="Z39" s="3896">
        <v>5</v>
      </c>
      <c r="AA39" s="3898"/>
      <c r="AB39" s="127"/>
      <c r="AC39" s="140"/>
      <c r="AD39" s="140"/>
      <c r="AE39" s="140"/>
    </row>
    <row r="40" spans="1:31" ht="15" thickBot="1" x14ac:dyDescent="0.4">
      <c r="A40" s="140"/>
      <c r="B40" s="18"/>
      <c r="C40" s="7"/>
      <c r="D40" s="7"/>
      <c r="E40" s="7"/>
      <c r="F40" s="7"/>
      <c r="G40" s="7"/>
      <c r="H40" s="7"/>
      <c r="I40" s="7"/>
      <c r="J40" s="7"/>
      <c r="K40" s="7"/>
      <c r="L40" s="7"/>
      <c r="M40" s="7"/>
      <c r="N40" s="7"/>
      <c r="O40" s="7"/>
      <c r="P40" s="7"/>
      <c r="Q40" s="7"/>
      <c r="R40" s="7"/>
      <c r="S40" s="7"/>
      <c r="T40" s="7"/>
      <c r="U40" s="7"/>
      <c r="V40" s="7"/>
      <c r="W40" s="7"/>
      <c r="X40" s="7"/>
      <c r="Y40" s="7"/>
      <c r="Z40" s="7"/>
      <c r="AA40" s="7"/>
      <c r="AB40" s="127"/>
      <c r="AC40" s="140"/>
      <c r="AD40" s="140"/>
      <c r="AE40" s="140"/>
    </row>
    <row r="41" spans="1:31" x14ac:dyDescent="0.35">
      <c r="A41" s="137"/>
      <c r="B41" s="128"/>
      <c r="C41" s="3803" t="s">
        <v>40</v>
      </c>
      <c r="D41" s="3804"/>
      <c r="E41" s="3804"/>
      <c r="F41" s="3804"/>
      <c r="G41" s="3804"/>
      <c r="H41" s="3804"/>
      <c r="I41" s="3804"/>
      <c r="J41" s="3804"/>
      <c r="K41" s="3804"/>
      <c r="L41" s="3804"/>
      <c r="M41" s="3804"/>
      <c r="N41" s="3804"/>
      <c r="O41" s="3804"/>
      <c r="P41" s="3804"/>
      <c r="Q41" s="3804"/>
      <c r="R41" s="3804"/>
      <c r="S41" s="3804"/>
      <c r="T41" s="3804"/>
      <c r="U41" s="3804"/>
      <c r="V41" s="3804"/>
      <c r="W41" s="3804"/>
      <c r="X41" s="3804"/>
      <c r="Y41" s="3804"/>
      <c r="Z41" s="3804"/>
      <c r="AA41" s="3805"/>
      <c r="AB41" s="127"/>
      <c r="AC41" s="3880"/>
      <c r="AD41" s="3881"/>
      <c r="AE41" s="137"/>
    </row>
    <row r="42" spans="1:31" ht="98" x14ac:dyDescent="0.35">
      <c r="A42" s="137"/>
      <c r="B42" s="128"/>
      <c r="C42" s="3882" t="s">
        <v>41</v>
      </c>
      <c r="D42" s="3883"/>
      <c r="E42" s="3883"/>
      <c r="F42" s="3883"/>
      <c r="G42" s="3884"/>
      <c r="H42" s="145" t="s">
        <v>672</v>
      </c>
      <c r="I42" s="145" t="s">
        <v>686</v>
      </c>
      <c r="J42" s="145" t="s">
        <v>44</v>
      </c>
      <c r="K42" s="3882" t="s">
        <v>45</v>
      </c>
      <c r="L42" s="3883"/>
      <c r="M42" s="3883"/>
      <c r="N42" s="3883"/>
      <c r="O42" s="3883"/>
      <c r="P42" s="3883"/>
      <c r="Q42" s="3883"/>
      <c r="R42" s="3883"/>
      <c r="S42" s="3883"/>
      <c r="T42" s="3883"/>
      <c r="U42" s="3883"/>
      <c r="V42" s="3883"/>
      <c r="W42" s="3883"/>
      <c r="X42" s="3883"/>
      <c r="Y42" s="3883"/>
      <c r="Z42" s="3883"/>
      <c r="AA42" s="3884"/>
      <c r="AB42" s="127"/>
      <c r="AC42" s="3880"/>
      <c r="AD42" s="3881"/>
      <c r="AE42" s="137"/>
    </row>
    <row r="43" spans="1:31" ht="62.5" customHeight="1" x14ac:dyDescent="0.35">
      <c r="A43" s="137"/>
      <c r="B43" s="128"/>
      <c r="C43" s="3885" t="s">
        <v>645</v>
      </c>
      <c r="D43" s="3886"/>
      <c r="E43" s="3886"/>
      <c r="F43" s="3886"/>
      <c r="G43" s="3887"/>
      <c r="H43" s="75">
        <v>0</v>
      </c>
      <c r="I43" s="75">
        <v>0</v>
      </c>
      <c r="J43" s="135">
        <v>0</v>
      </c>
      <c r="K43" s="3888" t="s">
        <v>687</v>
      </c>
      <c r="L43" s="3889"/>
      <c r="M43" s="3889"/>
      <c r="N43" s="3889"/>
      <c r="O43" s="3889"/>
      <c r="P43" s="3889"/>
      <c r="Q43" s="3889"/>
      <c r="R43" s="3889"/>
      <c r="S43" s="3889"/>
      <c r="T43" s="3889"/>
      <c r="U43" s="3889"/>
      <c r="V43" s="3889"/>
      <c r="W43" s="3889"/>
      <c r="X43" s="3889"/>
      <c r="Y43" s="3889"/>
      <c r="Z43" s="3889"/>
      <c r="AA43" s="3890"/>
      <c r="AB43" s="127"/>
      <c r="AC43" s="3880"/>
      <c r="AD43" s="3881"/>
      <c r="AE43" s="137"/>
    </row>
    <row r="44" spans="1:31" x14ac:dyDescent="0.35">
      <c r="A44" s="3881"/>
      <c r="B44" s="3922"/>
      <c r="C44" s="3923" t="s">
        <v>647</v>
      </c>
      <c r="D44" s="3924"/>
      <c r="E44" s="3924"/>
      <c r="F44" s="3924"/>
      <c r="G44" s="3925"/>
      <c r="H44" s="3929">
        <v>34</v>
      </c>
      <c r="I44" s="3929">
        <v>4</v>
      </c>
      <c r="J44" s="3932">
        <v>8.5</v>
      </c>
      <c r="K44" s="3935" t="s">
        <v>674</v>
      </c>
      <c r="L44" s="3936"/>
      <c r="M44" s="3936"/>
      <c r="N44" s="3936"/>
      <c r="O44" s="3936"/>
      <c r="P44" s="3936"/>
      <c r="Q44" s="3936"/>
      <c r="R44" s="3936"/>
      <c r="S44" s="3936"/>
      <c r="T44" s="3936"/>
      <c r="U44" s="3936"/>
      <c r="V44" s="3936"/>
      <c r="W44" s="3936"/>
      <c r="X44" s="3936"/>
      <c r="Y44" s="3936"/>
      <c r="Z44" s="3936"/>
      <c r="AA44" s="3937"/>
      <c r="AB44" s="3868"/>
      <c r="AC44" s="3880"/>
      <c r="AD44" s="3881"/>
      <c r="AE44" s="3881"/>
    </row>
    <row r="45" spans="1:31" x14ac:dyDescent="0.35">
      <c r="A45" s="3881"/>
      <c r="B45" s="3922"/>
      <c r="C45" s="3839"/>
      <c r="D45" s="3840"/>
      <c r="E45" s="3840"/>
      <c r="F45" s="3840"/>
      <c r="G45" s="3841"/>
      <c r="H45" s="3930"/>
      <c r="I45" s="3930"/>
      <c r="J45" s="3933"/>
      <c r="K45" s="3938"/>
      <c r="L45" s="3939"/>
      <c r="M45" s="3939"/>
      <c r="N45" s="3939"/>
      <c r="O45" s="3939"/>
      <c r="P45" s="3939"/>
      <c r="Q45" s="3939"/>
      <c r="R45" s="3939"/>
      <c r="S45" s="3939"/>
      <c r="T45" s="3939"/>
      <c r="U45" s="3939"/>
      <c r="V45" s="3939"/>
      <c r="W45" s="3939"/>
      <c r="X45" s="3939"/>
      <c r="Y45" s="3939"/>
      <c r="Z45" s="3939"/>
      <c r="AA45" s="3940"/>
      <c r="AB45" s="3868"/>
      <c r="AC45" s="3880"/>
      <c r="AD45" s="3881"/>
      <c r="AE45" s="3881"/>
    </row>
    <row r="46" spans="1:31" x14ac:dyDescent="0.35">
      <c r="A46" s="3881"/>
      <c r="B46" s="3922"/>
      <c r="C46" s="3839"/>
      <c r="D46" s="3840"/>
      <c r="E46" s="3840"/>
      <c r="F46" s="3840"/>
      <c r="G46" s="3841"/>
      <c r="H46" s="3930"/>
      <c r="I46" s="3930"/>
      <c r="J46" s="3933"/>
      <c r="K46" s="3916" t="s">
        <v>688</v>
      </c>
      <c r="L46" s="3917"/>
      <c r="M46" s="3917"/>
      <c r="N46" s="3917"/>
      <c r="O46" s="3917"/>
      <c r="P46" s="3917"/>
      <c r="Q46" s="3917"/>
      <c r="R46" s="3917"/>
      <c r="S46" s="3917"/>
      <c r="T46" s="3917"/>
      <c r="U46" s="3917"/>
      <c r="V46" s="3917"/>
      <c r="W46" s="3917"/>
      <c r="X46" s="3917"/>
      <c r="Y46" s="3917"/>
      <c r="Z46" s="3917"/>
      <c r="AA46" s="3918"/>
      <c r="AB46" s="3868"/>
      <c r="AC46" s="3880"/>
      <c r="AD46" s="3881"/>
      <c r="AE46" s="3881"/>
    </row>
    <row r="47" spans="1:31" x14ac:dyDescent="0.35">
      <c r="A47" s="3881"/>
      <c r="B47" s="3922"/>
      <c r="C47" s="3839"/>
      <c r="D47" s="3840"/>
      <c r="E47" s="3840"/>
      <c r="F47" s="3840"/>
      <c r="G47" s="3841"/>
      <c r="H47" s="3930"/>
      <c r="I47" s="3930"/>
      <c r="J47" s="3933"/>
      <c r="K47" s="3916" t="s">
        <v>689</v>
      </c>
      <c r="L47" s="3917"/>
      <c r="M47" s="3917"/>
      <c r="N47" s="3917"/>
      <c r="O47" s="3917"/>
      <c r="P47" s="3917"/>
      <c r="Q47" s="3917"/>
      <c r="R47" s="3917"/>
      <c r="S47" s="3917"/>
      <c r="T47" s="3917"/>
      <c r="U47" s="3917"/>
      <c r="V47" s="3917"/>
      <c r="W47" s="3917"/>
      <c r="X47" s="3917"/>
      <c r="Y47" s="3917"/>
      <c r="Z47" s="3917"/>
      <c r="AA47" s="3918"/>
      <c r="AB47" s="3868"/>
      <c r="AC47" s="3880"/>
      <c r="AD47" s="3881"/>
      <c r="AE47" s="3881"/>
    </row>
    <row r="48" spans="1:31" x14ac:dyDescent="0.35">
      <c r="A48" s="3881"/>
      <c r="B48" s="3922"/>
      <c r="C48" s="3839"/>
      <c r="D48" s="3840"/>
      <c r="E48" s="3840"/>
      <c r="F48" s="3840"/>
      <c r="G48" s="3841"/>
      <c r="H48" s="3930"/>
      <c r="I48" s="3930"/>
      <c r="J48" s="3933"/>
      <c r="K48" s="3916" t="s">
        <v>690</v>
      </c>
      <c r="L48" s="3917"/>
      <c r="M48" s="3917"/>
      <c r="N48" s="3917"/>
      <c r="O48" s="3917"/>
      <c r="P48" s="3917"/>
      <c r="Q48" s="3917"/>
      <c r="R48" s="3917"/>
      <c r="S48" s="3917"/>
      <c r="T48" s="3917"/>
      <c r="U48" s="3917"/>
      <c r="V48" s="3917"/>
      <c r="W48" s="3917"/>
      <c r="X48" s="3917"/>
      <c r="Y48" s="3917"/>
      <c r="Z48" s="3917"/>
      <c r="AA48" s="3918"/>
      <c r="AB48" s="3868"/>
      <c r="AC48" s="3880"/>
      <c r="AD48" s="3881"/>
      <c r="AE48" s="3881"/>
    </row>
    <row r="49" spans="1:31" x14ac:dyDescent="0.35">
      <c r="A49" s="3881"/>
      <c r="B49" s="3922"/>
      <c r="C49" s="3839"/>
      <c r="D49" s="3840"/>
      <c r="E49" s="3840"/>
      <c r="F49" s="3840"/>
      <c r="G49" s="3841"/>
      <c r="H49" s="3930"/>
      <c r="I49" s="3930"/>
      <c r="J49" s="3933"/>
      <c r="K49" s="3916" t="s">
        <v>691</v>
      </c>
      <c r="L49" s="3917"/>
      <c r="M49" s="3917"/>
      <c r="N49" s="3917"/>
      <c r="O49" s="3917"/>
      <c r="P49" s="3917"/>
      <c r="Q49" s="3917"/>
      <c r="R49" s="3917"/>
      <c r="S49" s="3917"/>
      <c r="T49" s="3917"/>
      <c r="U49" s="3917"/>
      <c r="V49" s="3917"/>
      <c r="W49" s="3917"/>
      <c r="X49" s="3917"/>
      <c r="Y49" s="3917"/>
      <c r="Z49" s="3917"/>
      <c r="AA49" s="3918"/>
      <c r="AB49" s="3868"/>
      <c r="AC49" s="3880"/>
      <c r="AD49" s="3881"/>
      <c r="AE49" s="3881"/>
    </row>
    <row r="50" spans="1:31" x14ac:dyDescent="0.35">
      <c r="A50" s="3881"/>
      <c r="B50" s="3922"/>
      <c r="C50" s="3839"/>
      <c r="D50" s="3840"/>
      <c r="E50" s="3840"/>
      <c r="F50" s="3840"/>
      <c r="G50" s="3841"/>
      <c r="H50" s="3930"/>
      <c r="I50" s="3930"/>
      <c r="J50" s="3933"/>
      <c r="K50" s="3916"/>
      <c r="L50" s="3917"/>
      <c r="M50" s="3917"/>
      <c r="N50" s="3917"/>
      <c r="O50" s="3917"/>
      <c r="P50" s="3917"/>
      <c r="Q50" s="3917"/>
      <c r="R50" s="3917"/>
      <c r="S50" s="3917"/>
      <c r="T50" s="3917"/>
      <c r="U50" s="3917"/>
      <c r="V50" s="3917"/>
      <c r="W50" s="3917"/>
      <c r="X50" s="3917"/>
      <c r="Y50" s="3917"/>
      <c r="Z50" s="3917"/>
      <c r="AA50" s="3918"/>
      <c r="AB50" s="3868"/>
      <c r="AC50" s="3880"/>
      <c r="AD50" s="3881"/>
      <c r="AE50" s="3881"/>
    </row>
    <row r="51" spans="1:31" x14ac:dyDescent="0.35">
      <c r="A51" s="3881"/>
      <c r="B51" s="3922"/>
      <c r="C51" s="3926"/>
      <c r="D51" s="3927"/>
      <c r="E51" s="3927"/>
      <c r="F51" s="3927"/>
      <c r="G51" s="3928"/>
      <c r="H51" s="3931"/>
      <c r="I51" s="3931"/>
      <c r="J51" s="3934"/>
      <c r="K51" s="3919" t="s">
        <v>692</v>
      </c>
      <c r="L51" s="3920"/>
      <c r="M51" s="3920"/>
      <c r="N51" s="3920"/>
      <c r="O51" s="3920"/>
      <c r="P51" s="3920"/>
      <c r="Q51" s="3920"/>
      <c r="R51" s="3920"/>
      <c r="S51" s="3920"/>
      <c r="T51" s="3920"/>
      <c r="U51" s="3920"/>
      <c r="V51" s="3920"/>
      <c r="W51" s="3920"/>
      <c r="X51" s="3920"/>
      <c r="Y51" s="3920"/>
      <c r="Z51" s="3920"/>
      <c r="AA51" s="3921"/>
      <c r="AB51" s="3868"/>
      <c r="AC51" s="3880"/>
      <c r="AD51" s="3881"/>
      <c r="AE51" s="3881"/>
    </row>
    <row r="52" spans="1:31" ht="15" thickBot="1" x14ac:dyDescent="0.4">
      <c r="A52" s="137"/>
      <c r="B52" s="128"/>
      <c r="C52" s="3806"/>
      <c r="D52" s="3807"/>
      <c r="E52" s="3807"/>
      <c r="F52" s="3807"/>
      <c r="G52" s="3829"/>
      <c r="H52" s="134"/>
      <c r="I52" s="134"/>
      <c r="J52" s="135">
        <v>4.25</v>
      </c>
      <c r="K52" s="3806"/>
      <c r="L52" s="3807"/>
      <c r="M52" s="3807"/>
      <c r="N52" s="3807"/>
      <c r="O52" s="3807"/>
      <c r="P52" s="3807"/>
      <c r="Q52" s="3807"/>
      <c r="R52" s="3807"/>
      <c r="S52" s="3807"/>
      <c r="T52" s="3807"/>
      <c r="U52" s="3807"/>
      <c r="V52" s="3807"/>
      <c r="W52" s="3807"/>
      <c r="X52" s="3807"/>
      <c r="Y52" s="3807"/>
      <c r="Z52" s="3807"/>
      <c r="AA52" s="3808"/>
      <c r="AB52" s="127"/>
      <c r="AC52" s="3880"/>
      <c r="AD52" s="3881"/>
      <c r="AE52" s="137"/>
    </row>
    <row r="53" spans="1:31" ht="15" thickBot="1" x14ac:dyDescent="0.4">
      <c r="A53" s="137"/>
      <c r="B53" s="128"/>
      <c r="C53" s="3943" t="s">
        <v>46</v>
      </c>
      <c r="D53" s="3944"/>
      <c r="E53" s="3944"/>
      <c r="F53" s="3944"/>
      <c r="G53" s="3945"/>
      <c r="H53" s="11"/>
      <c r="I53" s="11"/>
      <c r="J53" s="11"/>
      <c r="K53" s="3946"/>
      <c r="L53" s="3947"/>
      <c r="M53" s="3947"/>
      <c r="N53" s="3947"/>
      <c r="O53" s="3947"/>
      <c r="P53" s="3947"/>
      <c r="Q53" s="3947"/>
      <c r="R53" s="3947"/>
      <c r="S53" s="3947"/>
      <c r="T53" s="3947"/>
      <c r="U53" s="3947"/>
      <c r="V53" s="3947"/>
      <c r="W53" s="3947"/>
      <c r="X53" s="3947"/>
      <c r="Y53" s="3947"/>
      <c r="Z53" s="3947"/>
      <c r="AA53" s="3947"/>
      <c r="AB53" s="127"/>
      <c r="AC53" s="3880"/>
      <c r="AD53" s="3881"/>
      <c r="AE53" s="137"/>
    </row>
    <row r="54" spans="1:31" x14ac:dyDescent="0.35">
      <c r="A54" s="3881"/>
      <c r="B54" s="3881"/>
      <c r="C54" s="3881"/>
      <c r="D54" s="7"/>
      <c r="E54" s="7"/>
      <c r="F54" s="7"/>
      <c r="G54" s="7"/>
      <c r="H54" s="7"/>
      <c r="I54" s="7"/>
      <c r="J54" s="7"/>
      <c r="K54" s="7"/>
      <c r="L54" s="7"/>
      <c r="M54" s="7"/>
      <c r="N54" s="7"/>
      <c r="O54" s="7"/>
      <c r="P54" s="7"/>
      <c r="Q54" s="7"/>
      <c r="R54" s="7"/>
      <c r="S54" s="7"/>
      <c r="T54" s="7"/>
      <c r="U54" s="7"/>
      <c r="V54" s="7"/>
      <c r="W54" s="7"/>
      <c r="X54" s="7"/>
      <c r="Y54" s="7"/>
      <c r="Z54" s="7"/>
      <c r="AA54" s="7"/>
      <c r="AB54" s="127"/>
      <c r="AC54" s="3880"/>
      <c r="AD54" s="3881"/>
      <c r="AE54" s="137"/>
    </row>
    <row r="55" spans="1:31" ht="15" thickBot="1" x14ac:dyDescent="0.4">
      <c r="A55" s="137"/>
      <c r="B55" s="3941"/>
      <c r="C55" s="3942"/>
      <c r="D55" s="3942"/>
      <c r="E55" s="7"/>
      <c r="F55" s="7"/>
      <c r="G55" s="7"/>
      <c r="H55" s="7"/>
      <c r="I55" s="7"/>
      <c r="J55" s="7"/>
      <c r="K55" s="7"/>
      <c r="L55" s="7"/>
      <c r="M55" s="7"/>
      <c r="N55" s="7"/>
      <c r="O55" s="7"/>
      <c r="P55" s="7"/>
      <c r="Q55" s="7"/>
      <c r="R55" s="7"/>
      <c r="S55" s="7"/>
      <c r="T55" s="7"/>
      <c r="U55" s="7"/>
      <c r="V55" s="7"/>
      <c r="W55" s="7"/>
      <c r="X55" s="7"/>
      <c r="Y55" s="7"/>
      <c r="Z55" s="7"/>
      <c r="AA55" s="7"/>
      <c r="AB55" s="127"/>
      <c r="AC55" s="3880"/>
      <c r="AD55" s="3881"/>
      <c r="AE55" s="137"/>
    </row>
    <row r="56" spans="1:31" x14ac:dyDescent="0.35">
      <c r="A56" s="137"/>
      <c r="B56" s="128"/>
      <c r="C56" s="3791" t="s">
        <v>47</v>
      </c>
      <c r="D56" s="3792"/>
      <c r="E56" s="3792"/>
      <c r="F56" s="3792"/>
      <c r="G56" s="3792"/>
      <c r="H56" s="3792"/>
      <c r="I56" s="3792"/>
      <c r="J56" s="3792"/>
      <c r="K56" s="3792"/>
      <c r="L56" s="3792"/>
      <c r="M56" s="3792"/>
      <c r="N56" s="3792"/>
      <c r="O56" s="3792"/>
      <c r="P56" s="3792"/>
      <c r="Q56" s="3792"/>
      <c r="R56" s="3792"/>
      <c r="S56" s="3792"/>
      <c r="T56" s="3792"/>
      <c r="U56" s="3792"/>
      <c r="V56" s="3792"/>
      <c r="W56" s="3792"/>
      <c r="X56" s="3792"/>
      <c r="Y56" s="3792"/>
      <c r="Z56" s="3792"/>
      <c r="AA56" s="3792"/>
      <c r="AB56" s="127"/>
      <c r="AC56" s="3880"/>
      <c r="AD56" s="3881"/>
      <c r="AE56" s="137"/>
    </row>
    <row r="57" spans="1:31" ht="15" thickBot="1" x14ac:dyDescent="0.4">
      <c r="A57" s="140"/>
      <c r="B57" s="18"/>
      <c r="C57" s="3850"/>
      <c r="D57" s="3851"/>
      <c r="E57" s="3851"/>
      <c r="F57" s="3851"/>
      <c r="G57" s="3851"/>
      <c r="H57" s="3851"/>
      <c r="I57" s="3851"/>
      <c r="J57" s="3851"/>
      <c r="K57" s="3851"/>
      <c r="L57" s="3851"/>
      <c r="M57" s="3851"/>
      <c r="N57" s="3851"/>
      <c r="O57" s="3851"/>
      <c r="P57" s="3851"/>
      <c r="Q57" s="3851"/>
      <c r="R57" s="3851"/>
      <c r="S57" s="3851"/>
      <c r="T57" s="3851"/>
      <c r="U57" s="3851"/>
      <c r="V57" s="3851"/>
      <c r="W57" s="3851"/>
      <c r="X57" s="3851"/>
      <c r="Y57" s="3851"/>
      <c r="Z57" s="3851"/>
      <c r="AA57" s="3851"/>
      <c r="AB57" s="127"/>
      <c r="AC57" s="140"/>
      <c r="AD57" s="140"/>
      <c r="AE57" s="140"/>
    </row>
    <row r="58" spans="1:31" x14ac:dyDescent="0.35">
      <c r="A58" s="140"/>
      <c r="B58" s="18"/>
      <c r="C58" s="3797"/>
      <c r="D58" s="3798"/>
      <c r="E58" s="3798"/>
      <c r="F58" s="3798"/>
      <c r="G58" s="3798"/>
      <c r="H58" s="3798"/>
      <c r="I58" s="3798"/>
      <c r="J58" s="3798"/>
      <c r="K58" s="3798"/>
      <c r="L58" s="3798"/>
      <c r="M58" s="3798"/>
      <c r="N58" s="3798"/>
      <c r="O58" s="3798"/>
      <c r="P58" s="3798"/>
      <c r="Q58" s="3798"/>
      <c r="R58" s="3798"/>
      <c r="S58" s="3798"/>
      <c r="T58" s="3798"/>
      <c r="U58" s="3798"/>
      <c r="V58" s="3798"/>
      <c r="W58" s="3798"/>
      <c r="X58" s="3798"/>
      <c r="Y58" s="3798"/>
      <c r="Z58" s="3798"/>
      <c r="AA58" s="3798"/>
      <c r="AB58" s="127"/>
      <c r="AC58" s="140"/>
      <c r="AD58" s="140"/>
      <c r="AE58" s="140"/>
    </row>
    <row r="59" spans="1:31" x14ac:dyDescent="0.35">
      <c r="A59" s="140"/>
      <c r="B59" s="18"/>
      <c r="C59" s="3800"/>
      <c r="D59" s="3801"/>
      <c r="E59" s="3801"/>
      <c r="F59" s="3801"/>
      <c r="G59" s="3801"/>
      <c r="H59" s="3801"/>
      <c r="I59" s="3801"/>
      <c r="J59" s="3801"/>
      <c r="K59" s="3801"/>
      <c r="L59" s="3801"/>
      <c r="M59" s="3801"/>
      <c r="N59" s="3801"/>
      <c r="O59" s="3801"/>
      <c r="P59" s="3801"/>
      <c r="Q59" s="3801"/>
      <c r="R59" s="3801"/>
      <c r="S59" s="3801"/>
      <c r="T59" s="3801"/>
      <c r="U59" s="3801"/>
      <c r="V59" s="3801"/>
      <c r="W59" s="3801"/>
      <c r="X59" s="3801"/>
      <c r="Y59" s="3801"/>
      <c r="Z59" s="3801"/>
      <c r="AA59" s="3801"/>
      <c r="AB59" s="127"/>
      <c r="AC59" s="140"/>
      <c r="AD59" s="140"/>
      <c r="AE59" s="140"/>
    </row>
    <row r="60" spans="1:31" x14ac:dyDescent="0.35">
      <c r="A60" s="140"/>
      <c r="B60" s="18"/>
      <c r="C60" s="3800"/>
      <c r="D60" s="3801"/>
      <c r="E60" s="3801"/>
      <c r="F60" s="3801"/>
      <c r="G60" s="3801"/>
      <c r="H60" s="3801"/>
      <c r="I60" s="3801"/>
      <c r="J60" s="3801"/>
      <c r="K60" s="3801"/>
      <c r="L60" s="3801"/>
      <c r="M60" s="3801"/>
      <c r="N60" s="3801"/>
      <c r="O60" s="3801"/>
      <c r="P60" s="3801"/>
      <c r="Q60" s="3801"/>
      <c r="R60" s="3801"/>
      <c r="S60" s="3801"/>
      <c r="T60" s="3801"/>
      <c r="U60" s="3801"/>
      <c r="V60" s="3801"/>
      <c r="W60" s="3801"/>
      <c r="X60" s="3801"/>
      <c r="Y60" s="3801"/>
      <c r="Z60" s="3801"/>
      <c r="AA60" s="3801"/>
      <c r="AB60" s="127"/>
      <c r="AC60" s="140"/>
      <c r="AD60" s="140"/>
      <c r="AE60" s="140"/>
    </row>
    <row r="61" spans="1:31" x14ac:dyDescent="0.35">
      <c r="A61" s="140"/>
      <c r="B61" s="18"/>
      <c r="C61" s="3800"/>
      <c r="D61" s="3801"/>
      <c r="E61" s="3801"/>
      <c r="F61" s="3801"/>
      <c r="G61" s="3801"/>
      <c r="H61" s="3801"/>
      <c r="I61" s="3801"/>
      <c r="J61" s="3801"/>
      <c r="K61" s="3801"/>
      <c r="L61" s="3801"/>
      <c r="M61" s="3801"/>
      <c r="N61" s="3801"/>
      <c r="O61" s="3801"/>
      <c r="P61" s="3801"/>
      <c r="Q61" s="3801"/>
      <c r="R61" s="3801"/>
      <c r="S61" s="3801"/>
      <c r="T61" s="3801"/>
      <c r="U61" s="3801"/>
      <c r="V61" s="3801"/>
      <c r="W61" s="3801"/>
      <c r="X61" s="3801"/>
      <c r="Y61" s="3801"/>
      <c r="Z61" s="3801"/>
      <c r="AA61" s="3801"/>
      <c r="AB61" s="127"/>
      <c r="AC61" s="140"/>
      <c r="AD61" s="140"/>
      <c r="AE61" s="140"/>
    </row>
    <row r="62" spans="1:31" x14ac:dyDescent="0.35">
      <c r="A62" s="140"/>
      <c r="B62" s="18"/>
      <c r="C62" s="3800"/>
      <c r="D62" s="3801"/>
      <c r="E62" s="3801"/>
      <c r="F62" s="3801"/>
      <c r="G62" s="3801"/>
      <c r="H62" s="3801"/>
      <c r="I62" s="3801"/>
      <c r="J62" s="3801"/>
      <c r="K62" s="3801"/>
      <c r="L62" s="3801"/>
      <c r="M62" s="3801"/>
      <c r="N62" s="3801"/>
      <c r="O62" s="3801"/>
      <c r="P62" s="3801"/>
      <c r="Q62" s="3801"/>
      <c r="R62" s="3801"/>
      <c r="S62" s="3801"/>
      <c r="T62" s="3801"/>
      <c r="U62" s="3801"/>
      <c r="V62" s="3801"/>
      <c r="W62" s="3801"/>
      <c r="X62" s="3801"/>
      <c r="Y62" s="3801"/>
      <c r="Z62" s="3801"/>
      <c r="AA62" s="3801"/>
      <c r="AB62" s="127"/>
      <c r="AC62" s="140"/>
      <c r="AD62" s="140"/>
      <c r="AE62" s="140"/>
    </row>
    <row r="63" spans="1:31" x14ac:dyDescent="0.35">
      <c r="A63" s="140"/>
      <c r="B63" s="18"/>
      <c r="C63" s="3800"/>
      <c r="D63" s="3801"/>
      <c r="E63" s="3801"/>
      <c r="F63" s="3801"/>
      <c r="G63" s="3801"/>
      <c r="H63" s="3801"/>
      <c r="I63" s="3801"/>
      <c r="J63" s="3801"/>
      <c r="K63" s="3801"/>
      <c r="L63" s="3801"/>
      <c r="M63" s="3801"/>
      <c r="N63" s="3801"/>
      <c r="O63" s="3801"/>
      <c r="P63" s="3801"/>
      <c r="Q63" s="3801"/>
      <c r="R63" s="3801"/>
      <c r="S63" s="3801"/>
      <c r="T63" s="3801"/>
      <c r="U63" s="3801"/>
      <c r="V63" s="3801"/>
      <c r="W63" s="3801"/>
      <c r="X63" s="3801"/>
      <c r="Y63" s="3801"/>
      <c r="Z63" s="3801"/>
      <c r="AA63" s="3801"/>
      <c r="AB63" s="127"/>
      <c r="AC63" s="140"/>
      <c r="AD63" s="140"/>
      <c r="AE63" s="140"/>
    </row>
    <row r="64" spans="1:31" x14ac:dyDescent="0.35">
      <c r="A64" s="140"/>
      <c r="B64" s="18"/>
      <c r="C64" s="3800"/>
      <c r="D64" s="3801"/>
      <c r="E64" s="3801"/>
      <c r="F64" s="3801"/>
      <c r="G64" s="3801"/>
      <c r="H64" s="3801"/>
      <c r="I64" s="3801"/>
      <c r="J64" s="3801"/>
      <c r="K64" s="3801"/>
      <c r="L64" s="3801"/>
      <c r="M64" s="3801"/>
      <c r="N64" s="3801"/>
      <c r="O64" s="3801"/>
      <c r="P64" s="3801"/>
      <c r="Q64" s="3801"/>
      <c r="R64" s="3801"/>
      <c r="S64" s="3801"/>
      <c r="T64" s="3801"/>
      <c r="U64" s="3801"/>
      <c r="V64" s="3801"/>
      <c r="W64" s="3801"/>
      <c r="X64" s="3801"/>
      <c r="Y64" s="3801"/>
      <c r="Z64" s="3801"/>
      <c r="AA64" s="3801"/>
      <c r="AB64" s="127"/>
      <c r="AC64" s="140"/>
      <c r="AD64" s="140"/>
      <c r="AE64" s="140"/>
    </row>
    <row r="65" spans="1:31" x14ac:dyDescent="0.35">
      <c r="A65" s="140"/>
      <c r="B65" s="18"/>
      <c r="C65" s="3800"/>
      <c r="D65" s="3801"/>
      <c r="E65" s="3801"/>
      <c r="F65" s="3801"/>
      <c r="G65" s="3801"/>
      <c r="H65" s="3801"/>
      <c r="I65" s="3801"/>
      <c r="J65" s="3801"/>
      <c r="K65" s="3801"/>
      <c r="L65" s="3801"/>
      <c r="M65" s="3801"/>
      <c r="N65" s="3801"/>
      <c r="O65" s="3801"/>
      <c r="P65" s="3801"/>
      <c r="Q65" s="3801"/>
      <c r="R65" s="3801"/>
      <c r="S65" s="3801"/>
      <c r="T65" s="3801"/>
      <c r="U65" s="3801"/>
      <c r="V65" s="3801"/>
      <c r="W65" s="3801"/>
      <c r="X65" s="3801"/>
      <c r="Y65" s="3801"/>
      <c r="Z65" s="3801"/>
      <c r="AA65" s="3801"/>
      <c r="AB65" s="127"/>
      <c r="AC65" s="140"/>
      <c r="AD65" s="140"/>
      <c r="AE65" s="140"/>
    </row>
    <row r="66" spans="1:31" x14ac:dyDescent="0.35">
      <c r="A66" s="140"/>
      <c r="B66" s="18"/>
      <c r="C66" s="3800"/>
      <c r="D66" s="3801"/>
      <c r="E66" s="3801"/>
      <c r="F66" s="3801"/>
      <c r="G66" s="3801"/>
      <c r="H66" s="3801"/>
      <c r="I66" s="3801"/>
      <c r="J66" s="3801"/>
      <c r="K66" s="3801"/>
      <c r="L66" s="3801"/>
      <c r="M66" s="3801"/>
      <c r="N66" s="3801"/>
      <c r="O66" s="3801"/>
      <c r="P66" s="3801"/>
      <c r="Q66" s="3801"/>
      <c r="R66" s="3801"/>
      <c r="S66" s="3801"/>
      <c r="T66" s="3801"/>
      <c r="U66" s="3801"/>
      <c r="V66" s="3801"/>
      <c r="W66" s="3801"/>
      <c r="X66" s="3801"/>
      <c r="Y66" s="3801"/>
      <c r="Z66" s="3801"/>
      <c r="AA66" s="3801"/>
      <c r="AB66" s="127"/>
      <c r="AC66" s="140"/>
      <c r="AD66" s="140"/>
      <c r="AE66" s="140"/>
    </row>
    <row r="67" spans="1:31" x14ac:dyDescent="0.35">
      <c r="A67" s="140"/>
      <c r="B67" s="18"/>
      <c r="C67" s="3800"/>
      <c r="D67" s="3801"/>
      <c r="E67" s="3801"/>
      <c r="F67" s="3801"/>
      <c r="G67" s="3801"/>
      <c r="H67" s="3801"/>
      <c r="I67" s="3801"/>
      <c r="J67" s="3801"/>
      <c r="K67" s="3801"/>
      <c r="L67" s="3801"/>
      <c r="M67" s="3801"/>
      <c r="N67" s="3801"/>
      <c r="O67" s="3801"/>
      <c r="P67" s="3801"/>
      <c r="Q67" s="3801"/>
      <c r="R67" s="3801"/>
      <c r="S67" s="3801"/>
      <c r="T67" s="3801"/>
      <c r="U67" s="3801"/>
      <c r="V67" s="3801"/>
      <c r="W67" s="3801"/>
      <c r="X67" s="3801"/>
      <c r="Y67" s="3801"/>
      <c r="Z67" s="3801"/>
      <c r="AA67" s="3801"/>
      <c r="AB67" s="127"/>
      <c r="AC67" s="140"/>
      <c r="AD67" s="140"/>
      <c r="AE67" s="140"/>
    </row>
    <row r="68" spans="1:31" x14ac:dyDescent="0.35">
      <c r="A68" s="140"/>
      <c r="B68" s="18"/>
      <c r="C68" s="3800"/>
      <c r="D68" s="3801"/>
      <c r="E68" s="3801"/>
      <c r="F68" s="3801"/>
      <c r="G68" s="3801"/>
      <c r="H68" s="3801"/>
      <c r="I68" s="3801"/>
      <c r="J68" s="3801"/>
      <c r="K68" s="3801"/>
      <c r="L68" s="3801"/>
      <c r="M68" s="3801"/>
      <c r="N68" s="3801"/>
      <c r="O68" s="3801"/>
      <c r="P68" s="3801"/>
      <c r="Q68" s="3801"/>
      <c r="R68" s="3801"/>
      <c r="S68" s="3801"/>
      <c r="T68" s="3801"/>
      <c r="U68" s="3801"/>
      <c r="V68" s="3801"/>
      <c r="W68" s="3801"/>
      <c r="X68" s="3801"/>
      <c r="Y68" s="3801"/>
      <c r="Z68" s="3801"/>
      <c r="AA68" s="3801"/>
      <c r="AB68" s="127"/>
      <c r="AC68" s="140"/>
      <c r="AD68" s="140"/>
      <c r="AE68" s="140"/>
    </row>
    <row r="69" spans="1:31" x14ac:dyDescent="0.35">
      <c r="A69" s="140"/>
      <c r="B69" s="18"/>
      <c r="C69" s="3800"/>
      <c r="D69" s="3801"/>
      <c r="E69" s="3801"/>
      <c r="F69" s="3801"/>
      <c r="G69" s="3801"/>
      <c r="H69" s="3801"/>
      <c r="I69" s="3801"/>
      <c r="J69" s="3801"/>
      <c r="K69" s="3801"/>
      <c r="L69" s="3801"/>
      <c r="M69" s="3801"/>
      <c r="N69" s="3801"/>
      <c r="O69" s="3801"/>
      <c r="P69" s="3801"/>
      <c r="Q69" s="3801"/>
      <c r="R69" s="3801"/>
      <c r="S69" s="3801"/>
      <c r="T69" s="3801"/>
      <c r="U69" s="3801"/>
      <c r="V69" s="3801"/>
      <c r="W69" s="3801"/>
      <c r="X69" s="3801"/>
      <c r="Y69" s="3801"/>
      <c r="Z69" s="3801"/>
      <c r="AA69" s="3801"/>
      <c r="AB69" s="127"/>
      <c r="AC69" s="140"/>
      <c r="AD69" s="140"/>
      <c r="AE69" s="140"/>
    </row>
    <row r="70" spans="1:31" x14ac:dyDescent="0.35">
      <c r="A70" s="140"/>
      <c r="B70" s="18"/>
      <c r="C70" s="3800"/>
      <c r="D70" s="3801"/>
      <c r="E70" s="3801"/>
      <c r="F70" s="3801"/>
      <c r="G70" s="3801"/>
      <c r="H70" s="3801"/>
      <c r="I70" s="3801"/>
      <c r="J70" s="3801"/>
      <c r="K70" s="3801"/>
      <c r="L70" s="3801"/>
      <c r="M70" s="3801"/>
      <c r="N70" s="3801"/>
      <c r="O70" s="3801"/>
      <c r="P70" s="3801"/>
      <c r="Q70" s="3801"/>
      <c r="R70" s="3801"/>
      <c r="S70" s="3801"/>
      <c r="T70" s="3801"/>
      <c r="U70" s="3801"/>
      <c r="V70" s="3801"/>
      <c r="W70" s="3801"/>
      <c r="X70" s="3801"/>
      <c r="Y70" s="3801"/>
      <c r="Z70" s="3801"/>
      <c r="AA70" s="3801"/>
      <c r="AB70" s="127"/>
      <c r="AC70" s="140"/>
      <c r="AD70" s="140"/>
      <c r="AE70" s="140"/>
    </row>
    <row r="71" spans="1:31" x14ac:dyDescent="0.35">
      <c r="A71" s="140"/>
      <c r="B71" s="19"/>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20"/>
      <c r="AC71" s="140"/>
      <c r="AD71" s="140"/>
      <c r="AE71" s="140"/>
    </row>
    <row r="72" spans="1:31" ht="15" thickBot="1" x14ac:dyDescent="0.4">
      <c r="A72" s="140"/>
      <c r="B72" s="21"/>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2"/>
      <c r="AC72" s="140"/>
      <c r="AD72" s="140"/>
      <c r="AE72" s="140"/>
    </row>
    <row r="73" spans="1:31" ht="15.5" customHeight="1" x14ac:dyDescent="0.35">
      <c r="A73" s="140"/>
      <c r="B73" s="132"/>
      <c r="C73" s="3948" t="s">
        <v>41</v>
      </c>
      <c r="D73" s="3949"/>
      <c r="E73" s="3949"/>
      <c r="F73" s="3949"/>
      <c r="G73" s="3950"/>
      <c r="H73" s="3948" t="s">
        <v>48</v>
      </c>
      <c r="I73" s="3950"/>
      <c r="J73" s="3948" t="s">
        <v>48</v>
      </c>
      <c r="K73" s="3949"/>
      <c r="L73" s="3949"/>
      <c r="M73" s="3950"/>
      <c r="N73" s="3948" t="s">
        <v>49</v>
      </c>
      <c r="O73" s="3949"/>
      <c r="P73" s="3949"/>
      <c r="Q73" s="3949"/>
      <c r="R73" s="3949"/>
      <c r="S73" s="3949"/>
      <c r="T73" s="3949"/>
      <c r="U73" s="3949"/>
      <c r="V73" s="3957" t="s">
        <v>50</v>
      </c>
      <c r="W73" s="3957"/>
      <c r="X73" s="3957"/>
      <c r="Y73" s="3957"/>
      <c r="Z73" s="3957"/>
      <c r="AA73" s="3957"/>
      <c r="AB73" s="142"/>
      <c r="AC73" s="140"/>
      <c r="AD73" s="140"/>
      <c r="AE73" s="140"/>
    </row>
    <row r="74" spans="1:31" ht="15.5" customHeight="1" x14ac:dyDescent="0.35">
      <c r="A74" s="140"/>
      <c r="B74" s="23"/>
      <c r="C74" s="3951"/>
      <c r="D74" s="3952"/>
      <c r="E74" s="3952"/>
      <c r="F74" s="3952"/>
      <c r="G74" s="3953"/>
      <c r="H74" s="3951" t="s">
        <v>76</v>
      </c>
      <c r="I74" s="3953"/>
      <c r="J74" s="3951" t="s">
        <v>51</v>
      </c>
      <c r="K74" s="3952"/>
      <c r="L74" s="3952"/>
      <c r="M74" s="3953"/>
      <c r="N74" s="3951"/>
      <c r="O74" s="3952"/>
      <c r="P74" s="3952"/>
      <c r="Q74" s="3952"/>
      <c r="R74" s="3952"/>
      <c r="S74" s="3952"/>
      <c r="T74" s="3952"/>
      <c r="U74" s="3952"/>
      <c r="V74" s="3958"/>
      <c r="W74" s="3958"/>
      <c r="X74" s="3958"/>
      <c r="Y74" s="3958"/>
      <c r="Z74" s="3958"/>
      <c r="AA74" s="3958"/>
      <c r="AB74" s="142"/>
      <c r="AC74" s="140"/>
      <c r="AD74" s="140"/>
      <c r="AE74" s="140"/>
    </row>
    <row r="75" spans="1:31" ht="16" thickBot="1" x14ac:dyDescent="0.4">
      <c r="A75" s="140"/>
      <c r="B75" s="23"/>
      <c r="C75" s="3951"/>
      <c r="D75" s="3952"/>
      <c r="E75" s="3952"/>
      <c r="F75" s="3952"/>
      <c r="G75" s="3953"/>
      <c r="H75" s="3954"/>
      <c r="I75" s="3955"/>
      <c r="J75" s="3954"/>
      <c r="K75" s="3956"/>
      <c r="L75" s="3956"/>
      <c r="M75" s="3955"/>
      <c r="N75" s="3954"/>
      <c r="O75" s="3956"/>
      <c r="P75" s="3956"/>
      <c r="Q75" s="3956"/>
      <c r="R75" s="3956"/>
      <c r="S75" s="3956"/>
      <c r="T75" s="3956"/>
      <c r="U75" s="3956"/>
      <c r="V75" s="3959"/>
      <c r="W75" s="3959"/>
      <c r="X75" s="3959"/>
      <c r="Y75" s="3959"/>
      <c r="Z75" s="3959"/>
      <c r="AA75" s="3959"/>
      <c r="AB75" s="142"/>
      <c r="AC75" s="140"/>
      <c r="AD75" s="140"/>
      <c r="AE75" s="140"/>
    </row>
    <row r="76" spans="1:31" ht="29" customHeight="1" x14ac:dyDescent="0.35">
      <c r="A76" s="140"/>
      <c r="B76" s="132"/>
      <c r="C76" s="3926" t="s">
        <v>645</v>
      </c>
      <c r="D76" s="3927"/>
      <c r="E76" s="3927"/>
      <c r="F76" s="3927"/>
      <c r="G76" s="3960"/>
      <c r="H76" s="3961" t="s">
        <v>675</v>
      </c>
      <c r="I76" s="3962"/>
      <c r="J76" s="3963">
        <v>0</v>
      </c>
      <c r="K76" s="3964"/>
      <c r="L76" s="3964"/>
      <c r="M76" s="3965"/>
      <c r="N76" s="3966" t="s">
        <v>693</v>
      </c>
      <c r="O76" s="3967"/>
      <c r="P76" s="3967"/>
      <c r="Q76" s="3967"/>
      <c r="R76" s="3967"/>
      <c r="S76" s="3967"/>
      <c r="T76" s="3967"/>
      <c r="U76" s="3968"/>
      <c r="V76" s="3969" t="s">
        <v>677</v>
      </c>
      <c r="W76" s="3970"/>
      <c r="X76" s="3970"/>
      <c r="Y76" s="3970"/>
      <c r="Z76" s="3970"/>
      <c r="AA76" s="3970"/>
      <c r="AB76" s="129"/>
      <c r="AC76" s="140"/>
      <c r="AD76" s="140"/>
      <c r="AE76" s="140"/>
    </row>
    <row r="77" spans="1:31" ht="26" customHeight="1" x14ac:dyDescent="0.35">
      <c r="A77" s="140"/>
      <c r="B77" s="132"/>
      <c r="C77" s="3885" t="s">
        <v>647</v>
      </c>
      <c r="D77" s="3886"/>
      <c r="E77" s="3886"/>
      <c r="F77" s="3886"/>
      <c r="G77" s="3971"/>
      <c r="H77" s="3972">
        <v>4.62</v>
      </c>
      <c r="I77" s="3973"/>
      <c r="J77" s="3972"/>
      <c r="K77" s="3974"/>
      <c r="L77" s="3974"/>
      <c r="M77" s="3973"/>
      <c r="N77" s="3975" t="s">
        <v>694</v>
      </c>
      <c r="O77" s="3976"/>
      <c r="P77" s="3976"/>
      <c r="Q77" s="3976"/>
      <c r="R77" s="3976"/>
      <c r="S77" s="3976"/>
      <c r="T77" s="3976"/>
      <c r="U77" s="3977"/>
      <c r="V77" s="3975" t="s">
        <v>677</v>
      </c>
      <c r="W77" s="3976"/>
      <c r="X77" s="3976"/>
      <c r="Y77" s="3976"/>
      <c r="Z77" s="3976"/>
      <c r="AA77" s="3977"/>
      <c r="AB77" s="129"/>
      <c r="AC77" s="140"/>
      <c r="AD77" s="140"/>
      <c r="AE77" s="140"/>
    </row>
    <row r="78" spans="1:31" x14ac:dyDescent="0.35">
      <c r="A78" s="140"/>
      <c r="B78" s="132"/>
      <c r="C78" s="3978"/>
      <c r="D78" s="3979"/>
      <c r="E78" s="3979"/>
      <c r="F78" s="3979"/>
      <c r="G78" s="3980"/>
      <c r="H78" s="3981"/>
      <c r="I78" s="3980"/>
      <c r="J78" s="3981"/>
      <c r="K78" s="3979"/>
      <c r="L78" s="3979"/>
      <c r="M78" s="3980"/>
      <c r="N78" s="3981"/>
      <c r="O78" s="3979"/>
      <c r="P78" s="3979"/>
      <c r="Q78" s="3979"/>
      <c r="R78" s="3979"/>
      <c r="S78" s="3979"/>
      <c r="T78" s="3979"/>
      <c r="U78" s="3980"/>
      <c r="V78" s="3981"/>
      <c r="W78" s="3979"/>
      <c r="X78" s="3979"/>
      <c r="Y78" s="3979"/>
      <c r="Z78" s="3979"/>
      <c r="AA78" s="3979"/>
      <c r="AB78" s="129"/>
      <c r="AC78" s="140"/>
      <c r="AD78" s="140"/>
      <c r="AE78" s="140"/>
    </row>
    <row r="79" spans="1:31" ht="15" thickBot="1" x14ac:dyDescent="0.4">
      <c r="A79" s="140"/>
      <c r="B79" s="132"/>
      <c r="C79" s="3982"/>
      <c r="D79" s="3983"/>
      <c r="E79" s="3983"/>
      <c r="F79" s="3983"/>
      <c r="G79" s="3984"/>
      <c r="H79" s="3985"/>
      <c r="I79" s="3984"/>
      <c r="J79" s="3985"/>
      <c r="K79" s="3983"/>
      <c r="L79" s="3983"/>
      <c r="M79" s="3984"/>
      <c r="N79" s="3985"/>
      <c r="O79" s="3983"/>
      <c r="P79" s="3983"/>
      <c r="Q79" s="3983"/>
      <c r="R79" s="3983"/>
      <c r="S79" s="3983"/>
      <c r="T79" s="3983"/>
      <c r="U79" s="3984"/>
      <c r="V79" s="3985"/>
      <c r="W79" s="3983"/>
      <c r="X79" s="3983"/>
      <c r="Y79" s="3983"/>
      <c r="Z79" s="3983"/>
      <c r="AA79" s="3983"/>
      <c r="AB79" s="129"/>
      <c r="AC79" s="140"/>
      <c r="AD79" s="140"/>
      <c r="AE79" s="140"/>
    </row>
    <row r="80" spans="1:31" x14ac:dyDescent="0.35">
      <c r="A80" s="140"/>
      <c r="B80" s="24"/>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1"/>
      <c r="AC80" s="140"/>
      <c r="AD80" s="140"/>
      <c r="AE80" s="140"/>
    </row>
    <row r="81" spans="1:31" x14ac:dyDescent="0.35">
      <c r="A81" s="140"/>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c r="AC81" s="140"/>
      <c r="AD81" s="140"/>
      <c r="AE81" s="140"/>
    </row>
    <row r="82" spans="1:31" x14ac:dyDescent="0.35">
      <c r="A82" s="140"/>
      <c r="B82" s="140"/>
      <c r="C82" s="140"/>
      <c r="D82" s="140"/>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c r="AC82" s="140"/>
      <c r="AD82" s="140"/>
      <c r="AE82" s="140"/>
    </row>
    <row r="83" spans="1:31" x14ac:dyDescent="0.35">
      <c r="A83" s="140"/>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c r="AD83" s="140"/>
      <c r="AE83" s="140"/>
    </row>
    <row r="84" spans="1:31" x14ac:dyDescent="0.35">
      <c r="A84" s="140"/>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row>
    <row r="85" spans="1:31" x14ac:dyDescent="0.35">
      <c r="A85" s="140"/>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c r="AA85" s="140"/>
      <c r="AB85" s="140"/>
      <c r="AC85" s="140"/>
      <c r="AD85" s="140"/>
      <c r="AE85" s="140"/>
    </row>
    <row r="86" spans="1:31" x14ac:dyDescent="0.35">
      <c r="A86" s="140"/>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c r="AD86" s="140"/>
      <c r="AE86" s="140"/>
    </row>
    <row r="87" spans="1:31" x14ac:dyDescent="0.35">
      <c r="A87" s="140"/>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c r="AC87" s="140"/>
      <c r="AD87" s="140"/>
      <c r="AE87" s="140"/>
    </row>
    <row r="88" spans="1:31" x14ac:dyDescent="0.35">
      <c r="A88" s="140"/>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40"/>
      <c r="AC88" s="140"/>
      <c r="AD88" s="140"/>
      <c r="AE88" s="140"/>
    </row>
    <row r="89" spans="1:31" x14ac:dyDescent="0.35">
      <c r="A89" s="140"/>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c r="AA89" s="140"/>
      <c r="AB89" s="140"/>
      <c r="AC89" s="140"/>
      <c r="AD89" s="140"/>
      <c r="AE89" s="140"/>
    </row>
    <row r="90" spans="1:31" x14ac:dyDescent="0.35">
      <c r="A90" s="14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c r="AD90" s="140"/>
      <c r="AE90" s="140"/>
    </row>
    <row r="91" spans="1:31" x14ac:dyDescent="0.35">
      <c r="A91" s="140"/>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c r="AC91" s="140"/>
      <c r="AD91" s="140"/>
      <c r="AE91" s="140"/>
    </row>
    <row r="92" spans="1:31" x14ac:dyDescent="0.35">
      <c r="A92" s="140"/>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40"/>
      <c r="AC92" s="140"/>
      <c r="AD92" s="140"/>
      <c r="AE92" s="140"/>
    </row>
    <row r="93" spans="1:31" x14ac:dyDescent="0.35">
      <c r="A93" s="140"/>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c r="AD93" s="140"/>
      <c r="AE93" s="140"/>
    </row>
    <row r="94" spans="1:31" x14ac:dyDescent="0.35">
      <c r="A94" s="140"/>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40"/>
      <c r="AC94" s="140"/>
      <c r="AD94" s="140"/>
      <c r="AE94" s="140"/>
    </row>
    <row r="95" spans="1:31" x14ac:dyDescent="0.35">
      <c r="A95" s="140"/>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40"/>
      <c r="AC95" s="140"/>
      <c r="AD95" s="140"/>
      <c r="AE95" s="140"/>
    </row>
    <row r="96" spans="1:31" x14ac:dyDescent="0.35">
      <c r="A96" s="140"/>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40"/>
      <c r="AC96" s="140"/>
      <c r="AD96" s="140"/>
      <c r="AE96" s="140"/>
    </row>
    <row r="97" spans="1:31" x14ac:dyDescent="0.35">
      <c r="A97" s="140"/>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c r="AC97" s="140"/>
      <c r="AD97" s="140"/>
      <c r="AE97" s="140"/>
    </row>
    <row r="98" spans="1:31" x14ac:dyDescent="0.35">
      <c r="A98" s="140"/>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c r="AA98" s="140"/>
      <c r="AB98" s="140"/>
      <c r="AC98" s="140"/>
      <c r="AD98" s="140"/>
      <c r="AE98" s="140"/>
    </row>
    <row r="99" spans="1:31" x14ac:dyDescent="0.35">
      <c r="A99" s="140"/>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c r="AC99" s="140"/>
      <c r="AD99" s="140"/>
      <c r="AE99" s="140"/>
    </row>
    <row r="100" spans="1:31" x14ac:dyDescent="0.35">
      <c r="A100" s="140"/>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c r="AC100" s="140"/>
      <c r="AD100" s="140"/>
      <c r="AE100" s="140"/>
    </row>
    <row r="101" spans="1:31" x14ac:dyDescent="0.35">
      <c r="A101" s="140"/>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c r="AC101" s="140"/>
      <c r="AD101" s="140"/>
      <c r="AE101" s="140"/>
    </row>
    <row r="102" spans="1:31" x14ac:dyDescent="0.35">
      <c r="A102" s="140"/>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c r="AE102" s="140"/>
    </row>
    <row r="103" spans="1:31" x14ac:dyDescent="0.35">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row>
    <row r="104" spans="1:31" x14ac:dyDescent="0.35">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row>
    <row r="105" spans="1:31" x14ac:dyDescent="0.35">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row>
    <row r="106" spans="1:31" x14ac:dyDescent="0.35">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row>
    <row r="107" spans="1:31" x14ac:dyDescent="0.35">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row>
    <row r="108" spans="1:31" x14ac:dyDescent="0.35">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row>
    <row r="109" spans="1:31" x14ac:dyDescent="0.35">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row>
    <row r="110" spans="1:31" x14ac:dyDescent="0.35">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row>
    <row r="111" spans="1:31" x14ac:dyDescent="0.35">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row>
    <row r="112" spans="1:31" x14ac:dyDescent="0.35">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row>
    <row r="113" spans="1:31" x14ac:dyDescent="0.35">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row>
    <row r="114" spans="1:31" x14ac:dyDescent="0.35">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row>
    <row r="115" spans="1:31" x14ac:dyDescent="0.35">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row>
    <row r="116" spans="1:31" x14ac:dyDescent="0.35">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row>
    <row r="117" spans="1:31" x14ac:dyDescent="0.35">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row>
    <row r="118" spans="1:31" x14ac:dyDescent="0.35">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row>
    <row r="119" spans="1:31" x14ac:dyDescent="0.35">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row>
  </sheetData>
  <mergeCells count="138">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58:AA70"/>
    <mergeCell ref="C73:G75"/>
    <mergeCell ref="H73:I73"/>
    <mergeCell ref="H74:I74"/>
    <mergeCell ref="H75:I75"/>
    <mergeCell ref="J73:M73"/>
    <mergeCell ref="J74:M74"/>
    <mergeCell ref="J75:M75"/>
    <mergeCell ref="N73:U75"/>
    <mergeCell ref="V73:AA75"/>
    <mergeCell ref="A54:C54"/>
    <mergeCell ref="AC54:AD54"/>
    <mergeCell ref="B55:D55"/>
    <mergeCell ref="AC55:AD55"/>
    <mergeCell ref="C56:AA57"/>
    <mergeCell ref="AC56:AD56"/>
    <mergeCell ref="C52:G52"/>
    <mergeCell ref="K52:AA52"/>
    <mergeCell ref="AC52:AD52"/>
    <mergeCell ref="C53:G53"/>
    <mergeCell ref="K53:AA53"/>
    <mergeCell ref="AC53:AD53"/>
    <mergeCell ref="K49:AA49"/>
    <mergeCell ref="K50:AA50"/>
    <mergeCell ref="K51:AA51"/>
    <mergeCell ref="AB44:AB51"/>
    <mergeCell ref="AC44:AD51"/>
    <mergeCell ref="AE44:AE51"/>
    <mergeCell ref="A44:B51"/>
    <mergeCell ref="C44:G51"/>
    <mergeCell ref="H44:H51"/>
    <mergeCell ref="I44:I51"/>
    <mergeCell ref="J44:J51"/>
    <mergeCell ref="K44:AA44"/>
    <mergeCell ref="K45:AA45"/>
    <mergeCell ref="K46:AA46"/>
    <mergeCell ref="K47:AA47"/>
    <mergeCell ref="K48:AA48"/>
    <mergeCell ref="C41:AA41"/>
    <mergeCell ref="AC41:AD41"/>
    <mergeCell ref="C42:G42"/>
    <mergeCell ref="K42:AA42"/>
    <mergeCell ref="AC42:AD42"/>
    <mergeCell ref="C43:G43"/>
    <mergeCell ref="K43:AA43"/>
    <mergeCell ref="AC43:AD43"/>
    <mergeCell ref="Z38:AA38"/>
    <mergeCell ref="K39:N39"/>
    <mergeCell ref="O39:R39"/>
    <mergeCell ref="S39:T39"/>
    <mergeCell ref="U39:W39"/>
    <mergeCell ref="X39:Y39"/>
    <mergeCell ref="Z39:AA39"/>
    <mergeCell ref="C37:J39"/>
    <mergeCell ref="K37:R37"/>
    <mergeCell ref="S37:W37"/>
    <mergeCell ref="X37:AA37"/>
    <mergeCell ref="K38:N38"/>
    <mergeCell ref="O38:R38"/>
    <mergeCell ref="S38:T38"/>
    <mergeCell ref="U38:W38"/>
    <mergeCell ref="X38:Y38"/>
    <mergeCell ref="AB26:AB33"/>
    <mergeCell ref="AC26:AC33"/>
    <mergeCell ref="AD26:AD33"/>
    <mergeCell ref="AE26:AE33"/>
    <mergeCell ref="C35:H35"/>
    <mergeCell ref="I35:J35"/>
    <mergeCell ref="K35:N35"/>
    <mergeCell ref="O35:R35"/>
    <mergeCell ref="T35:V35"/>
    <mergeCell ref="X35:Z35"/>
    <mergeCell ref="A26:A33"/>
    <mergeCell ref="B26:B33"/>
    <mergeCell ref="C26:H33"/>
    <mergeCell ref="I26:AA26"/>
    <mergeCell ref="I27:AA27"/>
    <mergeCell ref="I28:AA28"/>
    <mergeCell ref="I29:AA29"/>
    <mergeCell ref="I30:AA30"/>
    <mergeCell ref="I31:AA31"/>
    <mergeCell ref="I32:AA32"/>
    <mergeCell ref="I33:AA33"/>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3:H14"/>
    <mergeCell ref="I13:S14"/>
    <mergeCell ref="T13:AA13"/>
    <mergeCell ref="T14:AA1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L109"/>
  <sheetViews>
    <sheetView topLeftCell="A31" workbookViewId="0">
      <selection activeCell="D17" sqref="D17:E17"/>
    </sheetView>
  </sheetViews>
  <sheetFormatPr baseColWidth="10" defaultRowHeight="14.5" x14ac:dyDescent="0.35"/>
  <sheetData>
    <row r="1" spans="1:38" ht="15" thickBot="1" x14ac:dyDescent="0.4">
      <c r="A1" s="140"/>
      <c r="B1" s="3117"/>
      <c r="C1" s="3117"/>
      <c r="D1" s="3117"/>
      <c r="E1" s="3117"/>
      <c r="F1" s="3117"/>
      <c r="G1" s="3117"/>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row>
    <row r="2" spans="1:38" ht="15.5" customHeight="1" x14ac:dyDescent="0.35">
      <c r="A2" s="140"/>
      <c r="B2" s="3773"/>
      <c r="C2" s="3774"/>
      <c r="D2" s="3774"/>
      <c r="E2" s="3774"/>
      <c r="F2" s="3774"/>
      <c r="G2" s="3775"/>
      <c r="H2" s="3782" t="s">
        <v>0</v>
      </c>
      <c r="I2" s="3783"/>
      <c r="J2" s="3783"/>
      <c r="K2" s="3783"/>
      <c r="L2" s="3783"/>
      <c r="M2" s="3783"/>
      <c r="N2" s="3783"/>
      <c r="O2" s="3783"/>
      <c r="P2" s="3783"/>
      <c r="Q2" s="3783"/>
      <c r="R2" s="3783"/>
      <c r="S2" s="3783"/>
      <c r="T2" s="3783"/>
      <c r="U2" s="3783"/>
      <c r="V2" s="3783"/>
      <c r="W2" s="3783"/>
      <c r="X2" s="3783"/>
      <c r="Y2" s="3783"/>
      <c r="Z2" s="3783"/>
      <c r="AA2" s="3783"/>
      <c r="AB2" s="3784"/>
      <c r="AC2" s="140"/>
      <c r="AD2" s="140"/>
      <c r="AE2" s="140"/>
      <c r="AF2" s="140"/>
      <c r="AG2" s="140"/>
      <c r="AH2" s="140"/>
      <c r="AI2" s="140"/>
      <c r="AJ2" s="140"/>
      <c r="AK2" s="140"/>
      <c r="AL2" s="140"/>
    </row>
    <row r="3" spans="1:38" x14ac:dyDescent="0.35">
      <c r="A3" s="140"/>
      <c r="B3" s="3776"/>
      <c r="C3" s="3777"/>
      <c r="D3" s="3777"/>
      <c r="E3" s="3777"/>
      <c r="F3" s="3777"/>
      <c r="G3" s="3778"/>
      <c r="H3" s="3785" t="s">
        <v>1</v>
      </c>
      <c r="I3" s="3786"/>
      <c r="J3" s="3786"/>
      <c r="K3" s="3786"/>
      <c r="L3" s="3786"/>
      <c r="M3" s="3786"/>
      <c r="N3" s="3786"/>
      <c r="O3" s="3787"/>
      <c r="P3" s="3785" t="s">
        <v>2</v>
      </c>
      <c r="Q3" s="3786"/>
      <c r="R3" s="3786"/>
      <c r="S3" s="3786"/>
      <c r="T3" s="3786"/>
      <c r="U3" s="3786"/>
      <c r="V3" s="3786"/>
      <c r="W3" s="3786"/>
      <c r="X3" s="3786"/>
      <c r="Y3" s="3786"/>
      <c r="Z3" s="3786"/>
      <c r="AA3" s="3786"/>
      <c r="AB3" s="3787"/>
      <c r="AC3" s="140"/>
      <c r="AD3" s="140"/>
      <c r="AE3" s="140"/>
      <c r="AF3" s="140"/>
      <c r="AG3" s="140"/>
      <c r="AH3" s="140"/>
      <c r="AI3" s="140"/>
      <c r="AJ3" s="140"/>
      <c r="AK3" s="140"/>
      <c r="AL3" s="140"/>
    </row>
    <row r="4" spans="1:38" ht="15" thickBot="1" x14ac:dyDescent="0.4">
      <c r="A4" s="140"/>
      <c r="B4" s="3779"/>
      <c r="C4" s="3780"/>
      <c r="D4" s="3780"/>
      <c r="E4" s="3780"/>
      <c r="F4" s="3780"/>
      <c r="G4" s="3781"/>
      <c r="H4" s="3788" t="s">
        <v>3</v>
      </c>
      <c r="I4" s="3789"/>
      <c r="J4" s="3789"/>
      <c r="K4" s="3789"/>
      <c r="L4" s="3789"/>
      <c r="M4" s="3789"/>
      <c r="N4" s="3789"/>
      <c r="O4" s="3789"/>
      <c r="P4" s="3789"/>
      <c r="Q4" s="3789"/>
      <c r="R4" s="3789"/>
      <c r="S4" s="3789"/>
      <c r="T4" s="3789"/>
      <c r="U4" s="3789"/>
      <c r="V4" s="3789"/>
      <c r="W4" s="3789"/>
      <c r="X4" s="3789"/>
      <c r="Y4" s="3789"/>
      <c r="Z4" s="3789"/>
      <c r="AA4" s="3789"/>
      <c r="AB4" s="3790"/>
      <c r="AC4" s="140"/>
      <c r="AD4" s="140"/>
      <c r="AE4" s="140"/>
      <c r="AF4" s="140"/>
      <c r="AG4" s="140"/>
      <c r="AH4" s="140"/>
      <c r="AI4" s="140"/>
      <c r="AJ4" s="140"/>
      <c r="AK4" s="140"/>
      <c r="AL4" s="140"/>
    </row>
    <row r="5" spans="1:38" x14ac:dyDescent="0.35">
      <c r="A5" s="140"/>
      <c r="B5" s="140"/>
      <c r="C5" s="140"/>
      <c r="D5" s="140"/>
      <c r="E5" s="140"/>
      <c r="F5" s="140"/>
      <c r="G5" s="140"/>
      <c r="H5" s="5"/>
      <c r="I5" s="5"/>
      <c r="J5" s="5"/>
      <c r="K5" s="5"/>
      <c r="L5" s="5"/>
      <c r="M5" s="5"/>
      <c r="N5" s="5"/>
      <c r="O5" s="5"/>
      <c r="P5" s="5"/>
      <c r="Q5" s="5"/>
      <c r="R5" s="5"/>
      <c r="S5" s="5"/>
      <c r="T5" s="5"/>
      <c r="U5" s="5"/>
      <c r="V5" s="5"/>
      <c r="W5" s="5"/>
      <c r="X5" s="5"/>
      <c r="Y5" s="5"/>
      <c r="Z5" s="5"/>
      <c r="AA5" s="5"/>
      <c r="AB5" s="5"/>
      <c r="AC5" s="140"/>
      <c r="AD5" s="140"/>
      <c r="AE5" s="140"/>
      <c r="AF5" s="140"/>
      <c r="AG5" s="140"/>
      <c r="AH5" s="140"/>
      <c r="AI5" s="140"/>
      <c r="AJ5" s="140"/>
      <c r="AK5" s="140"/>
      <c r="AL5" s="140"/>
    </row>
    <row r="6" spans="1:38" ht="15" thickBot="1" x14ac:dyDescent="0.4">
      <c r="A6" s="140"/>
      <c r="B6" s="13"/>
      <c r="C6" s="14"/>
      <c r="D6" s="14"/>
      <c r="E6" s="14"/>
      <c r="F6" s="14"/>
      <c r="G6" s="14"/>
      <c r="H6" s="14"/>
      <c r="I6" s="141"/>
      <c r="J6" s="141"/>
      <c r="K6" s="141"/>
      <c r="L6" s="141"/>
      <c r="M6" s="141"/>
      <c r="N6" s="141"/>
      <c r="O6" s="141"/>
      <c r="P6" s="141"/>
      <c r="Q6" s="141"/>
      <c r="R6" s="141"/>
      <c r="S6" s="141"/>
      <c r="T6" s="141"/>
      <c r="U6" s="141"/>
      <c r="V6" s="141"/>
      <c r="W6" s="14"/>
      <c r="X6" s="14"/>
      <c r="Y6" s="14"/>
      <c r="Z6" s="14"/>
      <c r="AA6" s="14"/>
      <c r="AB6" s="15"/>
      <c r="AC6" s="140"/>
      <c r="AD6" s="140"/>
      <c r="AE6" s="140"/>
      <c r="AF6" s="140"/>
      <c r="AG6" s="140"/>
      <c r="AH6" s="140"/>
      <c r="AI6" s="140"/>
      <c r="AJ6" s="140"/>
      <c r="AK6" s="140"/>
      <c r="AL6" s="140"/>
    </row>
    <row r="7" spans="1:38" x14ac:dyDescent="0.35">
      <c r="A7" s="140"/>
      <c r="B7" s="16"/>
      <c r="C7" s="3791" t="s">
        <v>4</v>
      </c>
      <c r="D7" s="3792"/>
      <c r="E7" s="3792"/>
      <c r="F7" s="3792"/>
      <c r="G7" s="3792"/>
      <c r="H7" s="3793"/>
      <c r="I7" s="3815" t="s">
        <v>695</v>
      </c>
      <c r="J7" s="3816"/>
      <c r="K7" s="3816"/>
      <c r="L7" s="3816"/>
      <c r="M7" s="3816"/>
      <c r="N7" s="3816"/>
      <c r="O7" s="3816"/>
      <c r="P7" s="3816"/>
      <c r="Q7" s="3816"/>
      <c r="R7" s="3816"/>
      <c r="S7" s="3816"/>
      <c r="T7" s="3816"/>
      <c r="U7" s="3816"/>
      <c r="V7" s="3816"/>
      <c r="W7" s="3816"/>
      <c r="X7" s="3816"/>
      <c r="Y7" s="3816"/>
      <c r="Z7" s="3816"/>
      <c r="AA7" s="3816"/>
      <c r="AB7" s="17"/>
      <c r="AC7" s="140"/>
      <c r="AD7" s="140"/>
      <c r="AE7" s="140"/>
      <c r="AF7" s="140"/>
      <c r="AG7" s="140"/>
      <c r="AH7" s="140"/>
      <c r="AI7" s="140"/>
      <c r="AJ7" s="140"/>
      <c r="AK7" s="140"/>
      <c r="AL7" s="140"/>
    </row>
    <row r="8" spans="1:38" x14ac:dyDescent="0.35">
      <c r="A8" s="140"/>
      <c r="B8" s="16"/>
      <c r="C8" s="3794"/>
      <c r="D8" s="3795"/>
      <c r="E8" s="3795"/>
      <c r="F8" s="3795"/>
      <c r="G8" s="3795"/>
      <c r="H8" s="3796"/>
      <c r="I8" s="3817"/>
      <c r="J8" s="3818"/>
      <c r="K8" s="3818"/>
      <c r="L8" s="3818"/>
      <c r="M8" s="3818"/>
      <c r="N8" s="3818"/>
      <c r="O8" s="3818"/>
      <c r="P8" s="3818"/>
      <c r="Q8" s="3818"/>
      <c r="R8" s="3818"/>
      <c r="S8" s="3818"/>
      <c r="T8" s="3818"/>
      <c r="U8" s="3818"/>
      <c r="V8" s="3818"/>
      <c r="W8" s="3818"/>
      <c r="X8" s="3818"/>
      <c r="Y8" s="3818"/>
      <c r="Z8" s="3818"/>
      <c r="AA8" s="3818"/>
      <c r="AB8" s="17"/>
      <c r="AC8" s="140"/>
      <c r="AD8" s="140"/>
      <c r="AE8" s="140"/>
      <c r="AF8" s="140"/>
      <c r="AG8" s="140"/>
      <c r="AH8" s="140"/>
      <c r="AI8" s="140"/>
      <c r="AJ8" s="140"/>
      <c r="AK8" s="140"/>
      <c r="AL8" s="140"/>
    </row>
    <row r="9" spans="1:38" ht="15" thickBot="1" x14ac:dyDescent="0.4">
      <c r="A9" s="140"/>
      <c r="B9" s="16"/>
      <c r="C9" s="6"/>
      <c r="D9" s="6"/>
      <c r="E9" s="6"/>
      <c r="F9" s="6"/>
      <c r="G9" s="6"/>
      <c r="H9" s="6"/>
      <c r="I9" s="118"/>
      <c r="J9" s="118"/>
      <c r="K9" s="118"/>
      <c r="L9" s="118"/>
      <c r="M9" s="118"/>
      <c r="N9" s="118"/>
      <c r="O9" s="118"/>
      <c r="P9" s="118"/>
      <c r="Q9" s="118"/>
      <c r="R9" s="118"/>
      <c r="S9" s="118"/>
      <c r="T9" s="118"/>
      <c r="U9" s="118"/>
      <c r="V9" s="118"/>
      <c r="W9" s="6"/>
      <c r="X9" s="6"/>
      <c r="Y9" s="6"/>
      <c r="Z9" s="6"/>
      <c r="AA9" s="6"/>
      <c r="AB9" s="17"/>
      <c r="AC9" s="140"/>
      <c r="AD9" s="140"/>
      <c r="AE9" s="140"/>
      <c r="AF9" s="140"/>
      <c r="AG9" s="140"/>
      <c r="AH9" s="140"/>
      <c r="AI9" s="140"/>
      <c r="AJ9" s="140"/>
      <c r="AK9" s="140"/>
      <c r="AL9" s="140"/>
    </row>
    <row r="10" spans="1:38" ht="15" thickBot="1" x14ac:dyDescent="0.4">
      <c r="A10" s="140"/>
      <c r="B10" s="16"/>
      <c r="C10" s="3791" t="s">
        <v>5</v>
      </c>
      <c r="D10" s="3792"/>
      <c r="E10" s="3792"/>
      <c r="F10" s="3792"/>
      <c r="G10" s="3792"/>
      <c r="H10" s="3793"/>
      <c r="I10" s="3819" t="s">
        <v>696</v>
      </c>
      <c r="J10" s="3820"/>
      <c r="K10" s="3820"/>
      <c r="L10" s="3820"/>
      <c r="M10" s="3820"/>
      <c r="N10" s="3820"/>
      <c r="O10" s="3820"/>
      <c r="P10" s="3820"/>
      <c r="Q10" s="3821"/>
      <c r="R10" s="3809" t="s">
        <v>7</v>
      </c>
      <c r="S10" s="3810"/>
      <c r="T10" s="3810"/>
      <c r="U10" s="3825"/>
      <c r="V10" s="3803" t="s">
        <v>8</v>
      </c>
      <c r="W10" s="3804"/>
      <c r="X10" s="3804"/>
      <c r="Y10" s="3804"/>
      <c r="Z10" s="3804"/>
      <c r="AA10" s="3804"/>
      <c r="AB10" s="17"/>
      <c r="AC10" s="140"/>
      <c r="AD10" s="140"/>
      <c r="AE10" s="140"/>
      <c r="AF10" s="140"/>
      <c r="AG10" s="140"/>
      <c r="AH10" s="140"/>
      <c r="AI10" s="140"/>
      <c r="AJ10" s="140"/>
      <c r="AK10" s="140"/>
      <c r="AL10" s="140"/>
    </row>
    <row r="11" spans="1:38" ht="15" thickBot="1" x14ac:dyDescent="0.4">
      <c r="A11" s="140"/>
      <c r="B11" s="16"/>
      <c r="C11" s="3794"/>
      <c r="D11" s="3795"/>
      <c r="E11" s="3795"/>
      <c r="F11" s="3795"/>
      <c r="G11" s="3795"/>
      <c r="H11" s="3796"/>
      <c r="I11" s="3822"/>
      <c r="J11" s="3823"/>
      <c r="K11" s="3823"/>
      <c r="L11" s="3823"/>
      <c r="M11" s="3823"/>
      <c r="N11" s="3823"/>
      <c r="O11" s="3823"/>
      <c r="P11" s="3823"/>
      <c r="Q11" s="3824"/>
      <c r="R11" s="3826" t="s">
        <v>697</v>
      </c>
      <c r="S11" s="3813"/>
      <c r="T11" s="3813"/>
      <c r="U11" s="3827"/>
      <c r="V11" s="3806">
        <v>1</v>
      </c>
      <c r="W11" s="3807"/>
      <c r="X11" s="3807"/>
      <c r="Y11" s="3807"/>
      <c r="Z11" s="3807"/>
      <c r="AA11" s="3807"/>
      <c r="AB11" s="17"/>
      <c r="AC11" s="140"/>
      <c r="AD11" s="140"/>
      <c r="AE11" s="140"/>
      <c r="AF11" s="140"/>
      <c r="AG11" s="140"/>
      <c r="AH11" s="140"/>
      <c r="AI11" s="140"/>
      <c r="AJ11" s="140"/>
      <c r="AK11" s="140"/>
      <c r="AL11" s="140"/>
    </row>
    <row r="12" spans="1:38" ht="15" thickBot="1" x14ac:dyDescent="0.4">
      <c r="A12" s="140"/>
      <c r="B12" s="18"/>
      <c r="C12" s="7"/>
      <c r="D12" s="7"/>
      <c r="E12" s="7"/>
      <c r="F12" s="7"/>
      <c r="G12" s="7"/>
      <c r="H12" s="7"/>
      <c r="I12" s="7"/>
      <c r="J12" s="7"/>
      <c r="K12" s="7"/>
      <c r="L12" s="7"/>
      <c r="M12" s="7"/>
      <c r="N12" s="7"/>
      <c r="O12" s="7"/>
      <c r="P12" s="7"/>
      <c r="Q12" s="7"/>
      <c r="R12" s="7"/>
      <c r="S12" s="7"/>
      <c r="T12" s="7"/>
      <c r="U12" s="7"/>
      <c r="V12" s="7"/>
      <c r="W12" s="7"/>
      <c r="X12" s="7"/>
      <c r="Y12" s="7"/>
      <c r="Z12" s="7"/>
      <c r="AA12" s="7"/>
      <c r="AB12" s="127"/>
      <c r="AC12" s="140"/>
      <c r="AD12" s="140"/>
      <c r="AE12" s="140"/>
      <c r="AF12" s="140"/>
      <c r="AG12" s="140"/>
      <c r="AH12" s="140"/>
      <c r="AI12" s="140"/>
      <c r="AJ12" s="140"/>
      <c r="AK12" s="140"/>
      <c r="AL12" s="140"/>
    </row>
    <row r="13" spans="1:38" x14ac:dyDescent="0.35">
      <c r="A13" s="140"/>
      <c r="B13" s="18"/>
      <c r="C13" s="3791" t="s">
        <v>9</v>
      </c>
      <c r="D13" s="3792"/>
      <c r="E13" s="3792"/>
      <c r="F13" s="3792"/>
      <c r="G13" s="3792"/>
      <c r="H13" s="3848"/>
      <c r="I13" s="3987" t="s">
        <v>698</v>
      </c>
      <c r="J13" s="3798"/>
      <c r="K13" s="3798"/>
      <c r="L13" s="3798"/>
      <c r="M13" s="3798"/>
      <c r="N13" s="3798"/>
      <c r="O13" s="3798"/>
      <c r="P13" s="3798"/>
      <c r="Q13" s="3798"/>
      <c r="R13" s="3798"/>
      <c r="S13" s="3799"/>
      <c r="T13" s="3803" t="s">
        <v>11</v>
      </c>
      <c r="U13" s="3804"/>
      <c r="V13" s="3804"/>
      <c r="W13" s="3804"/>
      <c r="X13" s="3804"/>
      <c r="Y13" s="3804"/>
      <c r="Z13" s="3804"/>
      <c r="AA13" s="3805"/>
      <c r="AB13" s="127"/>
      <c r="AC13" s="140"/>
      <c r="AD13" s="140"/>
      <c r="AE13" s="140"/>
      <c r="AF13" s="140"/>
      <c r="AG13" s="140"/>
      <c r="AH13" s="140"/>
      <c r="AI13" s="140"/>
      <c r="AJ13" s="140"/>
      <c r="AK13" s="140"/>
      <c r="AL13" s="140"/>
    </row>
    <row r="14" spans="1:38" ht="15" thickBot="1" x14ac:dyDescent="0.4">
      <c r="A14" s="140"/>
      <c r="B14" s="18"/>
      <c r="C14" s="3794"/>
      <c r="D14" s="3795"/>
      <c r="E14" s="3795"/>
      <c r="F14" s="3795"/>
      <c r="G14" s="3795"/>
      <c r="H14" s="3986"/>
      <c r="I14" s="3988"/>
      <c r="J14" s="3989"/>
      <c r="K14" s="3989"/>
      <c r="L14" s="3989"/>
      <c r="M14" s="3989"/>
      <c r="N14" s="3989"/>
      <c r="O14" s="3989"/>
      <c r="P14" s="3989"/>
      <c r="Q14" s="3989"/>
      <c r="R14" s="3989"/>
      <c r="S14" s="3990"/>
      <c r="T14" s="3806" t="s">
        <v>699</v>
      </c>
      <c r="U14" s="3807"/>
      <c r="V14" s="3807"/>
      <c r="W14" s="3807"/>
      <c r="X14" s="3807"/>
      <c r="Y14" s="3807"/>
      <c r="Z14" s="3807"/>
      <c r="AA14" s="3808"/>
      <c r="AB14" s="127"/>
      <c r="AC14" s="140"/>
      <c r="AD14" s="140"/>
      <c r="AE14" s="140"/>
      <c r="AF14" s="140"/>
      <c r="AG14" s="140"/>
      <c r="AH14" s="140"/>
      <c r="AI14" s="140"/>
      <c r="AJ14" s="140"/>
      <c r="AK14" s="140"/>
      <c r="AL14" s="140"/>
    </row>
    <row r="15" spans="1:38" ht="15" thickBot="1" x14ac:dyDescent="0.4">
      <c r="A15" s="140"/>
      <c r="B15" s="18"/>
      <c r="C15" s="7"/>
      <c r="D15" s="7"/>
      <c r="E15" s="7"/>
      <c r="F15" s="7"/>
      <c r="G15" s="7"/>
      <c r="H15" s="7"/>
      <c r="I15" s="7"/>
      <c r="J15" s="7"/>
      <c r="K15" s="7"/>
      <c r="L15" s="7"/>
      <c r="M15" s="7"/>
      <c r="N15" s="7"/>
      <c r="O15" s="7"/>
      <c r="P15" s="7"/>
      <c r="Q15" s="7"/>
      <c r="R15" s="7"/>
      <c r="S15" s="7"/>
      <c r="T15" s="7"/>
      <c r="U15" s="7"/>
      <c r="V15" s="7"/>
      <c r="W15" s="7"/>
      <c r="X15" s="7"/>
      <c r="Y15" s="7"/>
      <c r="Z15" s="7"/>
      <c r="AA15" s="7"/>
      <c r="AB15" s="127"/>
      <c r="AC15" s="140"/>
      <c r="AD15" s="140"/>
      <c r="AE15" s="140"/>
      <c r="AF15" s="140"/>
      <c r="AG15" s="140"/>
      <c r="AH15" s="140"/>
      <c r="AI15" s="140"/>
      <c r="AJ15" s="140"/>
      <c r="AK15" s="140"/>
      <c r="AL15" s="140"/>
    </row>
    <row r="16" spans="1:38" ht="28" customHeight="1" thickBot="1" x14ac:dyDescent="0.4">
      <c r="A16" s="140"/>
      <c r="B16" s="18"/>
      <c r="C16" s="3809" t="s">
        <v>13</v>
      </c>
      <c r="D16" s="3810"/>
      <c r="E16" s="3810"/>
      <c r="F16" s="3810"/>
      <c r="G16" s="3810"/>
      <c r="H16" s="3811"/>
      <c r="I16" s="3812" t="s">
        <v>700</v>
      </c>
      <c r="J16" s="3813"/>
      <c r="K16" s="3813"/>
      <c r="L16" s="3813"/>
      <c r="M16" s="3813"/>
      <c r="N16" s="3813"/>
      <c r="O16" s="3813"/>
      <c r="P16" s="3813"/>
      <c r="Q16" s="3813"/>
      <c r="R16" s="3813"/>
      <c r="S16" s="3813"/>
      <c r="T16" s="3813"/>
      <c r="U16" s="3813"/>
      <c r="V16" s="3813"/>
      <c r="W16" s="3813"/>
      <c r="X16" s="3813"/>
      <c r="Y16" s="3813"/>
      <c r="Z16" s="3813"/>
      <c r="AA16" s="3814"/>
      <c r="AB16" s="127"/>
      <c r="AC16" s="140"/>
      <c r="AD16" s="140"/>
      <c r="AE16" s="140"/>
      <c r="AF16" s="140"/>
      <c r="AG16" s="140"/>
      <c r="AH16" s="140"/>
      <c r="AI16" s="140"/>
      <c r="AJ16" s="140"/>
      <c r="AK16" s="140"/>
      <c r="AL16" s="140"/>
    </row>
    <row r="17" spans="1:38" ht="15" thickBot="1" x14ac:dyDescent="0.4">
      <c r="A17" s="140"/>
      <c r="B17" s="18"/>
      <c r="C17" s="118"/>
      <c r="D17" s="118"/>
      <c r="E17" s="118"/>
      <c r="F17" s="118"/>
      <c r="G17" s="118"/>
      <c r="H17" s="118"/>
      <c r="I17" s="133"/>
      <c r="J17" s="133"/>
      <c r="K17" s="133"/>
      <c r="L17" s="133"/>
      <c r="M17" s="133"/>
      <c r="N17" s="133"/>
      <c r="O17" s="133"/>
      <c r="P17" s="133"/>
      <c r="Q17" s="133"/>
      <c r="R17" s="133"/>
      <c r="S17" s="133"/>
      <c r="T17" s="133"/>
      <c r="U17" s="133"/>
      <c r="V17" s="133"/>
      <c r="W17" s="133"/>
      <c r="X17" s="133"/>
      <c r="Y17" s="133"/>
      <c r="Z17" s="133"/>
      <c r="AA17" s="133"/>
      <c r="AB17" s="127"/>
      <c r="AC17" s="140"/>
      <c r="AD17" s="140"/>
      <c r="AE17" s="140"/>
      <c r="AF17" s="140"/>
      <c r="AG17" s="140"/>
      <c r="AH17" s="140"/>
      <c r="AI17" s="140"/>
      <c r="AJ17" s="140"/>
      <c r="AK17" s="140"/>
      <c r="AL17" s="140"/>
    </row>
    <row r="18" spans="1:38" ht="28" customHeight="1" thickBot="1" x14ac:dyDescent="0.4">
      <c r="A18" s="140"/>
      <c r="B18" s="18"/>
      <c r="C18" s="3809" t="s">
        <v>15</v>
      </c>
      <c r="D18" s="3810"/>
      <c r="E18" s="3810"/>
      <c r="F18" s="3810"/>
      <c r="G18" s="3810"/>
      <c r="H18" s="3811"/>
      <c r="I18" s="3812" t="s">
        <v>701</v>
      </c>
      <c r="J18" s="3813"/>
      <c r="K18" s="3813"/>
      <c r="L18" s="3813"/>
      <c r="M18" s="3813"/>
      <c r="N18" s="3813"/>
      <c r="O18" s="3813"/>
      <c r="P18" s="3813"/>
      <c r="Q18" s="3813"/>
      <c r="R18" s="3813"/>
      <c r="S18" s="3813"/>
      <c r="T18" s="3813"/>
      <c r="U18" s="3813"/>
      <c r="V18" s="3813"/>
      <c r="W18" s="3813"/>
      <c r="X18" s="3813"/>
      <c r="Y18" s="3813"/>
      <c r="Z18" s="3813"/>
      <c r="AA18" s="3814"/>
      <c r="AB18" s="127"/>
      <c r="AC18" s="140"/>
      <c r="AD18" s="140"/>
      <c r="AE18" s="140"/>
      <c r="AF18" s="140"/>
      <c r="AG18" s="140"/>
      <c r="AH18" s="140"/>
      <c r="AI18" s="140"/>
      <c r="AJ18" s="140"/>
      <c r="AK18" s="140"/>
      <c r="AL18" s="140"/>
    </row>
    <row r="19" spans="1:38" ht="15" thickBot="1" x14ac:dyDescent="0.4">
      <c r="A19" s="140"/>
      <c r="B19" s="18"/>
      <c r="C19" s="118"/>
      <c r="D19" s="118"/>
      <c r="E19" s="118"/>
      <c r="F19" s="118"/>
      <c r="G19" s="118"/>
      <c r="H19" s="118"/>
      <c r="I19" s="133"/>
      <c r="J19" s="133"/>
      <c r="K19" s="133"/>
      <c r="L19" s="133"/>
      <c r="M19" s="133"/>
      <c r="N19" s="133"/>
      <c r="O19" s="133"/>
      <c r="P19" s="133"/>
      <c r="Q19" s="133"/>
      <c r="R19" s="133"/>
      <c r="S19" s="133"/>
      <c r="T19" s="133"/>
      <c r="U19" s="133"/>
      <c r="V19" s="133"/>
      <c r="W19" s="133"/>
      <c r="X19" s="133"/>
      <c r="Y19" s="133"/>
      <c r="Z19" s="133"/>
      <c r="AA19" s="133"/>
      <c r="AB19" s="127"/>
      <c r="AC19" s="140"/>
      <c r="AD19" s="140"/>
      <c r="AE19" s="140"/>
      <c r="AF19" s="140"/>
      <c r="AG19" s="140"/>
      <c r="AH19" s="140"/>
      <c r="AI19" s="140"/>
      <c r="AJ19" s="140"/>
      <c r="AK19" s="140"/>
      <c r="AL19" s="140"/>
    </row>
    <row r="20" spans="1:38" x14ac:dyDescent="0.35">
      <c r="A20" s="140"/>
      <c r="B20" s="18"/>
      <c r="C20" s="3791" t="s">
        <v>17</v>
      </c>
      <c r="D20" s="3792"/>
      <c r="E20" s="3792"/>
      <c r="F20" s="3792"/>
      <c r="G20" s="3792"/>
      <c r="H20" s="3793"/>
      <c r="I20" s="3797" t="s">
        <v>702</v>
      </c>
      <c r="J20" s="3798"/>
      <c r="K20" s="3798"/>
      <c r="L20" s="3799"/>
      <c r="M20" s="3803" t="s">
        <v>18</v>
      </c>
      <c r="N20" s="3804"/>
      <c r="O20" s="3804"/>
      <c r="P20" s="3804"/>
      <c r="Q20" s="3804"/>
      <c r="R20" s="3804"/>
      <c r="S20" s="3828"/>
      <c r="T20" s="3803" t="s">
        <v>19</v>
      </c>
      <c r="U20" s="3804"/>
      <c r="V20" s="3804"/>
      <c r="W20" s="3804"/>
      <c r="X20" s="3804"/>
      <c r="Y20" s="3804"/>
      <c r="Z20" s="3804"/>
      <c r="AA20" s="3804"/>
      <c r="AB20" s="127"/>
      <c r="AC20" s="140"/>
      <c r="AD20" s="140"/>
      <c r="AE20" s="140"/>
      <c r="AF20" s="140"/>
      <c r="AG20" s="140"/>
      <c r="AH20" s="140"/>
      <c r="AI20" s="140"/>
      <c r="AJ20" s="140"/>
      <c r="AK20" s="140"/>
      <c r="AL20" s="140"/>
    </row>
    <row r="21" spans="1:38" ht="15" thickBot="1" x14ac:dyDescent="0.4">
      <c r="A21" s="140"/>
      <c r="B21" s="18"/>
      <c r="C21" s="3833"/>
      <c r="D21" s="3834"/>
      <c r="E21" s="3834"/>
      <c r="F21" s="3834"/>
      <c r="G21" s="3834"/>
      <c r="H21" s="3835"/>
      <c r="I21" s="3800"/>
      <c r="J21" s="3801"/>
      <c r="K21" s="3801"/>
      <c r="L21" s="3802"/>
      <c r="M21" s="3842" t="s">
        <v>658</v>
      </c>
      <c r="N21" s="3843"/>
      <c r="O21" s="3843"/>
      <c r="P21" s="3843"/>
      <c r="Q21" s="3843"/>
      <c r="R21" s="3843"/>
      <c r="S21" s="3844"/>
      <c r="T21" s="3845" t="s">
        <v>21</v>
      </c>
      <c r="U21" s="3846"/>
      <c r="V21" s="3846"/>
      <c r="W21" s="3846"/>
      <c r="X21" s="3846"/>
      <c r="Y21" s="3846"/>
      <c r="Z21" s="3846"/>
      <c r="AA21" s="3846"/>
      <c r="AB21" s="127"/>
      <c r="AC21" s="140"/>
      <c r="AD21" s="140"/>
      <c r="AE21" s="140"/>
      <c r="AF21" s="140"/>
      <c r="AG21" s="140"/>
      <c r="AH21" s="140"/>
      <c r="AI21" s="140"/>
      <c r="AJ21" s="140"/>
      <c r="AK21" s="140"/>
      <c r="AL21" s="140"/>
    </row>
    <row r="22" spans="1:38" ht="15" thickBot="1" x14ac:dyDescent="0.4">
      <c r="A22" s="140"/>
      <c r="B22" s="18"/>
      <c r="C22" s="7"/>
      <c r="D22" s="7"/>
      <c r="E22" s="7"/>
      <c r="F22" s="7"/>
      <c r="G22" s="7"/>
      <c r="H22" s="7"/>
      <c r="I22" s="7"/>
      <c r="J22" s="7"/>
      <c r="K22" s="7"/>
      <c r="L22" s="7"/>
      <c r="M22" s="7"/>
      <c r="N22" s="7"/>
      <c r="O22" s="7"/>
      <c r="P22" s="7"/>
      <c r="Q22" s="7"/>
      <c r="R22" s="7"/>
      <c r="S22" s="7"/>
      <c r="T22" s="7"/>
      <c r="U22" s="7"/>
      <c r="V22" s="7"/>
      <c r="W22" s="7"/>
      <c r="X22" s="7"/>
      <c r="Y22" s="7"/>
      <c r="Z22" s="7"/>
      <c r="AA22" s="7"/>
      <c r="AB22" s="127"/>
      <c r="AC22" s="140"/>
      <c r="AD22" s="140"/>
      <c r="AE22" s="140"/>
      <c r="AF22" s="140"/>
      <c r="AG22" s="140"/>
      <c r="AH22" s="140"/>
      <c r="AI22" s="140"/>
      <c r="AJ22" s="140"/>
      <c r="AK22" s="140"/>
      <c r="AL22" s="140"/>
    </row>
    <row r="23" spans="1:38" x14ac:dyDescent="0.35">
      <c r="A23" s="140"/>
      <c r="B23" s="18"/>
      <c r="C23" s="3803" t="s">
        <v>22</v>
      </c>
      <c r="D23" s="3804"/>
      <c r="E23" s="3804"/>
      <c r="F23" s="3804"/>
      <c r="G23" s="3804"/>
      <c r="H23" s="3804"/>
      <c r="I23" s="3828"/>
      <c r="J23" s="3803" t="s">
        <v>23</v>
      </c>
      <c r="K23" s="3804"/>
      <c r="L23" s="3804"/>
      <c r="M23" s="3804"/>
      <c r="N23" s="3804"/>
      <c r="O23" s="3804"/>
      <c r="P23" s="3828"/>
      <c r="Q23" s="3803" t="s">
        <v>24</v>
      </c>
      <c r="R23" s="3804"/>
      <c r="S23" s="3804"/>
      <c r="T23" s="3804"/>
      <c r="U23" s="3804"/>
      <c r="V23" s="3804"/>
      <c r="W23" s="3804"/>
      <c r="X23" s="3804"/>
      <c r="Y23" s="3804"/>
      <c r="Z23" s="3804"/>
      <c r="AA23" s="3804"/>
      <c r="AB23" s="127"/>
      <c r="AC23" s="140"/>
      <c r="AD23" s="140"/>
      <c r="AE23" s="140"/>
      <c r="AF23" s="140"/>
      <c r="AG23" s="140"/>
      <c r="AH23" s="140"/>
      <c r="AI23" s="140"/>
      <c r="AJ23" s="140"/>
      <c r="AK23" s="140"/>
      <c r="AL23" s="140"/>
    </row>
    <row r="24" spans="1:38" ht="15" thickBot="1" x14ac:dyDescent="0.4">
      <c r="A24" s="140"/>
      <c r="B24" s="18"/>
      <c r="C24" s="3806" t="s">
        <v>703</v>
      </c>
      <c r="D24" s="3807"/>
      <c r="E24" s="3807"/>
      <c r="F24" s="3807"/>
      <c r="G24" s="3807"/>
      <c r="H24" s="3807"/>
      <c r="I24" s="3829"/>
      <c r="J24" s="3806" t="s">
        <v>661</v>
      </c>
      <c r="K24" s="3807"/>
      <c r="L24" s="3807"/>
      <c r="M24" s="3807"/>
      <c r="N24" s="3807"/>
      <c r="O24" s="3807"/>
      <c r="P24" s="3808"/>
      <c r="Q24" s="3830" t="s">
        <v>662</v>
      </c>
      <c r="R24" s="3831"/>
      <c r="S24" s="3831"/>
      <c r="T24" s="3831"/>
      <c r="U24" s="3831"/>
      <c r="V24" s="3831"/>
      <c r="W24" s="3831"/>
      <c r="X24" s="3831"/>
      <c r="Y24" s="3831"/>
      <c r="Z24" s="3831"/>
      <c r="AA24" s="3832"/>
      <c r="AB24" s="127"/>
      <c r="AC24" s="140"/>
      <c r="AD24" s="140"/>
      <c r="AE24" s="140"/>
      <c r="AF24" s="140"/>
      <c r="AG24" s="140"/>
      <c r="AH24" s="140"/>
      <c r="AI24" s="140"/>
      <c r="AJ24" s="140"/>
      <c r="AK24" s="140"/>
      <c r="AL24" s="140"/>
    </row>
    <row r="25" spans="1:38" ht="15" thickBot="1" x14ac:dyDescent="0.4">
      <c r="A25" s="140"/>
      <c r="B25" s="18"/>
      <c r="C25" s="7"/>
      <c r="D25" s="7"/>
      <c r="E25" s="7"/>
      <c r="F25" s="7"/>
      <c r="G25" s="7"/>
      <c r="H25" s="7"/>
      <c r="I25" s="7"/>
      <c r="J25" s="7"/>
      <c r="K25" s="7"/>
      <c r="L25" s="7"/>
      <c r="M25" s="7"/>
      <c r="N25" s="7"/>
      <c r="O25" s="7"/>
      <c r="P25" s="7"/>
      <c r="Q25" s="7"/>
      <c r="R25" s="7"/>
      <c r="S25" s="7"/>
      <c r="T25" s="7"/>
      <c r="U25" s="7"/>
      <c r="V25" s="7"/>
      <c r="W25" s="7"/>
      <c r="X25" s="7"/>
      <c r="Y25" s="7"/>
      <c r="Z25" s="7"/>
      <c r="AA25" s="7"/>
      <c r="AB25" s="127"/>
      <c r="AC25" s="140"/>
      <c r="AD25" s="140"/>
      <c r="AE25" s="140"/>
      <c r="AF25" s="140"/>
      <c r="AG25" s="140"/>
      <c r="AH25" s="140"/>
      <c r="AI25" s="140"/>
      <c r="AJ25" s="140"/>
      <c r="AK25" s="140"/>
      <c r="AL25" s="140"/>
    </row>
    <row r="26" spans="1:38" x14ac:dyDescent="0.35">
      <c r="A26" s="3778"/>
      <c r="B26" s="3847"/>
      <c r="C26" s="3791" t="s">
        <v>27</v>
      </c>
      <c r="D26" s="3792"/>
      <c r="E26" s="3792"/>
      <c r="F26" s="3792"/>
      <c r="G26" s="3792"/>
      <c r="H26" s="3848"/>
      <c r="I26" s="3991" t="s">
        <v>663</v>
      </c>
      <c r="J26" s="3992"/>
      <c r="K26" s="3992"/>
      <c r="L26" s="3992"/>
      <c r="M26" s="3992"/>
      <c r="N26" s="3992"/>
      <c r="O26" s="3992"/>
      <c r="P26" s="3992"/>
      <c r="Q26" s="3992"/>
      <c r="R26" s="3992"/>
      <c r="S26" s="3992"/>
      <c r="T26" s="3992"/>
      <c r="U26" s="3992"/>
      <c r="V26" s="3992"/>
      <c r="W26" s="3992"/>
      <c r="X26" s="3992"/>
      <c r="Y26" s="3992"/>
      <c r="Z26" s="3992"/>
      <c r="AA26" s="3993"/>
      <c r="AB26" s="3868"/>
      <c r="AC26" s="3869"/>
      <c r="AD26" s="3870"/>
      <c r="AE26" s="3870"/>
      <c r="AF26" s="3870"/>
      <c r="AG26" s="3870"/>
      <c r="AH26" s="3870"/>
      <c r="AI26" s="3870"/>
      <c r="AJ26" s="3870"/>
      <c r="AK26" s="3870"/>
      <c r="AL26" s="3870"/>
    </row>
    <row r="27" spans="1:38" x14ac:dyDescent="0.35">
      <c r="A27" s="3778"/>
      <c r="B27" s="3847"/>
      <c r="C27" s="3833"/>
      <c r="D27" s="3834"/>
      <c r="E27" s="3834"/>
      <c r="F27" s="3834"/>
      <c r="G27" s="3834"/>
      <c r="H27" s="3849"/>
      <c r="I27" s="3856" t="s">
        <v>704</v>
      </c>
      <c r="J27" s="3857"/>
      <c r="K27" s="3857"/>
      <c r="L27" s="3857"/>
      <c r="M27" s="3857"/>
      <c r="N27" s="3857"/>
      <c r="O27" s="3857"/>
      <c r="P27" s="3857"/>
      <c r="Q27" s="3857"/>
      <c r="R27" s="3857"/>
      <c r="S27" s="3857"/>
      <c r="T27" s="3857"/>
      <c r="U27" s="3857"/>
      <c r="V27" s="3857"/>
      <c r="W27" s="3857"/>
      <c r="X27" s="3857"/>
      <c r="Y27" s="3857"/>
      <c r="Z27" s="3857"/>
      <c r="AA27" s="3858"/>
      <c r="AB27" s="3868"/>
      <c r="AC27" s="3869"/>
      <c r="AD27" s="3870"/>
      <c r="AE27" s="3870"/>
      <c r="AF27" s="3870"/>
      <c r="AG27" s="3870"/>
      <c r="AH27" s="3870"/>
      <c r="AI27" s="3870"/>
      <c r="AJ27" s="3870"/>
      <c r="AK27" s="3870"/>
      <c r="AL27" s="3870"/>
    </row>
    <row r="28" spans="1:38" x14ac:dyDescent="0.35">
      <c r="A28" s="3778"/>
      <c r="B28" s="3847"/>
      <c r="C28" s="3833"/>
      <c r="D28" s="3834"/>
      <c r="E28" s="3834"/>
      <c r="F28" s="3834"/>
      <c r="G28" s="3834"/>
      <c r="H28" s="3849"/>
      <c r="I28" s="3856" t="s">
        <v>705</v>
      </c>
      <c r="J28" s="3857"/>
      <c r="K28" s="3857"/>
      <c r="L28" s="3857"/>
      <c r="M28" s="3857"/>
      <c r="N28" s="3857"/>
      <c r="O28" s="3857"/>
      <c r="P28" s="3857"/>
      <c r="Q28" s="3857"/>
      <c r="R28" s="3857"/>
      <c r="S28" s="3857"/>
      <c r="T28" s="3857"/>
      <c r="U28" s="3857"/>
      <c r="V28" s="3857"/>
      <c r="W28" s="3857"/>
      <c r="X28" s="3857"/>
      <c r="Y28" s="3857"/>
      <c r="Z28" s="3857"/>
      <c r="AA28" s="3858"/>
      <c r="AB28" s="3868"/>
      <c r="AC28" s="3869"/>
      <c r="AD28" s="3870"/>
      <c r="AE28" s="3870"/>
      <c r="AF28" s="3870"/>
      <c r="AG28" s="3870"/>
      <c r="AH28" s="3870"/>
      <c r="AI28" s="3870"/>
      <c r="AJ28" s="3870"/>
      <c r="AK28" s="3870"/>
      <c r="AL28" s="3870"/>
    </row>
    <row r="29" spans="1:38" x14ac:dyDescent="0.35">
      <c r="A29" s="3778"/>
      <c r="B29" s="3847"/>
      <c r="C29" s="3833"/>
      <c r="D29" s="3834"/>
      <c r="E29" s="3834"/>
      <c r="F29" s="3834"/>
      <c r="G29" s="3834"/>
      <c r="H29" s="3849"/>
      <c r="I29" s="3856" t="s">
        <v>706</v>
      </c>
      <c r="J29" s="3857"/>
      <c r="K29" s="3857"/>
      <c r="L29" s="3857"/>
      <c r="M29" s="3857"/>
      <c r="N29" s="3857"/>
      <c r="O29" s="3857"/>
      <c r="P29" s="3857"/>
      <c r="Q29" s="3857"/>
      <c r="R29" s="3857"/>
      <c r="S29" s="3857"/>
      <c r="T29" s="3857"/>
      <c r="U29" s="3857"/>
      <c r="V29" s="3857"/>
      <c r="W29" s="3857"/>
      <c r="X29" s="3857"/>
      <c r="Y29" s="3857"/>
      <c r="Z29" s="3857"/>
      <c r="AA29" s="3858"/>
      <c r="AB29" s="3868"/>
      <c r="AC29" s="3869"/>
      <c r="AD29" s="3870"/>
      <c r="AE29" s="3870"/>
      <c r="AF29" s="3870"/>
      <c r="AG29" s="3870"/>
      <c r="AH29" s="3870"/>
      <c r="AI29" s="3870"/>
      <c r="AJ29" s="3870"/>
      <c r="AK29" s="3870"/>
      <c r="AL29" s="3870"/>
    </row>
    <row r="30" spans="1:38" x14ac:dyDescent="0.35">
      <c r="A30" s="3778"/>
      <c r="B30" s="3847"/>
      <c r="C30" s="3833"/>
      <c r="D30" s="3834"/>
      <c r="E30" s="3834"/>
      <c r="F30" s="3834"/>
      <c r="G30" s="3834"/>
      <c r="H30" s="3849"/>
      <c r="I30" s="3862"/>
      <c r="J30" s="3863"/>
      <c r="K30" s="3863"/>
      <c r="L30" s="3863"/>
      <c r="M30" s="3863"/>
      <c r="N30" s="3863"/>
      <c r="O30" s="3863"/>
      <c r="P30" s="3863"/>
      <c r="Q30" s="3863"/>
      <c r="R30" s="3863"/>
      <c r="S30" s="3863"/>
      <c r="T30" s="3863"/>
      <c r="U30" s="3863"/>
      <c r="V30" s="3863"/>
      <c r="W30" s="3863"/>
      <c r="X30" s="3863"/>
      <c r="Y30" s="3863"/>
      <c r="Z30" s="3863"/>
      <c r="AA30" s="3864"/>
      <c r="AB30" s="3868"/>
      <c r="AC30" s="3869"/>
      <c r="AD30" s="3870"/>
      <c r="AE30" s="3870"/>
      <c r="AF30" s="3870"/>
      <c r="AG30" s="3870"/>
      <c r="AH30" s="3870"/>
      <c r="AI30" s="3870"/>
      <c r="AJ30" s="3870"/>
      <c r="AK30" s="3870"/>
      <c r="AL30" s="3870"/>
    </row>
    <row r="31" spans="1:38" x14ac:dyDescent="0.35">
      <c r="A31" s="3778"/>
      <c r="B31" s="3847"/>
      <c r="C31" s="3833"/>
      <c r="D31" s="3834"/>
      <c r="E31" s="3834"/>
      <c r="F31" s="3834"/>
      <c r="G31" s="3834"/>
      <c r="H31" s="3849"/>
      <c r="I31" s="3859" t="s">
        <v>707</v>
      </c>
      <c r="J31" s="3860"/>
      <c r="K31" s="3860"/>
      <c r="L31" s="3860"/>
      <c r="M31" s="3860"/>
      <c r="N31" s="3860"/>
      <c r="O31" s="3860"/>
      <c r="P31" s="3860"/>
      <c r="Q31" s="3860"/>
      <c r="R31" s="3860"/>
      <c r="S31" s="3860"/>
      <c r="T31" s="3860"/>
      <c r="U31" s="3860"/>
      <c r="V31" s="3860"/>
      <c r="W31" s="3860"/>
      <c r="X31" s="3860"/>
      <c r="Y31" s="3860"/>
      <c r="Z31" s="3860"/>
      <c r="AA31" s="3861"/>
      <c r="AB31" s="3868"/>
      <c r="AC31" s="3869"/>
      <c r="AD31" s="3870"/>
      <c r="AE31" s="3870"/>
      <c r="AF31" s="3870"/>
      <c r="AG31" s="3870"/>
      <c r="AH31" s="3870"/>
      <c r="AI31" s="3870"/>
      <c r="AJ31" s="3870"/>
      <c r="AK31" s="3870"/>
      <c r="AL31" s="3870"/>
    </row>
    <row r="32" spans="1:38" ht="15" thickBot="1" x14ac:dyDescent="0.4">
      <c r="A32" s="3778"/>
      <c r="B32" s="3847"/>
      <c r="C32" s="3850"/>
      <c r="D32" s="3851"/>
      <c r="E32" s="3851"/>
      <c r="F32" s="3851"/>
      <c r="G32" s="3851"/>
      <c r="H32" s="3852"/>
      <c r="I32" s="3994" t="s">
        <v>708</v>
      </c>
      <c r="J32" s="3995"/>
      <c r="K32" s="3995"/>
      <c r="L32" s="3995"/>
      <c r="M32" s="3995"/>
      <c r="N32" s="3995"/>
      <c r="O32" s="3995"/>
      <c r="P32" s="3995"/>
      <c r="Q32" s="3995"/>
      <c r="R32" s="3995"/>
      <c r="S32" s="3995"/>
      <c r="T32" s="3995"/>
      <c r="U32" s="3995"/>
      <c r="V32" s="3995"/>
      <c r="W32" s="3995"/>
      <c r="X32" s="3995"/>
      <c r="Y32" s="3995"/>
      <c r="Z32" s="3995"/>
      <c r="AA32" s="3996"/>
      <c r="AB32" s="3868"/>
      <c r="AC32" s="3869"/>
      <c r="AD32" s="3870"/>
      <c r="AE32" s="3870"/>
      <c r="AF32" s="3870"/>
      <c r="AG32" s="3870"/>
      <c r="AH32" s="3870"/>
      <c r="AI32" s="3870"/>
      <c r="AJ32" s="3870"/>
      <c r="AK32" s="3870"/>
      <c r="AL32" s="3870"/>
    </row>
    <row r="33" spans="1:38" ht="15" thickBot="1" x14ac:dyDescent="0.4">
      <c r="A33" s="140"/>
      <c r="B33" s="18"/>
      <c r="C33" s="118"/>
      <c r="D33" s="118"/>
      <c r="E33" s="118"/>
      <c r="F33" s="118"/>
      <c r="G33" s="118"/>
      <c r="H33" s="118"/>
      <c r="I33" s="133"/>
      <c r="J33" s="133"/>
      <c r="K33" s="133"/>
      <c r="L33" s="133"/>
      <c r="M33" s="133"/>
      <c r="N33" s="133"/>
      <c r="O33" s="133"/>
      <c r="P33" s="133"/>
      <c r="Q33" s="133"/>
      <c r="R33" s="133"/>
      <c r="S33" s="133"/>
      <c r="T33" s="133"/>
      <c r="U33" s="133"/>
      <c r="V33" s="133"/>
      <c r="W33" s="133"/>
      <c r="X33" s="133"/>
      <c r="Y33" s="133"/>
      <c r="Z33" s="133"/>
      <c r="AA33" s="133"/>
      <c r="AB33" s="127"/>
      <c r="AC33" s="140"/>
      <c r="AD33" s="140"/>
      <c r="AE33" s="140"/>
      <c r="AF33" s="140"/>
      <c r="AG33" s="140"/>
      <c r="AH33" s="140"/>
      <c r="AI33" s="140"/>
      <c r="AJ33" s="140"/>
      <c r="AK33" s="140"/>
      <c r="AL33" s="140"/>
    </row>
    <row r="34" spans="1:38" ht="15" thickBot="1" x14ac:dyDescent="0.4">
      <c r="A34" s="140"/>
      <c r="B34" s="18"/>
      <c r="C34" s="3809" t="s">
        <v>28</v>
      </c>
      <c r="D34" s="3810"/>
      <c r="E34" s="3810"/>
      <c r="F34" s="3810"/>
      <c r="G34" s="3810"/>
      <c r="H34" s="3825"/>
      <c r="I34" s="3826" t="s">
        <v>52</v>
      </c>
      <c r="J34" s="3827"/>
      <c r="K34" s="3871" t="s">
        <v>29</v>
      </c>
      <c r="L34" s="3872"/>
      <c r="M34" s="3872"/>
      <c r="N34" s="3873"/>
      <c r="O34" s="3874" t="s">
        <v>30</v>
      </c>
      <c r="P34" s="3875"/>
      <c r="Q34" s="3875"/>
      <c r="R34" s="3876"/>
      <c r="S34" s="8" t="s">
        <v>32</v>
      </c>
      <c r="T34" s="3874" t="s">
        <v>31</v>
      </c>
      <c r="U34" s="3875"/>
      <c r="V34" s="3876"/>
      <c r="W34" s="9"/>
      <c r="X34" s="3877" t="s">
        <v>33</v>
      </c>
      <c r="Y34" s="3878"/>
      <c r="Z34" s="3879"/>
      <c r="AA34" s="10"/>
      <c r="AB34" s="127"/>
      <c r="AC34" s="140"/>
      <c r="AD34" s="140"/>
      <c r="AE34" s="140"/>
      <c r="AF34" s="140"/>
      <c r="AG34" s="140"/>
      <c r="AH34" s="140"/>
      <c r="AI34" s="140"/>
      <c r="AJ34" s="140"/>
      <c r="AK34" s="140"/>
      <c r="AL34" s="140"/>
    </row>
    <row r="35" spans="1:38" ht="15" thickBot="1" x14ac:dyDescent="0.4">
      <c r="A35" s="140"/>
      <c r="B35" s="18"/>
      <c r="C35" s="7"/>
      <c r="D35" s="7"/>
      <c r="E35" s="7"/>
      <c r="F35" s="7"/>
      <c r="G35" s="7"/>
      <c r="H35" s="7"/>
      <c r="I35" s="7"/>
      <c r="J35" s="7"/>
      <c r="K35" s="7"/>
      <c r="L35" s="7"/>
      <c r="M35" s="7"/>
      <c r="N35" s="7"/>
      <c r="O35" s="7"/>
      <c r="P35" s="7"/>
      <c r="Q35" s="7"/>
      <c r="R35" s="7"/>
      <c r="S35" s="7"/>
      <c r="T35" s="7"/>
      <c r="U35" s="7"/>
      <c r="V35" s="7"/>
      <c r="W35" s="7"/>
      <c r="X35" s="7"/>
      <c r="Y35" s="7"/>
      <c r="Z35" s="7"/>
      <c r="AA35" s="7"/>
      <c r="AB35" s="127"/>
      <c r="AC35" s="140"/>
      <c r="AD35" s="140"/>
      <c r="AE35" s="140"/>
      <c r="AF35" s="140"/>
      <c r="AG35" s="140"/>
      <c r="AH35" s="140"/>
      <c r="AI35" s="140"/>
      <c r="AJ35" s="140"/>
      <c r="AK35" s="140"/>
      <c r="AL35" s="140"/>
    </row>
    <row r="36" spans="1:38" x14ac:dyDescent="0.35">
      <c r="A36" s="140"/>
      <c r="B36" s="18"/>
      <c r="C36" s="3899" t="s">
        <v>34</v>
      </c>
      <c r="D36" s="3900"/>
      <c r="E36" s="3900"/>
      <c r="F36" s="3900"/>
      <c r="G36" s="3900"/>
      <c r="H36" s="3900"/>
      <c r="I36" s="3900"/>
      <c r="J36" s="3901"/>
      <c r="K36" s="3905" t="s">
        <v>35</v>
      </c>
      <c r="L36" s="3906"/>
      <c r="M36" s="3906"/>
      <c r="N36" s="3906"/>
      <c r="O36" s="3906"/>
      <c r="P36" s="3906"/>
      <c r="Q36" s="3906"/>
      <c r="R36" s="3907"/>
      <c r="S36" s="3908" t="s">
        <v>36</v>
      </c>
      <c r="T36" s="3909"/>
      <c r="U36" s="3909"/>
      <c r="V36" s="3909"/>
      <c r="W36" s="3910"/>
      <c r="X36" s="3911" t="s">
        <v>37</v>
      </c>
      <c r="Y36" s="3912"/>
      <c r="Z36" s="3912"/>
      <c r="AA36" s="3913"/>
      <c r="AB36" s="127"/>
      <c r="AC36" s="140"/>
      <c r="AD36" s="140"/>
      <c r="AE36" s="140"/>
      <c r="AF36" s="140"/>
      <c r="AG36" s="140"/>
      <c r="AH36" s="140"/>
      <c r="AI36" s="140"/>
      <c r="AJ36" s="140"/>
      <c r="AK36" s="140"/>
      <c r="AL36" s="140"/>
    </row>
    <row r="37" spans="1:38" x14ac:dyDescent="0.35">
      <c r="A37" s="140"/>
      <c r="B37" s="18"/>
      <c r="C37" s="3902"/>
      <c r="D37" s="3903"/>
      <c r="E37" s="3903"/>
      <c r="F37" s="3903"/>
      <c r="G37" s="3903"/>
      <c r="H37" s="3903"/>
      <c r="I37" s="3903"/>
      <c r="J37" s="3904"/>
      <c r="K37" s="3914" t="s">
        <v>38</v>
      </c>
      <c r="L37" s="3915"/>
      <c r="M37" s="3915"/>
      <c r="N37" s="3892"/>
      <c r="O37" s="3891" t="s">
        <v>39</v>
      </c>
      <c r="P37" s="3915"/>
      <c r="Q37" s="3915"/>
      <c r="R37" s="3892"/>
      <c r="S37" s="3891" t="s">
        <v>38</v>
      </c>
      <c r="T37" s="3892"/>
      <c r="U37" s="3891" t="s">
        <v>39</v>
      </c>
      <c r="V37" s="3915"/>
      <c r="W37" s="3892"/>
      <c r="X37" s="3891" t="s">
        <v>38</v>
      </c>
      <c r="Y37" s="3892"/>
      <c r="Z37" s="3891" t="s">
        <v>39</v>
      </c>
      <c r="AA37" s="3892"/>
      <c r="AB37" s="127"/>
      <c r="AC37" s="140"/>
      <c r="AD37" s="140"/>
      <c r="AE37" s="140"/>
      <c r="AF37" s="140"/>
      <c r="AG37" s="140"/>
      <c r="AH37" s="140"/>
      <c r="AI37" s="140"/>
      <c r="AJ37" s="140"/>
      <c r="AK37" s="140"/>
      <c r="AL37" s="140"/>
    </row>
    <row r="38" spans="1:38" ht="15" thickBot="1" x14ac:dyDescent="0.4">
      <c r="A38" s="140"/>
      <c r="B38" s="18"/>
      <c r="C38" s="3902"/>
      <c r="D38" s="3903"/>
      <c r="E38" s="3903"/>
      <c r="F38" s="3903"/>
      <c r="G38" s="3903"/>
      <c r="H38" s="3903"/>
      <c r="I38" s="3903"/>
      <c r="J38" s="3904"/>
      <c r="K38" s="3997">
        <v>0</v>
      </c>
      <c r="L38" s="3998"/>
      <c r="M38" s="3998"/>
      <c r="N38" s="3999"/>
      <c r="O38" s="4000">
        <v>0.1</v>
      </c>
      <c r="P38" s="3998"/>
      <c r="Q38" s="3998"/>
      <c r="R38" s="3999"/>
      <c r="S38" s="4000">
        <v>0.11</v>
      </c>
      <c r="T38" s="3999"/>
      <c r="U38" s="4000">
        <v>0.19</v>
      </c>
      <c r="V38" s="3998"/>
      <c r="W38" s="3999"/>
      <c r="X38" s="4000">
        <v>0.2</v>
      </c>
      <c r="Y38" s="3999"/>
      <c r="Z38" s="4000">
        <v>1</v>
      </c>
      <c r="AA38" s="3999"/>
      <c r="AB38" s="127"/>
      <c r="AC38" s="140"/>
      <c r="AD38" s="140"/>
      <c r="AE38" s="140"/>
      <c r="AF38" s="140"/>
      <c r="AG38" s="140"/>
      <c r="AH38" s="140"/>
      <c r="AI38" s="140"/>
      <c r="AJ38" s="140"/>
      <c r="AK38" s="140"/>
      <c r="AL38" s="140"/>
    </row>
    <row r="39" spans="1:38" ht="15" thickBot="1" x14ac:dyDescent="0.4">
      <c r="A39" s="140"/>
      <c r="B39" s="18"/>
      <c r="C39" s="7"/>
      <c r="D39" s="7"/>
      <c r="E39" s="7"/>
      <c r="F39" s="7"/>
      <c r="G39" s="7"/>
      <c r="H39" s="7"/>
      <c r="I39" s="7"/>
      <c r="J39" s="7"/>
      <c r="K39" s="7"/>
      <c r="L39" s="7"/>
      <c r="M39" s="7"/>
      <c r="N39" s="7"/>
      <c r="O39" s="7"/>
      <c r="P39" s="7"/>
      <c r="Q39" s="7"/>
      <c r="R39" s="7"/>
      <c r="S39" s="7"/>
      <c r="T39" s="7"/>
      <c r="U39" s="7"/>
      <c r="V39" s="7"/>
      <c r="W39" s="7"/>
      <c r="X39" s="7"/>
      <c r="Y39" s="7"/>
      <c r="Z39" s="7"/>
      <c r="AA39" s="7"/>
      <c r="AB39" s="127"/>
      <c r="AC39" s="140"/>
      <c r="AD39" s="140"/>
      <c r="AE39" s="140"/>
      <c r="AF39" s="140"/>
      <c r="AG39" s="140"/>
      <c r="AH39" s="140"/>
      <c r="AI39" s="140"/>
      <c r="AJ39" s="140"/>
      <c r="AK39" s="140"/>
      <c r="AL39" s="140"/>
    </row>
    <row r="40" spans="1:38" ht="15" thickBot="1" x14ac:dyDescent="0.4">
      <c r="A40" s="137"/>
      <c r="B40" s="128"/>
      <c r="C40" s="3809" t="s">
        <v>40</v>
      </c>
      <c r="D40" s="3810"/>
      <c r="E40" s="3810"/>
      <c r="F40" s="3810"/>
      <c r="G40" s="3810"/>
      <c r="H40" s="3810"/>
      <c r="I40" s="3810"/>
      <c r="J40" s="3810"/>
      <c r="K40" s="3810"/>
      <c r="L40" s="3810"/>
      <c r="M40" s="3810"/>
      <c r="N40" s="3810"/>
      <c r="O40" s="3810"/>
      <c r="P40" s="3810"/>
      <c r="Q40" s="3810"/>
      <c r="R40" s="3810"/>
      <c r="S40" s="3810"/>
      <c r="T40" s="3810"/>
      <c r="U40" s="3810"/>
      <c r="V40" s="3810"/>
      <c r="W40" s="3810"/>
      <c r="X40" s="3810"/>
      <c r="Y40" s="3810"/>
      <c r="Z40" s="3810"/>
      <c r="AA40" s="3811"/>
      <c r="AB40" s="127"/>
      <c r="AC40" s="3880"/>
      <c r="AD40" s="3881"/>
      <c r="AE40" s="3881"/>
      <c r="AF40" s="3881"/>
      <c r="AG40" s="3881"/>
      <c r="AH40" s="3881"/>
      <c r="AI40" s="3881"/>
      <c r="AJ40" s="3881"/>
      <c r="AK40" s="3881"/>
      <c r="AL40" s="3881"/>
    </row>
    <row r="41" spans="1:38" ht="28.5" thickBot="1" x14ac:dyDescent="0.4">
      <c r="A41" s="137"/>
      <c r="B41" s="128"/>
      <c r="C41" s="3803" t="s">
        <v>41</v>
      </c>
      <c r="D41" s="3804"/>
      <c r="E41" s="3804"/>
      <c r="F41" s="3804"/>
      <c r="G41" s="3828"/>
      <c r="H41" s="25" t="s">
        <v>709</v>
      </c>
      <c r="I41" s="25" t="s">
        <v>710</v>
      </c>
      <c r="J41" s="25" t="s">
        <v>44</v>
      </c>
      <c r="K41" s="3809" t="s">
        <v>45</v>
      </c>
      <c r="L41" s="3810"/>
      <c r="M41" s="3810"/>
      <c r="N41" s="3810"/>
      <c r="O41" s="3810"/>
      <c r="P41" s="3810"/>
      <c r="Q41" s="3810"/>
      <c r="R41" s="3810"/>
      <c r="S41" s="3810"/>
      <c r="T41" s="3810"/>
      <c r="U41" s="3810"/>
      <c r="V41" s="3810"/>
      <c r="W41" s="3810"/>
      <c r="X41" s="3810"/>
      <c r="Y41" s="3810"/>
      <c r="Z41" s="3810"/>
      <c r="AA41" s="3810"/>
      <c r="AB41" s="127"/>
      <c r="AC41" s="3880"/>
      <c r="AD41" s="3881"/>
      <c r="AE41" s="3881"/>
      <c r="AF41" s="3881"/>
      <c r="AG41" s="3881"/>
      <c r="AH41" s="3881"/>
      <c r="AI41" s="3881"/>
      <c r="AJ41" s="3881"/>
      <c r="AK41" s="3881"/>
      <c r="AL41" s="3881"/>
    </row>
    <row r="42" spans="1:38" ht="56" customHeight="1" x14ac:dyDescent="0.35">
      <c r="A42" s="137"/>
      <c r="B42" s="128"/>
      <c r="C42" s="4001" t="s">
        <v>645</v>
      </c>
      <c r="D42" s="4002"/>
      <c r="E42" s="4002"/>
      <c r="F42" s="4002"/>
      <c r="G42" s="4003"/>
      <c r="H42" s="135"/>
      <c r="I42" s="135"/>
      <c r="J42" s="136">
        <v>0</v>
      </c>
      <c r="K42" s="4004" t="s">
        <v>711</v>
      </c>
      <c r="L42" s="4005"/>
      <c r="M42" s="4005"/>
      <c r="N42" s="4005"/>
      <c r="O42" s="4005"/>
      <c r="P42" s="4005"/>
      <c r="Q42" s="4005"/>
      <c r="R42" s="4005"/>
      <c r="S42" s="4005"/>
      <c r="T42" s="4005"/>
      <c r="U42" s="4005"/>
      <c r="V42" s="4005"/>
      <c r="W42" s="4005"/>
      <c r="X42" s="4005"/>
      <c r="Y42" s="4005"/>
      <c r="Z42" s="4005"/>
      <c r="AA42" s="4006"/>
      <c r="AB42" s="127"/>
      <c r="AC42" s="3880"/>
      <c r="AD42" s="3881"/>
      <c r="AE42" s="3881"/>
      <c r="AF42" s="3881"/>
      <c r="AG42" s="3881"/>
      <c r="AH42" s="3881"/>
      <c r="AI42" s="137"/>
      <c r="AJ42" s="137">
        <v>89</v>
      </c>
      <c r="AK42" s="137">
        <v>69</v>
      </c>
      <c r="AL42" s="137">
        <v>20</v>
      </c>
    </row>
    <row r="43" spans="1:38" ht="42" customHeight="1" thickBot="1" x14ac:dyDescent="0.4">
      <c r="A43" s="137"/>
      <c r="B43" s="128"/>
      <c r="C43" s="3806" t="s">
        <v>647</v>
      </c>
      <c r="D43" s="3807"/>
      <c r="E43" s="3807"/>
      <c r="F43" s="3807"/>
      <c r="G43" s="3829"/>
      <c r="H43" s="136">
        <v>0.63</v>
      </c>
      <c r="I43" s="136">
        <v>0.89</v>
      </c>
      <c r="J43" s="136">
        <v>0.26</v>
      </c>
      <c r="K43" s="4007" t="s">
        <v>712</v>
      </c>
      <c r="L43" s="4008"/>
      <c r="M43" s="4008"/>
      <c r="N43" s="4008"/>
      <c r="O43" s="4008"/>
      <c r="P43" s="4008"/>
      <c r="Q43" s="4008"/>
      <c r="R43" s="4008"/>
      <c r="S43" s="4008"/>
      <c r="T43" s="4008"/>
      <c r="U43" s="4008"/>
      <c r="V43" s="4008"/>
      <c r="W43" s="4008"/>
      <c r="X43" s="4008"/>
      <c r="Y43" s="4008"/>
      <c r="Z43" s="4008"/>
      <c r="AA43" s="4009"/>
      <c r="AB43" s="127"/>
      <c r="AC43" s="3880"/>
      <c r="AD43" s="3881"/>
      <c r="AE43" s="3881"/>
      <c r="AF43" s="3881"/>
      <c r="AG43" s="3881"/>
      <c r="AH43" s="3881"/>
      <c r="AI43" s="3881"/>
      <c r="AJ43" s="3881"/>
      <c r="AK43" s="3881"/>
      <c r="AL43" s="3881"/>
    </row>
    <row r="44" spans="1:38" ht="15" thickBot="1" x14ac:dyDescent="0.4">
      <c r="A44" s="137"/>
      <c r="B44" s="128"/>
      <c r="C44" s="3943" t="s">
        <v>46</v>
      </c>
      <c r="D44" s="3944"/>
      <c r="E44" s="3944"/>
      <c r="F44" s="3944"/>
      <c r="G44" s="3945"/>
      <c r="H44" s="11"/>
      <c r="I44" s="11"/>
      <c r="J44" s="136">
        <v>0.13</v>
      </c>
      <c r="K44" s="3946"/>
      <c r="L44" s="3947"/>
      <c r="M44" s="3947"/>
      <c r="N44" s="3947"/>
      <c r="O44" s="3947"/>
      <c r="P44" s="3947"/>
      <c r="Q44" s="3947"/>
      <c r="R44" s="3947"/>
      <c r="S44" s="3947"/>
      <c r="T44" s="3947"/>
      <c r="U44" s="3947"/>
      <c r="V44" s="3947"/>
      <c r="W44" s="3947"/>
      <c r="X44" s="3947"/>
      <c r="Y44" s="3947"/>
      <c r="Z44" s="3947"/>
      <c r="AA44" s="3947"/>
      <c r="AB44" s="127"/>
      <c r="AC44" s="3880"/>
      <c r="AD44" s="3881"/>
      <c r="AE44" s="3881"/>
      <c r="AF44" s="3881"/>
      <c r="AG44" s="3881"/>
      <c r="AH44" s="3881"/>
      <c r="AI44" s="3881"/>
      <c r="AJ44" s="3881"/>
      <c r="AK44" s="3881"/>
      <c r="AL44" s="3881"/>
    </row>
    <row r="45" spans="1:38" x14ac:dyDescent="0.35">
      <c r="A45" s="137"/>
      <c r="B45" s="3941"/>
      <c r="C45" s="3942"/>
      <c r="D45" s="3942"/>
      <c r="E45" s="7"/>
      <c r="F45" s="7"/>
      <c r="G45" s="7"/>
      <c r="H45" s="7"/>
      <c r="I45" s="7"/>
      <c r="J45" s="7"/>
      <c r="K45" s="7"/>
      <c r="L45" s="7"/>
      <c r="M45" s="7"/>
      <c r="N45" s="7"/>
      <c r="O45" s="7"/>
      <c r="P45" s="7"/>
      <c r="Q45" s="7"/>
      <c r="R45" s="7"/>
      <c r="S45" s="7"/>
      <c r="T45" s="7"/>
      <c r="U45" s="7"/>
      <c r="V45" s="7"/>
      <c r="W45" s="7"/>
      <c r="X45" s="7"/>
      <c r="Y45" s="7"/>
      <c r="Z45" s="7"/>
      <c r="AA45" s="7"/>
      <c r="AB45" s="127"/>
      <c r="AC45" s="3880"/>
      <c r="AD45" s="3881"/>
      <c r="AE45" s="3881"/>
      <c r="AF45" s="3881"/>
      <c r="AG45" s="3881"/>
      <c r="AH45" s="3881"/>
      <c r="AI45" s="3881"/>
      <c r="AJ45" s="3881"/>
      <c r="AK45" s="3881"/>
      <c r="AL45" s="3881"/>
    </row>
    <row r="46" spans="1:38" ht="15" thickBot="1" x14ac:dyDescent="0.4">
      <c r="A46" s="137"/>
      <c r="B46" s="3941"/>
      <c r="C46" s="3942"/>
      <c r="D46" s="3942"/>
      <c r="E46" s="7"/>
      <c r="F46" s="7"/>
      <c r="G46" s="7"/>
      <c r="H46" s="7"/>
      <c r="I46" s="7"/>
      <c r="J46" s="7"/>
      <c r="K46" s="7"/>
      <c r="L46" s="7"/>
      <c r="M46" s="7"/>
      <c r="N46" s="7"/>
      <c r="O46" s="7"/>
      <c r="P46" s="7"/>
      <c r="Q46" s="7"/>
      <c r="R46" s="7"/>
      <c r="S46" s="7"/>
      <c r="T46" s="7"/>
      <c r="U46" s="7"/>
      <c r="V46" s="7"/>
      <c r="W46" s="7"/>
      <c r="X46" s="7"/>
      <c r="Y46" s="7"/>
      <c r="Z46" s="7"/>
      <c r="AA46" s="7"/>
      <c r="AB46" s="127"/>
      <c r="AC46" s="3880"/>
      <c r="AD46" s="3881"/>
      <c r="AE46" s="3881"/>
      <c r="AF46" s="3881"/>
      <c r="AG46" s="3881"/>
      <c r="AH46" s="3881"/>
      <c r="AI46" s="3881"/>
      <c r="AJ46" s="3881"/>
      <c r="AK46" s="3881"/>
      <c r="AL46" s="3881"/>
    </row>
    <row r="47" spans="1:38" x14ac:dyDescent="0.35">
      <c r="A47" s="137"/>
      <c r="B47" s="128"/>
      <c r="C47" s="3791" t="s">
        <v>47</v>
      </c>
      <c r="D47" s="3792"/>
      <c r="E47" s="3792"/>
      <c r="F47" s="3792"/>
      <c r="G47" s="3792"/>
      <c r="H47" s="3792"/>
      <c r="I47" s="3792"/>
      <c r="J47" s="3792"/>
      <c r="K47" s="3792"/>
      <c r="L47" s="3792"/>
      <c r="M47" s="3792"/>
      <c r="N47" s="3792"/>
      <c r="O47" s="3792"/>
      <c r="P47" s="3792"/>
      <c r="Q47" s="3792"/>
      <c r="R47" s="3792"/>
      <c r="S47" s="3792"/>
      <c r="T47" s="3792"/>
      <c r="U47" s="3792"/>
      <c r="V47" s="3792"/>
      <c r="W47" s="3792"/>
      <c r="X47" s="3792"/>
      <c r="Y47" s="3792"/>
      <c r="Z47" s="3792"/>
      <c r="AA47" s="3792"/>
      <c r="AB47" s="127"/>
      <c r="AC47" s="3880"/>
      <c r="AD47" s="3881"/>
      <c r="AE47" s="3881"/>
      <c r="AF47" s="3881"/>
      <c r="AG47" s="3881"/>
      <c r="AH47" s="3881"/>
      <c r="AI47" s="3881"/>
      <c r="AJ47" s="3881"/>
      <c r="AK47" s="3881"/>
      <c r="AL47" s="3881"/>
    </row>
    <row r="48" spans="1:38" ht="15" thickBot="1" x14ac:dyDescent="0.4">
      <c r="A48" s="140"/>
      <c r="B48" s="18"/>
      <c r="C48" s="3850"/>
      <c r="D48" s="3851"/>
      <c r="E48" s="3851"/>
      <c r="F48" s="3851"/>
      <c r="G48" s="3851"/>
      <c r="H48" s="3851"/>
      <c r="I48" s="3851"/>
      <c r="J48" s="3851"/>
      <c r="K48" s="3851"/>
      <c r="L48" s="3851"/>
      <c r="M48" s="3851"/>
      <c r="N48" s="3851"/>
      <c r="O48" s="3851"/>
      <c r="P48" s="3851"/>
      <c r="Q48" s="3851"/>
      <c r="R48" s="3851"/>
      <c r="S48" s="3851"/>
      <c r="T48" s="3851"/>
      <c r="U48" s="3851"/>
      <c r="V48" s="3851"/>
      <c r="W48" s="3851"/>
      <c r="X48" s="3851"/>
      <c r="Y48" s="3851"/>
      <c r="Z48" s="3851"/>
      <c r="AA48" s="3851"/>
      <c r="AB48" s="127"/>
      <c r="AC48" s="140"/>
      <c r="AD48" s="140"/>
      <c r="AE48" s="140"/>
      <c r="AF48" s="140"/>
      <c r="AG48" s="140"/>
      <c r="AH48" s="140"/>
      <c r="AI48" s="140"/>
      <c r="AJ48" s="140"/>
      <c r="AK48" s="140"/>
      <c r="AL48" s="140"/>
    </row>
    <row r="49" spans="1:38" x14ac:dyDescent="0.35">
      <c r="A49" s="140"/>
      <c r="B49" s="18"/>
      <c r="C49" s="3797"/>
      <c r="D49" s="3798"/>
      <c r="E49" s="3798"/>
      <c r="F49" s="3798"/>
      <c r="G49" s="3798"/>
      <c r="H49" s="3798"/>
      <c r="I49" s="3798"/>
      <c r="J49" s="3798"/>
      <c r="K49" s="3798"/>
      <c r="L49" s="3798"/>
      <c r="M49" s="3798"/>
      <c r="N49" s="3798"/>
      <c r="O49" s="3798"/>
      <c r="P49" s="3798"/>
      <c r="Q49" s="3798"/>
      <c r="R49" s="3798"/>
      <c r="S49" s="3798"/>
      <c r="T49" s="3798"/>
      <c r="U49" s="3798"/>
      <c r="V49" s="3798"/>
      <c r="W49" s="3798"/>
      <c r="X49" s="3798"/>
      <c r="Y49" s="3798"/>
      <c r="Z49" s="3798"/>
      <c r="AA49" s="3798"/>
      <c r="AB49" s="127"/>
      <c r="AC49" s="140"/>
      <c r="AD49" s="140"/>
      <c r="AE49" s="140"/>
      <c r="AF49" s="140"/>
      <c r="AG49" s="140"/>
      <c r="AH49" s="140"/>
      <c r="AI49" s="140"/>
      <c r="AJ49" s="140"/>
      <c r="AK49" s="140"/>
      <c r="AL49" s="140"/>
    </row>
    <row r="50" spans="1:38" x14ac:dyDescent="0.35">
      <c r="A50" s="140"/>
      <c r="B50" s="18"/>
      <c r="C50" s="3800"/>
      <c r="D50" s="3801"/>
      <c r="E50" s="3801"/>
      <c r="F50" s="3801"/>
      <c r="G50" s="3801"/>
      <c r="H50" s="3801"/>
      <c r="I50" s="3801"/>
      <c r="J50" s="3801"/>
      <c r="K50" s="3801"/>
      <c r="L50" s="3801"/>
      <c r="M50" s="3801"/>
      <c r="N50" s="3801"/>
      <c r="O50" s="3801"/>
      <c r="P50" s="3801"/>
      <c r="Q50" s="3801"/>
      <c r="R50" s="3801"/>
      <c r="S50" s="3801"/>
      <c r="T50" s="3801"/>
      <c r="U50" s="3801"/>
      <c r="V50" s="3801"/>
      <c r="W50" s="3801"/>
      <c r="X50" s="3801"/>
      <c r="Y50" s="3801"/>
      <c r="Z50" s="3801"/>
      <c r="AA50" s="3801"/>
      <c r="AB50" s="127"/>
      <c r="AC50" s="140"/>
      <c r="AD50" s="140"/>
      <c r="AE50" s="140"/>
      <c r="AF50" s="140"/>
      <c r="AG50" s="140"/>
      <c r="AH50" s="140"/>
      <c r="AI50" s="140"/>
      <c r="AJ50" s="140"/>
      <c r="AK50" s="140"/>
      <c r="AL50" s="140"/>
    </row>
    <row r="51" spans="1:38" x14ac:dyDescent="0.35">
      <c r="A51" s="140"/>
      <c r="B51" s="18"/>
      <c r="C51" s="3800"/>
      <c r="D51" s="3801"/>
      <c r="E51" s="3801"/>
      <c r="F51" s="3801"/>
      <c r="G51" s="3801"/>
      <c r="H51" s="3801"/>
      <c r="I51" s="3801"/>
      <c r="J51" s="3801"/>
      <c r="K51" s="3801"/>
      <c r="L51" s="3801"/>
      <c r="M51" s="3801"/>
      <c r="N51" s="3801"/>
      <c r="O51" s="3801"/>
      <c r="P51" s="3801"/>
      <c r="Q51" s="3801"/>
      <c r="R51" s="3801"/>
      <c r="S51" s="3801"/>
      <c r="T51" s="3801"/>
      <c r="U51" s="3801"/>
      <c r="V51" s="3801"/>
      <c r="W51" s="3801"/>
      <c r="X51" s="3801"/>
      <c r="Y51" s="3801"/>
      <c r="Z51" s="3801"/>
      <c r="AA51" s="3801"/>
      <c r="AB51" s="127"/>
      <c r="AC51" s="140"/>
      <c r="AD51" s="140"/>
      <c r="AE51" s="140"/>
      <c r="AF51" s="140"/>
      <c r="AG51" s="140"/>
      <c r="AH51" s="140"/>
      <c r="AI51" s="140"/>
      <c r="AJ51" s="140"/>
      <c r="AK51" s="140"/>
      <c r="AL51" s="140"/>
    </row>
    <row r="52" spans="1:38" x14ac:dyDescent="0.35">
      <c r="A52" s="140"/>
      <c r="B52" s="18"/>
      <c r="C52" s="3800"/>
      <c r="D52" s="3801"/>
      <c r="E52" s="3801"/>
      <c r="F52" s="3801"/>
      <c r="G52" s="3801"/>
      <c r="H52" s="3801"/>
      <c r="I52" s="3801"/>
      <c r="J52" s="3801"/>
      <c r="K52" s="3801"/>
      <c r="L52" s="3801"/>
      <c r="M52" s="3801"/>
      <c r="N52" s="3801"/>
      <c r="O52" s="3801"/>
      <c r="P52" s="3801"/>
      <c r="Q52" s="3801"/>
      <c r="R52" s="3801"/>
      <c r="S52" s="3801"/>
      <c r="T52" s="3801"/>
      <c r="U52" s="3801"/>
      <c r="V52" s="3801"/>
      <c r="W52" s="3801"/>
      <c r="X52" s="3801"/>
      <c r="Y52" s="3801"/>
      <c r="Z52" s="3801"/>
      <c r="AA52" s="3801"/>
      <c r="AB52" s="127"/>
      <c r="AC52" s="140"/>
      <c r="AD52" s="140"/>
      <c r="AE52" s="140"/>
      <c r="AF52" s="140"/>
      <c r="AG52" s="140"/>
      <c r="AH52" s="140"/>
      <c r="AI52" s="140"/>
      <c r="AJ52" s="140"/>
      <c r="AK52" s="140"/>
      <c r="AL52" s="140"/>
    </row>
    <row r="53" spans="1:38" x14ac:dyDescent="0.35">
      <c r="A53" s="140"/>
      <c r="B53" s="18"/>
      <c r="C53" s="3800"/>
      <c r="D53" s="3801"/>
      <c r="E53" s="3801"/>
      <c r="F53" s="3801"/>
      <c r="G53" s="3801"/>
      <c r="H53" s="3801"/>
      <c r="I53" s="3801"/>
      <c r="J53" s="3801"/>
      <c r="K53" s="3801"/>
      <c r="L53" s="3801"/>
      <c r="M53" s="3801"/>
      <c r="N53" s="3801"/>
      <c r="O53" s="3801"/>
      <c r="P53" s="3801"/>
      <c r="Q53" s="3801"/>
      <c r="R53" s="3801"/>
      <c r="S53" s="3801"/>
      <c r="T53" s="3801"/>
      <c r="U53" s="3801"/>
      <c r="V53" s="3801"/>
      <c r="W53" s="3801"/>
      <c r="X53" s="3801"/>
      <c r="Y53" s="3801"/>
      <c r="Z53" s="3801"/>
      <c r="AA53" s="3801"/>
      <c r="AB53" s="127"/>
      <c r="AC53" s="140"/>
      <c r="AD53" s="140"/>
      <c r="AE53" s="140"/>
      <c r="AF53" s="140"/>
      <c r="AG53" s="140"/>
      <c r="AH53" s="140"/>
      <c r="AI53" s="140"/>
      <c r="AJ53" s="140"/>
      <c r="AK53" s="140"/>
      <c r="AL53" s="140"/>
    </row>
    <row r="54" spans="1:38" x14ac:dyDescent="0.35">
      <c r="A54" s="140"/>
      <c r="B54" s="18"/>
      <c r="C54" s="3800"/>
      <c r="D54" s="3801"/>
      <c r="E54" s="3801"/>
      <c r="F54" s="3801"/>
      <c r="G54" s="3801"/>
      <c r="H54" s="3801"/>
      <c r="I54" s="3801"/>
      <c r="J54" s="3801"/>
      <c r="K54" s="3801"/>
      <c r="L54" s="3801"/>
      <c r="M54" s="3801"/>
      <c r="N54" s="3801"/>
      <c r="O54" s="3801"/>
      <c r="P54" s="3801"/>
      <c r="Q54" s="3801"/>
      <c r="R54" s="3801"/>
      <c r="S54" s="3801"/>
      <c r="T54" s="3801"/>
      <c r="U54" s="3801"/>
      <c r="V54" s="3801"/>
      <c r="W54" s="3801"/>
      <c r="X54" s="3801"/>
      <c r="Y54" s="3801"/>
      <c r="Z54" s="3801"/>
      <c r="AA54" s="3801"/>
      <c r="AB54" s="127"/>
      <c r="AC54" s="140"/>
      <c r="AD54" s="140"/>
      <c r="AE54" s="140"/>
      <c r="AF54" s="140"/>
      <c r="AG54" s="140"/>
      <c r="AH54" s="140"/>
      <c r="AI54" s="140"/>
      <c r="AJ54" s="140"/>
      <c r="AK54" s="140"/>
      <c r="AL54" s="140"/>
    </row>
    <row r="55" spans="1:38" x14ac:dyDescent="0.35">
      <c r="A55" s="140"/>
      <c r="B55" s="18"/>
      <c r="C55" s="3800"/>
      <c r="D55" s="3801"/>
      <c r="E55" s="3801"/>
      <c r="F55" s="3801"/>
      <c r="G55" s="3801"/>
      <c r="H55" s="3801"/>
      <c r="I55" s="3801"/>
      <c r="J55" s="3801"/>
      <c r="K55" s="3801"/>
      <c r="L55" s="3801"/>
      <c r="M55" s="3801"/>
      <c r="N55" s="3801"/>
      <c r="O55" s="3801"/>
      <c r="P55" s="3801"/>
      <c r="Q55" s="3801"/>
      <c r="R55" s="3801"/>
      <c r="S55" s="3801"/>
      <c r="T55" s="3801"/>
      <c r="U55" s="3801"/>
      <c r="V55" s="3801"/>
      <c r="W55" s="3801"/>
      <c r="X55" s="3801"/>
      <c r="Y55" s="3801"/>
      <c r="Z55" s="3801"/>
      <c r="AA55" s="3801"/>
      <c r="AB55" s="127"/>
      <c r="AC55" s="140"/>
      <c r="AD55" s="140"/>
      <c r="AE55" s="140"/>
      <c r="AF55" s="140"/>
      <c r="AG55" s="140"/>
      <c r="AH55" s="140"/>
      <c r="AI55" s="140"/>
      <c r="AJ55" s="140"/>
      <c r="AK55" s="140"/>
      <c r="AL55" s="140"/>
    </row>
    <row r="56" spans="1:38" x14ac:dyDescent="0.35">
      <c r="A56" s="140"/>
      <c r="B56" s="18"/>
      <c r="C56" s="3800"/>
      <c r="D56" s="3801"/>
      <c r="E56" s="3801"/>
      <c r="F56" s="3801"/>
      <c r="G56" s="3801"/>
      <c r="H56" s="3801"/>
      <c r="I56" s="3801"/>
      <c r="J56" s="3801"/>
      <c r="K56" s="3801"/>
      <c r="L56" s="3801"/>
      <c r="M56" s="3801"/>
      <c r="N56" s="3801"/>
      <c r="O56" s="3801"/>
      <c r="P56" s="3801"/>
      <c r="Q56" s="3801"/>
      <c r="R56" s="3801"/>
      <c r="S56" s="3801"/>
      <c r="T56" s="3801"/>
      <c r="U56" s="3801"/>
      <c r="V56" s="3801"/>
      <c r="W56" s="3801"/>
      <c r="X56" s="3801"/>
      <c r="Y56" s="3801"/>
      <c r="Z56" s="3801"/>
      <c r="AA56" s="3801"/>
      <c r="AB56" s="127"/>
      <c r="AC56" s="140"/>
      <c r="AD56" s="140"/>
      <c r="AE56" s="140"/>
      <c r="AF56" s="140"/>
      <c r="AG56" s="140"/>
      <c r="AH56" s="140"/>
      <c r="AI56" s="140"/>
      <c r="AJ56" s="140"/>
      <c r="AK56" s="140"/>
      <c r="AL56" s="140"/>
    </row>
    <row r="57" spans="1:38" x14ac:dyDescent="0.35">
      <c r="A57" s="140"/>
      <c r="B57" s="18"/>
      <c r="C57" s="3800"/>
      <c r="D57" s="3801"/>
      <c r="E57" s="3801"/>
      <c r="F57" s="3801"/>
      <c r="G57" s="3801"/>
      <c r="H57" s="3801"/>
      <c r="I57" s="3801"/>
      <c r="J57" s="3801"/>
      <c r="K57" s="3801"/>
      <c r="L57" s="3801"/>
      <c r="M57" s="3801"/>
      <c r="N57" s="3801"/>
      <c r="O57" s="3801"/>
      <c r="P57" s="3801"/>
      <c r="Q57" s="3801"/>
      <c r="R57" s="3801"/>
      <c r="S57" s="3801"/>
      <c r="T57" s="3801"/>
      <c r="U57" s="3801"/>
      <c r="V57" s="3801"/>
      <c r="W57" s="3801"/>
      <c r="X57" s="3801"/>
      <c r="Y57" s="3801"/>
      <c r="Z57" s="3801"/>
      <c r="AA57" s="3801"/>
      <c r="AB57" s="127"/>
      <c r="AC57" s="140"/>
      <c r="AD57" s="140"/>
      <c r="AE57" s="140"/>
      <c r="AF57" s="140"/>
      <c r="AG57" s="140"/>
      <c r="AH57" s="140"/>
      <c r="AI57" s="140"/>
      <c r="AJ57" s="140"/>
      <c r="AK57" s="140"/>
      <c r="AL57" s="140"/>
    </row>
    <row r="58" spans="1:38" x14ac:dyDescent="0.35">
      <c r="A58" s="140"/>
      <c r="B58" s="18"/>
      <c r="C58" s="3800"/>
      <c r="D58" s="3801"/>
      <c r="E58" s="3801"/>
      <c r="F58" s="3801"/>
      <c r="G58" s="3801"/>
      <c r="H58" s="3801"/>
      <c r="I58" s="3801"/>
      <c r="J58" s="3801"/>
      <c r="K58" s="3801"/>
      <c r="L58" s="3801"/>
      <c r="M58" s="3801"/>
      <c r="N58" s="3801"/>
      <c r="O58" s="3801"/>
      <c r="P58" s="3801"/>
      <c r="Q58" s="3801"/>
      <c r="R58" s="3801"/>
      <c r="S58" s="3801"/>
      <c r="T58" s="3801"/>
      <c r="U58" s="3801"/>
      <c r="V58" s="3801"/>
      <c r="W58" s="3801"/>
      <c r="X58" s="3801"/>
      <c r="Y58" s="3801"/>
      <c r="Z58" s="3801"/>
      <c r="AA58" s="3801"/>
      <c r="AB58" s="127"/>
      <c r="AC58" s="140"/>
      <c r="AD58" s="140"/>
      <c r="AE58" s="140"/>
      <c r="AF58" s="140"/>
      <c r="AG58" s="140"/>
      <c r="AH58" s="140"/>
      <c r="AI58" s="140"/>
      <c r="AJ58" s="140"/>
      <c r="AK58" s="140"/>
      <c r="AL58" s="140"/>
    </row>
    <row r="59" spans="1:38" x14ac:dyDescent="0.35">
      <c r="A59" s="140"/>
      <c r="B59" s="18"/>
      <c r="C59" s="3800"/>
      <c r="D59" s="3801"/>
      <c r="E59" s="3801"/>
      <c r="F59" s="3801"/>
      <c r="G59" s="3801"/>
      <c r="H59" s="3801"/>
      <c r="I59" s="3801"/>
      <c r="J59" s="3801"/>
      <c r="K59" s="3801"/>
      <c r="L59" s="3801"/>
      <c r="M59" s="3801"/>
      <c r="N59" s="3801"/>
      <c r="O59" s="3801"/>
      <c r="P59" s="3801"/>
      <c r="Q59" s="3801"/>
      <c r="R59" s="3801"/>
      <c r="S59" s="3801"/>
      <c r="T59" s="3801"/>
      <c r="U59" s="3801"/>
      <c r="V59" s="3801"/>
      <c r="W59" s="3801"/>
      <c r="X59" s="3801"/>
      <c r="Y59" s="3801"/>
      <c r="Z59" s="3801"/>
      <c r="AA59" s="3801"/>
      <c r="AB59" s="127"/>
      <c r="AC59" s="140"/>
      <c r="AD59" s="140"/>
      <c r="AE59" s="140"/>
      <c r="AF59" s="140"/>
      <c r="AG59" s="140"/>
      <c r="AH59" s="140"/>
      <c r="AI59" s="140"/>
      <c r="AJ59" s="140"/>
      <c r="AK59" s="140"/>
      <c r="AL59" s="140"/>
    </row>
    <row r="60" spans="1:38" x14ac:dyDescent="0.35">
      <c r="A60" s="140"/>
      <c r="B60" s="18"/>
      <c r="C60" s="3800"/>
      <c r="D60" s="3801"/>
      <c r="E60" s="3801"/>
      <c r="F60" s="3801"/>
      <c r="G60" s="3801"/>
      <c r="H60" s="3801"/>
      <c r="I60" s="3801"/>
      <c r="J60" s="3801"/>
      <c r="K60" s="3801"/>
      <c r="L60" s="3801"/>
      <c r="M60" s="3801"/>
      <c r="N60" s="3801"/>
      <c r="O60" s="3801"/>
      <c r="P60" s="3801"/>
      <c r="Q60" s="3801"/>
      <c r="R60" s="3801"/>
      <c r="S60" s="3801"/>
      <c r="T60" s="3801"/>
      <c r="U60" s="3801"/>
      <c r="V60" s="3801"/>
      <c r="W60" s="3801"/>
      <c r="X60" s="3801"/>
      <c r="Y60" s="3801"/>
      <c r="Z60" s="3801"/>
      <c r="AA60" s="3801"/>
      <c r="AB60" s="127"/>
      <c r="AC60" s="140"/>
      <c r="AD60" s="140"/>
      <c r="AE60" s="140"/>
      <c r="AF60" s="140"/>
      <c r="AG60" s="140"/>
      <c r="AH60" s="140"/>
      <c r="AI60" s="140"/>
      <c r="AJ60" s="140"/>
      <c r="AK60" s="140"/>
      <c r="AL60" s="140"/>
    </row>
    <row r="61" spans="1:38" x14ac:dyDescent="0.35">
      <c r="A61" s="140"/>
      <c r="B61" s="18"/>
      <c r="C61" s="3800"/>
      <c r="D61" s="3801"/>
      <c r="E61" s="3801"/>
      <c r="F61" s="3801"/>
      <c r="G61" s="3801"/>
      <c r="H61" s="3801"/>
      <c r="I61" s="3801"/>
      <c r="J61" s="3801"/>
      <c r="K61" s="3801"/>
      <c r="L61" s="3801"/>
      <c r="M61" s="3801"/>
      <c r="N61" s="3801"/>
      <c r="O61" s="3801"/>
      <c r="P61" s="3801"/>
      <c r="Q61" s="3801"/>
      <c r="R61" s="3801"/>
      <c r="S61" s="3801"/>
      <c r="T61" s="3801"/>
      <c r="U61" s="3801"/>
      <c r="V61" s="3801"/>
      <c r="W61" s="3801"/>
      <c r="X61" s="3801"/>
      <c r="Y61" s="3801"/>
      <c r="Z61" s="3801"/>
      <c r="AA61" s="3801"/>
      <c r="AB61" s="127"/>
      <c r="AC61" s="140"/>
      <c r="AD61" s="140"/>
      <c r="AE61" s="140"/>
      <c r="AF61" s="140"/>
      <c r="AG61" s="140"/>
      <c r="AH61" s="140"/>
      <c r="AI61" s="140"/>
      <c r="AJ61" s="140"/>
      <c r="AK61" s="140"/>
      <c r="AL61" s="140"/>
    </row>
    <row r="62" spans="1:38" x14ac:dyDescent="0.35">
      <c r="A62" s="140"/>
      <c r="B62" s="19"/>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20"/>
      <c r="AC62" s="140"/>
      <c r="AD62" s="140"/>
      <c r="AE62" s="140"/>
      <c r="AF62" s="140"/>
      <c r="AG62" s="140"/>
      <c r="AH62" s="140"/>
      <c r="AI62" s="140"/>
      <c r="AJ62" s="140"/>
      <c r="AK62" s="140"/>
      <c r="AL62" s="140"/>
    </row>
    <row r="63" spans="1:38" ht="15" thickBot="1" x14ac:dyDescent="0.4">
      <c r="A63" s="140"/>
      <c r="B63" s="21"/>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2"/>
      <c r="AC63" s="140"/>
      <c r="AD63" s="140"/>
      <c r="AE63" s="140"/>
      <c r="AF63" s="140"/>
      <c r="AG63" s="140"/>
      <c r="AH63" s="140"/>
      <c r="AI63" s="140"/>
      <c r="AJ63" s="140"/>
      <c r="AK63" s="140"/>
      <c r="AL63" s="140"/>
    </row>
    <row r="64" spans="1:38" ht="15.5" customHeight="1" x14ac:dyDescent="0.35">
      <c r="A64" s="140"/>
      <c r="B64" s="132"/>
      <c r="C64" s="3948" t="s">
        <v>41</v>
      </c>
      <c r="D64" s="3949"/>
      <c r="E64" s="3949"/>
      <c r="F64" s="3949"/>
      <c r="G64" s="3950"/>
      <c r="H64" s="3948" t="s">
        <v>48</v>
      </c>
      <c r="I64" s="3950"/>
      <c r="J64" s="3948" t="s">
        <v>48</v>
      </c>
      <c r="K64" s="3949"/>
      <c r="L64" s="3949"/>
      <c r="M64" s="3950"/>
      <c r="N64" s="3948" t="s">
        <v>49</v>
      </c>
      <c r="O64" s="3949"/>
      <c r="P64" s="3949"/>
      <c r="Q64" s="3949"/>
      <c r="R64" s="3949"/>
      <c r="S64" s="3949"/>
      <c r="T64" s="3949"/>
      <c r="U64" s="3949"/>
      <c r="V64" s="3957" t="s">
        <v>50</v>
      </c>
      <c r="W64" s="3957"/>
      <c r="X64" s="3957"/>
      <c r="Y64" s="3957"/>
      <c r="Z64" s="3957"/>
      <c r="AA64" s="3957"/>
      <c r="AB64" s="142"/>
      <c r="AC64" s="140"/>
      <c r="AD64" s="140"/>
      <c r="AE64" s="140"/>
      <c r="AF64" s="140"/>
      <c r="AG64" s="140"/>
      <c r="AH64" s="140"/>
      <c r="AI64" s="140"/>
      <c r="AJ64" s="140"/>
      <c r="AK64" s="140"/>
      <c r="AL64" s="140"/>
    </row>
    <row r="65" spans="1:38" ht="15.5" customHeight="1" x14ac:dyDescent="0.35">
      <c r="A65" s="140"/>
      <c r="B65" s="23"/>
      <c r="C65" s="3951"/>
      <c r="D65" s="3952"/>
      <c r="E65" s="3952"/>
      <c r="F65" s="3952"/>
      <c r="G65" s="3953"/>
      <c r="H65" s="3951" t="s">
        <v>76</v>
      </c>
      <c r="I65" s="3953"/>
      <c r="J65" s="3951" t="s">
        <v>51</v>
      </c>
      <c r="K65" s="3952"/>
      <c r="L65" s="3952"/>
      <c r="M65" s="3953"/>
      <c r="N65" s="3951"/>
      <c r="O65" s="3952"/>
      <c r="P65" s="3952"/>
      <c r="Q65" s="3952"/>
      <c r="R65" s="3952"/>
      <c r="S65" s="3952"/>
      <c r="T65" s="3952"/>
      <c r="U65" s="3952"/>
      <c r="V65" s="3958"/>
      <c r="W65" s="3958"/>
      <c r="X65" s="3958"/>
      <c r="Y65" s="3958"/>
      <c r="Z65" s="3958"/>
      <c r="AA65" s="3958"/>
      <c r="AB65" s="142"/>
      <c r="AC65" s="140"/>
      <c r="AD65" s="140"/>
      <c r="AE65" s="140"/>
      <c r="AF65" s="140"/>
      <c r="AG65" s="140"/>
      <c r="AH65" s="140"/>
      <c r="AI65" s="140"/>
      <c r="AJ65" s="140"/>
      <c r="AK65" s="140"/>
      <c r="AL65" s="140"/>
    </row>
    <row r="66" spans="1:38" ht="16" thickBot="1" x14ac:dyDescent="0.4">
      <c r="A66" s="140"/>
      <c r="B66" s="23"/>
      <c r="C66" s="3954"/>
      <c r="D66" s="3956"/>
      <c r="E66" s="3956"/>
      <c r="F66" s="3956"/>
      <c r="G66" s="3955"/>
      <c r="H66" s="3954"/>
      <c r="I66" s="3955"/>
      <c r="J66" s="3954"/>
      <c r="K66" s="3956"/>
      <c r="L66" s="3956"/>
      <c r="M66" s="3955"/>
      <c r="N66" s="3954"/>
      <c r="O66" s="3956"/>
      <c r="P66" s="3956"/>
      <c r="Q66" s="3956"/>
      <c r="R66" s="3956"/>
      <c r="S66" s="3956"/>
      <c r="T66" s="3956"/>
      <c r="U66" s="3956"/>
      <c r="V66" s="4010"/>
      <c r="W66" s="4010"/>
      <c r="X66" s="4010"/>
      <c r="Y66" s="4010"/>
      <c r="Z66" s="4010"/>
      <c r="AA66" s="4010"/>
      <c r="AB66" s="142"/>
      <c r="AC66" s="140"/>
      <c r="AD66" s="140"/>
      <c r="AE66" s="140"/>
      <c r="AF66" s="140"/>
      <c r="AG66" s="140"/>
      <c r="AH66" s="140"/>
      <c r="AI66" s="140"/>
      <c r="AJ66" s="140"/>
      <c r="AK66" s="140"/>
      <c r="AL66" s="140"/>
    </row>
    <row r="67" spans="1:38" ht="39" customHeight="1" x14ac:dyDescent="0.35">
      <c r="A67" s="140"/>
      <c r="B67" s="132"/>
      <c r="C67" s="4011" t="s">
        <v>645</v>
      </c>
      <c r="D67" s="4012"/>
      <c r="E67" s="4012"/>
      <c r="F67" s="4012"/>
      <c r="G67" s="3962"/>
      <c r="H67" s="3961" t="s">
        <v>443</v>
      </c>
      <c r="I67" s="3962"/>
      <c r="J67" s="3963">
        <v>0</v>
      </c>
      <c r="K67" s="3964"/>
      <c r="L67" s="3964"/>
      <c r="M67" s="3965"/>
      <c r="N67" s="4013" t="s">
        <v>713</v>
      </c>
      <c r="O67" s="4014"/>
      <c r="P67" s="4014"/>
      <c r="Q67" s="4014"/>
      <c r="R67" s="4014"/>
      <c r="S67" s="4014"/>
      <c r="T67" s="4014"/>
      <c r="U67" s="4015"/>
      <c r="V67" s="4016" t="s">
        <v>714</v>
      </c>
      <c r="W67" s="4017"/>
      <c r="X67" s="4017"/>
      <c r="Y67" s="4017"/>
      <c r="Z67" s="4017"/>
      <c r="AA67" s="4018"/>
      <c r="AB67" s="129"/>
      <c r="AC67" s="140"/>
      <c r="AD67" s="140"/>
      <c r="AE67" s="140"/>
      <c r="AF67" s="140"/>
      <c r="AG67" s="140"/>
      <c r="AH67" s="140"/>
      <c r="AI67" s="140"/>
      <c r="AJ67" s="140"/>
      <c r="AK67" s="140"/>
      <c r="AL67" s="140"/>
    </row>
    <row r="68" spans="1:38" x14ac:dyDescent="0.35">
      <c r="A68" s="140"/>
      <c r="B68" s="132"/>
      <c r="C68" s="4019" t="s">
        <v>647</v>
      </c>
      <c r="D68" s="3974"/>
      <c r="E68" s="3974"/>
      <c r="F68" s="3974"/>
      <c r="G68" s="3973"/>
      <c r="H68" s="4020">
        <v>0.28000000000000003</v>
      </c>
      <c r="I68" s="4021"/>
      <c r="J68" s="4022"/>
      <c r="K68" s="4023"/>
      <c r="L68" s="4023"/>
      <c r="M68" s="4024"/>
      <c r="N68" s="4016"/>
      <c r="O68" s="4017"/>
      <c r="P68" s="4017"/>
      <c r="Q68" s="4017"/>
      <c r="R68" s="4017"/>
      <c r="S68" s="4017"/>
      <c r="T68" s="4017"/>
      <c r="U68" s="4018"/>
      <c r="V68" s="4016"/>
      <c r="W68" s="4017"/>
      <c r="X68" s="4017"/>
      <c r="Y68" s="4017"/>
      <c r="Z68" s="4017"/>
      <c r="AA68" s="4018"/>
      <c r="AB68" s="129"/>
      <c r="AC68" s="140"/>
      <c r="AD68" s="140"/>
      <c r="AE68" s="140"/>
      <c r="AF68" s="140"/>
      <c r="AG68" s="140"/>
      <c r="AH68" s="140"/>
      <c r="AI68" s="140"/>
      <c r="AJ68" s="140"/>
      <c r="AK68" s="140"/>
      <c r="AL68" s="140"/>
    </row>
    <row r="69" spans="1:38" ht="15" thickBot="1" x14ac:dyDescent="0.4">
      <c r="A69" s="140"/>
      <c r="B69" s="132"/>
      <c r="C69" s="3982"/>
      <c r="D69" s="3983"/>
      <c r="E69" s="3983"/>
      <c r="F69" s="3983"/>
      <c r="G69" s="3984"/>
      <c r="H69" s="3985"/>
      <c r="I69" s="3984"/>
      <c r="J69" s="3985"/>
      <c r="K69" s="3983"/>
      <c r="L69" s="3983"/>
      <c r="M69" s="3984"/>
      <c r="N69" s="3985"/>
      <c r="O69" s="3983"/>
      <c r="P69" s="3983"/>
      <c r="Q69" s="3983"/>
      <c r="R69" s="3983"/>
      <c r="S69" s="3983"/>
      <c r="T69" s="3983"/>
      <c r="U69" s="3984"/>
      <c r="V69" s="3985"/>
      <c r="W69" s="3983"/>
      <c r="X69" s="3983"/>
      <c r="Y69" s="3983"/>
      <c r="Z69" s="3983"/>
      <c r="AA69" s="3984"/>
      <c r="AB69" s="129"/>
      <c r="AC69" s="140"/>
      <c r="AD69" s="140"/>
      <c r="AE69" s="140"/>
      <c r="AF69" s="140"/>
      <c r="AG69" s="140"/>
      <c r="AH69" s="140"/>
      <c r="AI69" s="140"/>
      <c r="AJ69" s="140"/>
      <c r="AK69" s="140"/>
      <c r="AL69" s="140"/>
    </row>
    <row r="70" spans="1:38" x14ac:dyDescent="0.35">
      <c r="A70" s="140"/>
      <c r="B70" s="24"/>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1"/>
      <c r="AC70" s="140"/>
      <c r="AD70" s="140"/>
      <c r="AE70" s="140"/>
      <c r="AF70" s="140"/>
      <c r="AG70" s="140"/>
      <c r="AH70" s="140"/>
      <c r="AI70" s="140"/>
      <c r="AJ70" s="140"/>
      <c r="AK70" s="140"/>
      <c r="AL70" s="140"/>
    </row>
    <row r="71" spans="1:38" x14ac:dyDescent="0.35">
      <c r="A71" s="140"/>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c r="AA71" s="140"/>
      <c r="AB71" s="140"/>
      <c r="AC71" s="140"/>
      <c r="AD71" s="140"/>
      <c r="AE71" s="140"/>
      <c r="AF71" s="140"/>
      <c r="AG71" s="140"/>
      <c r="AH71" s="140"/>
      <c r="AI71" s="140"/>
      <c r="AJ71" s="140"/>
      <c r="AK71" s="140"/>
      <c r="AL71" s="140"/>
    </row>
    <row r="72" spans="1:38" x14ac:dyDescent="0.35">
      <c r="A72" s="140"/>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c r="AA72" s="140"/>
      <c r="AB72" s="140"/>
      <c r="AC72" s="140"/>
      <c r="AD72" s="140"/>
      <c r="AE72" s="140"/>
      <c r="AF72" s="140"/>
      <c r="AG72" s="140"/>
      <c r="AH72" s="140"/>
      <c r="AI72" s="140"/>
      <c r="AJ72" s="140"/>
      <c r="AK72" s="140"/>
      <c r="AL72" s="140"/>
    </row>
    <row r="73" spans="1:38" x14ac:dyDescent="0.35">
      <c r="A73" s="140"/>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c r="AA73" s="140"/>
      <c r="AB73" s="140"/>
      <c r="AC73" s="140"/>
      <c r="AD73" s="140"/>
      <c r="AE73" s="140"/>
      <c r="AF73" s="140"/>
      <c r="AG73" s="140"/>
      <c r="AH73" s="140"/>
      <c r="AI73" s="140"/>
      <c r="AJ73" s="140"/>
      <c r="AK73" s="140"/>
      <c r="AL73" s="140"/>
    </row>
    <row r="74" spans="1:38" x14ac:dyDescent="0.35">
      <c r="A74" s="140"/>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c r="AA74" s="140"/>
      <c r="AB74" s="140"/>
      <c r="AC74" s="140"/>
      <c r="AD74" s="140"/>
      <c r="AE74" s="140"/>
      <c r="AF74" s="140"/>
      <c r="AG74" s="140"/>
      <c r="AH74" s="140"/>
      <c r="AI74" s="140"/>
      <c r="AJ74" s="140"/>
      <c r="AK74" s="140"/>
      <c r="AL74" s="140"/>
    </row>
    <row r="75" spans="1:38" x14ac:dyDescent="0.35">
      <c r="A75" s="140"/>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c r="AH75" s="140"/>
      <c r="AI75" s="140"/>
      <c r="AJ75" s="140"/>
      <c r="AK75" s="140"/>
      <c r="AL75" s="140"/>
    </row>
    <row r="76" spans="1:38" x14ac:dyDescent="0.35">
      <c r="A76" s="140"/>
      <c r="B76" s="140"/>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c r="AA76" s="140"/>
      <c r="AB76" s="140"/>
      <c r="AC76" s="140"/>
      <c r="AD76" s="140"/>
      <c r="AE76" s="140"/>
      <c r="AF76" s="140"/>
      <c r="AG76" s="140"/>
      <c r="AH76" s="140"/>
      <c r="AI76" s="140"/>
      <c r="AJ76" s="140"/>
      <c r="AK76" s="140"/>
      <c r="AL76" s="140"/>
    </row>
    <row r="77" spans="1:38" x14ac:dyDescent="0.35">
      <c r="A77" s="140"/>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row>
    <row r="78" spans="1:38" x14ac:dyDescent="0.35">
      <c r="A78" s="140"/>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c r="AA78" s="140"/>
      <c r="AB78" s="140"/>
      <c r="AC78" s="140"/>
      <c r="AD78" s="140"/>
      <c r="AE78" s="140"/>
      <c r="AF78" s="140"/>
      <c r="AG78" s="140"/>
      <c r="AH78" s="140"/>
      <c r="AI78" s="140"/>
      <c r="AJ78" s="140"/>
      <c r="AK78" s="140"/>
      <c r="AL78" s="140"/>
    </row>
    <row r="79" spans="1:38" x14ac:dyDescent="0.35">
      <c r="A79" s="140"/>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c r="AC79" s="140"/>
      <c r="AD79" s="140"/>
      <c r="AE79" s="140"/>
      <c r="AF79" s="140"/>
      <c r="AG79" s="140"/>
      <c r="AH79" s="140"/>
      <c r="AI79" s="140"/>
      <c r="AJ79" s="140"/>
      <c r="AK79" s="140"/>
      <c r="AL79" s="140"/>
    </row>
    <row r="80" spans="1:38" x14ac:dyDescent="0.35">
      <c r="A80" s="140"/>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c r="AD80" s="140"/>
      <c r="AE80" s="140"/>
      <c r="AF80" s="140"/>
      <c r="AG80" s="140"/>
      <c r="AH80" s="140"/>
      <c r="AI80" s="140"/>
      <c r="AJ80" s="140"/>
      <c r="AK80" s="140"/>
      <c r="AL80" s="140"/>
    </row>
    <row r="81" spans="1:38" x14ac:dyDescent="0.35">
      <c r="A81" s="140"/>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c r="AC81" s="140"/>
      <c r="AD81" s="140"/>
      <c r="AE81" s="140"/>
      <c r="AF81" s="140"/>
      <c r="AG81" s="140"/>
      <c r="AH81" s="140"/>
      <c r="AI81" s="140"/>
      <c r="AJ81" s="140"/>
      <c r="AK81" s="140"/>
      <c r="AL81" s="140"/>
    </row>
    <row r="82" spans="1:38" x14ac:dyDescent="0.35">
      <c r="A82" s="140"/>
      <c r="B82" s="140"/>
      <c r="C82" s="140"/>
      <c r="D82" s="140"/>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c r="AC82" s="140"/>
      <c r="AD82" s="140"/>
      <c r="AE82" s="140"/>
      <c r="AF82" s="140"/>
      <c r="AG82" s="140"/>
      <c r="AH82" s="140"/>
      <c r="AI82" s="140"/>
      <c r="AJ82" s="140"/>
      <c r="AK82" s="140"/>
      <c r="AL82" s="140"/>
    </row>
    <row r="83" spans="1:38" x14ac:dyDescent="0.35">
      <c r="A83" s="140"/>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c r="AD83" s="140"/>
      <c r="AE83" s="140"/>
      <c r="AF83" s="140"/>
      <c r="AG83" s="140"/>
      <c r="AH83" s="140"/>
      <c r="AI83" s="140"/>
      <c r="AJ83" s="140"/>
      <c r="AK83" s="140"/>
      <c r="AL83" s="140"/>
    </row>
    <row r="84" spans="1:38" x14ac:dyDescent="0.35">
      <c r="A84" s="140"/>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row>
    <row r="85" spans="1:38" x14ac:dyDescent="0.35">
      <c r="A85" s="140"/>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c r="AA85" s="140"/>
      <c r="AB85" s="140"/>
      <c r="AC85" s="140"/>
      <c r="AD85" s="140"/>
      <c r="AE85" s="140"/>
      <c r="AF85" s="140"/>
      <c r="AG85" s="140"/>
      <c r="AH85" s="140"/>
      <c r="AI85" s="140"/>
      <c r="AJ85" s="140"/>
      <c r="AK85" s="140"/>
      <c r="AL85" s="140"/>
    </row>
    <row r="86" spans="1:38" x14ac:dyDescent="0.35">
      <c r="A86" s="140"/>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c r="AD86" s="140"/>
      <c r="AE86" s="140"/>
      <c r="AF86" s="140"/>
      <c r="AG86" s="140"/>
      <c r="AH86" s="140"/>
      <c r="AI86" s="140"/>
      <c r="AJ86" s="140"/>
      <c r="AK86" s="140"/>
      <c r="AL86" s="140"/>
    </row>
    <row r="87" spans="1:38" x14ac:dyDescent="0.35">
      <c r="A87" s="140"/>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c r="AC87" s="140"/>
      <c r="AD87" s="140"/>
      <c r="AE87" s="140"/>
      <c r="AF87" s="140"/>
      <c r="AG87" s="140"/>
      <c r="AH87" s="140"/>
      <c r="AI87" s="140"/>
      <c r="AJ87" s="140"/>
      <c r="AK87" s="140"/>
      <c r="AL87" s="140"/>
    </row>
    <row r="88" spans="1:38" x14ac:dyDescent="0.35">
      <c r="A88" s="140"/>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40"/>
      <c r="AC88" s="140"/>
      <c r="AD88" s="140"/>
      <c r="AE88" s="140"/>
      <c r="AF88" s="140"/>
      <c r="AG88" s="140"/>
      <c r="AH88" s="140"/>
      <c r="AI88" s="140"/>
      <c r="AJ88" s="140"/>
      <c r="AK88" s="140"/>
      <c r="AL88" s="140"/>
    </row>
    <row r="89" spans="1:38" x14ac:dyDescent="0.35">
      <c r="A89" s="140"/>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c r="AA89" s="140"/>
      <c r="AB89" s="140"/>
      <c r="AC89" s="140"/>
      <c r="AD89" s="140"/>
      <c r="AE89" s="140"/>
      <c r="AF89" s="140"/>
      <c r="AG89" s="140"/>
      <c r="AH89" s="140"/>
      <c r="AI89" s="140"/>
      <c r="AJ89" s="140"/>
      <c r="AK89" s="140"/>
      <c r="AL89" s="140"/>
    </row>
    <row r="90" spans="1:38" x14ac:dyDescent="0.35">
      <c r="A90" s="14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row>
    <row r="91" spans="1:38" x14ac:dyDescent="0.35">
      <c r="A91" s="140"/>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c r="AC91" s="140"/>
      <c r="AD91" s="140"/>
      <c r="AE91" s="140"/>
      <c r="AF91" s="140"/>
      <c r="AG91" s="140"/>
      <c r="AH91" s="140"/>
      <c r="AI91" s="140"/>
      <c r="AJ91" s="140"/>
      <c r="AK91" s="140"/>
      <c r="AL91" s="140"/>
    </row>
    <row r="92" spans="1:38" x14ac:dyDescent="0.35">
      <c r="A92" s="140"/>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40"/>
      <c r="AC92" s="140"/>
      <c r="AD92" s="140"/>
      <c r="AE92" s="140"/>
      <c r="AF92" s="140"/>
      <c r="AG92" s="140"/>
      <c r="AH92" s="140"/>
      <c r="AI92" s="140"/>
      <c r="AJ92" s="140"/>
      <c r="AK92" s="140"/>
      <c r="AL92" s="140"/>
    </row>
    <row r="93" spans="1:38" x14ac:dyDescent="0.35">
      <c r="A93" s="140"/>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c r="AH93" s="140"/>
      <c r="AI93" s="140"/>
      <c r="AJ93" s="140"/>
      <c r="AK93" s="140"/>
      <c r="AL93" s="140"/>
    </row>
    <row r="94" spans="1:38" x14ac:dyDescent="0.35">
      <c r="A94" s="140"/>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40"/>
      <c r="AC94" s="140"/>
      <c r="AD94" s="140"/>
      <c r="AE94" s="140"/>
      <c r="AF94" s="140"/>
      <c r="AG94" s="140"/>
      <c r="AH94" s="140"/>
      <c r="AI94" s="140"/>
      <c r="AJ94" s="140"/>
      <c r="AK94" s="140"/>
      <c r="AL94" s="140"/>
    </row>
    <row r="95" spans="1:38" x14ac:dyDescent="0.35">
      <c r="A95" s="140"/>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40"/>
      <c r="AC95" s="140"/>
      <c r="AD95" s="140"/>
      <c r="AE95" s="140"/>
      <c r="AF95" s="140"/>
      <c r="AG95" s="140"/>
      <c r="AH95" s="140"/>
      <c r="AI95" s="140"/>
      <c r="AJ95" s="140"/>
      <c r="AK95" s="140"/>
      <c r="AL95" s="140"/>
    </row>
    <row r="96" spans="1:38" x14ac:dyDescent="0.35">
      <c r="A96" s="140"/>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40"/>
      <c r="AC96" s="140"/>
      <c r="AD96" s="140"/>
      <c r="AE96" s="140"/>
      <c r="AF96" s="140"/>
      <c r="AG96" s="140"/>
      <c r="AH96" s="140"/>
      <c r="AI96" s="140"/>
      <c r="AJ96" s="140"/>
      <c r="AK96" s="140"/>
      <c r="AL96" s="140"/>
    </row>
    <row r="97" spans="1:38" x14ac:dyDescent="0.35">
      <c r="A97" s="140"/>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c r="AC97" s="140"/>
      <c r="AD97" s="140"/>
      <c r="AE97" s="140"/>
      <c r="AF97" s="140"/>
      <c r="AG97" s="140"/>
      <c r="AH97" s="140"/>
      <c r="AI97" s="140"/>
      <c r="AJ97" s="140"/>
      <c r="AK97" s="140"/>
      <c r="AL97" s="140"/>
    </row>
    <row r="98" spans="1:38" x14ac:dyDescent="0.35">
      <c r="A98" s="140"/>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c r="AA98" s="140"/>
      <c r="AB98" s="140"/>
      <c r="AC98" s="140"/>
      <c r="AD98" s="140"/>
      <c r="AE98" s="140"/>
      <c r="AF98" s="140"/>
      <c r="AG98" s="140"/>
      <c r="AH98" s="140"/>
      <c r="AI98" s="140"/>
      <c r="AJ98" s="140"/>
      <c r="AK98" s="140"/>
      <c r="AL98" s="140"/>
    </row>
    <row r="99" spans="1:38" x14ac:dyDescent="0.35">
      <c r="A99" s="140"/>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c r="AC99" s="140"/>
      <c r="AD99" s="140"/>
      <c r="AE99" s="140"/>
      <c r="AF99" s="140"/>
      <c r="AG99" s="140"/>
      <c r="AH99" s="140"/>
      <c r="AI99" s="140"/>
      <c r="AJ99" s="140"/>
      <c r="AK99" s="140"/>
      <c r="AL99" s="140"/>
    </row>
    <row r="100" spans="1:38" x14ac:dyDescent="0.35">
      <c r="A100" s="140"/>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c r="AC100" s="140"/>
      <c r="AD100" s="140"/>
      <c r="AE100" s="140"/>
      <c r="AF100" s="140"/>
      <c r="AG100" s="140"/>
      <c r="AH100" s="140"/>
      <c r="AI100" s="140"/>
      <c r="AJ100" s="140"/>
      <c r="AK100" s="140"/>
      <c r="AL100" s="140"/>
    </row>
    <row r="101" spans="1:38" x14ac:dyDescent="0.35">
      <c r="A101" s="140"/>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c r="AC101" s="140"/>
      <c r="AD101" s="140"/>
      <c r="AE101" s="140"/>
      <c r="AF101" s="140"/>
      <c r="AG101" s="140"/>
      <c r="AH101" s="140"/>
      <c r="AI101" s="140"/>
      <c r="AJ101" s="140"/>
      <c r="AK101" s="140"/>
      <c r="AL101" s="140"/>
    </row>
    <row r="102" spans="1:38" x14ac:dyDescent="0.35">
      <c r="A102" s="140"/>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c r="AE102" s="140"/>
      <c r="AF102" s="140"/>
      <c r="AG102" s="140"/>
      <c r="AH102" s="140"/>
      <c r="AI102" s="140"/>
      <c r="AJ102" s="140"/>
      <c r="AK102" s="140"/>
      <c r="AL102" s="140"/>
    </row>
    <row r="103" spans="1:38" x14ac:dyDescent="0.35">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c r="AJ103" s="140"/>
      <c r="AK103" s="140"/>
      <c r="AL103" s="140"/>
    </row>
    <row r="104" spans="1:38" x14ac:dyDescent="0.35">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c r="AJ104" s="140"/>
      <c r="AK104" s="140"/>
      <c r="AL104" s="140"/>
    </row>
    <row r="105" spans="1:38" x14ac:dyDescent="0.35">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c r="AJ105" s="140"/>
      <c r="AK105" s="140"/>
      <c r="AL105" s="140"/>
    </row>
    <row r="106" spans="1:38" x14ac:dyDescent="0.35">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c r="AJ106" s="140"/>
      <c r="AK106" s="140"/>
      <c r="AL106" s="140"/>
    </row>
    <row r="107" spans="1:38" x14ac:dyDescent="0.35">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c r="AJ107" s="140"/>
      <c r="AK107" s="140"/>
      <c r="AL107" s="140"/>
    </row>
    <row r="108" spans="1:38" x14ac:dyDescent="0.35">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row>
    <row r="109" spans="1:38" x14ac:dyDescent="0.35">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row>
  </sheetData>
  <mergeCells count="153">
    <mergeCell ref="C69:G69"/>
    <mergeCell ref="H69:I69"/>
    <mergeCell ref="J69:M69"/>
    <mergeCell ref="N69:U69"/>
    <mergeCell ref="V69:AA69"/>
    <mergeCell ref="C67:G67"/>
    <mergeCell ref="H67:I67"/>
    <mergeCell ref="J67:M67"/>
    <mergeCell ref="N67:U67"/>
    <mergeCell ref="V67:AA67"/>
    <mergeCell ref="C68:G68"/>
    <mergeCell ref="H68:I68"/>
    <mergeCell ref="J68:M68"/>
    <mergeCell ref="N68:U68"/>
    <mergeCell ref="V68:AA68"/>
    <mergeCell ref="C49:AA61"/>
    <mergeCell ref="C64:G66"/>
    <mergeCell ref="H64:I64"/>
    <mergeCell ref="H65:I65"/>
    <mergeCell ref="H66:I66"/>
    <mergeCell ref="J64:M64"/>
    <mergeCell ref="J65:M65"/>
    <mergeCell ref="J66:M66"/>
    <mergeCell ref="N64:U66"/>
    <mergeCell ref="V64:AA66"/>
    <mergeCell ref="C47:AA48"/>
    <mergeCell ref="AC47:AD47"/>
    <mergeCell ref="AE47:AF47"/>
    <mergeCell ref="AG47:AH47"/>
    <mergeCell ref="AI47:AJ47"/>
    <mergeCell ref="AK47:AL47"/>
    <mergeCell ref="B46:D46"/>
    <mergeCell ref="AC46:AD46"/>
    <mergeCell ref="AE46:AF46"/>
    <mergeCell ref="AG46:AH46"/>
    <mergeCell ref="AI46:AJ46"/>
    <mergeCell ref="AK46:AL46"/>
    <mergeCell ref="B45:D45"/>
    <mergeCell ref="AC45:AD45"/>
    <mergeCell ref="AE45:AF45"/>
    <mergeCell ref="AG45:AH45"/>
    <mergeCell ref="AI45:AJ45"/>
    <mergeCell ref="AK45:AL45"/>
    <mergeCell ref="AK43:AL43"/>
    <mergeCell ref="C44:G44"/>
    <mergeCell ref="K44:AA44"/>
    <mergeCell ref="AC44:AD44"/>
    <mergeCell ref="AE44:AF44"/>
    <mergeCell ref="AG44:AH44"/>
    <mergeCell ref="AI44:AJ44"/>
    <mergeCell ref="AK44:AL44"/>
    <mergeCell ref="C43:G43"/>
    <mergeCell ref="K43:AA43"/>
    <mergeCell ref="AC43:AD43"/>
    <mergeCell ref="AE43:AF43"/>
    <mergeCell ref="AG43:AH43"/>
    <mergeCell ref="AI43:AJ43"/>
    <mergeCell ref="AK41:AL41"/>
    <mergeCell ref="C42:G42"/>
    <mergeCell ref="K42:AA42"/>
    <mergeCell ref="AC42:AD42"/>
    <mergeCell ref="AE42:AF42"/>
    <mergeCell ref="AG42:AH42"/>
    <mergeCell ref="C41:G41"/>
    <mergeCell ref="K41:AA41"/>
    <mergeCell ref="AC41:AD41"/>
    <mergeCell ref="AE41:AF41"/>
    <mergeCell ref="AG41:AH41"/>
    <mergeCell ref="AI41:AJ41"/>
    <mergeCell ref="C40:AA40"/>
    <mergeCell ref="AC40:AD40"/>
    <mergeCell ref="AE40:AF40"/>
    <mergeCell ref="AG40:AH40"/>
    <mergeCell ref="AI40:AJ40"/>
    <mergeCell ref="AK40:AL40"/>
    <mergeCell ref="Z37:AA37"/>
    <mergeCell ref="K38:N38"/>
    <mergeCell ref="O38:R38"/>
    <mergeCell ref="S38:T38"/>
    <mergeCell ref="U38:W38"/>
    <mergeCell ref="X38:Y38"/>
    <mergeCell ref="Z38:AA38"/>
    <mergeCell ref="C36:J38"/>
    <mergeCell ref="K36:R36"/>
    <mergeCell ref="S36:W36"/>
    <mergeCell ref="X36:AA36"/>
    <mergeCell ref="K37:N37"/>
    <mergeCell ref="O37:R37"/>
    <mergeCell ref="S37:T37"/>
    <mergeCell ref="U37:W37"/>
    <mergeCell ref="X37:Y37"/>
    <mergeCell ref="AH26:AH32"/>
    <mergeCell ref="AI26:AI32"/>
    <mergeCell ref="AJ26:AJ32"/>
    <mergeCell ref="AK26:AK32"/>
    <mergeCell ref="AL26:AL32"/>
    <mergeCell ref="C34:H34"/>
    <mergeCell ref="I34:J34"/>
    <mergeCell ref="K34:N34"/>
    <mergeCell ref="O34:R34"/>
    <mergeCell ref="T34:V34"/>
    <mergeCell ref="AB26:AB32"/>
    <mergeCell ref="AC26:AC32"/>
    <mergeCell ref="AD26:AD32"/>
    <mergeCell ref="AE26:AE32"/>
    <mergeCell ref="AF26:AF32"/>
    <mergeCell ref="AG26:AG32"/>
    <mergeCell ref="X34:Z34"/>
    <mergeCell ref="A26:A32"/>
    <mergeCell ref="B26:B32"/>
    <mergeCell ref="C26:H32"/>
    <mergeCell ref="I26:AA26"/>
    <mergeCell ref="I27:AA27"/>
    <mergeCell ref="I28:AA28"/>
    <mergeCell ref="I29:AA29"/>
    <mergeCell ref="I30:AA30"/>
    <mergeCell ref="I31:AA31"/>
    <mergeCell ref="I32:AA32"/>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3:H14"/>
    <mergeCell ref="I13:S14"/>
    <mergeCell ref="T13:AA13"/>
    <mergeCell ref="T14:AA14"/>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B114"/>
  <sheetViews>
    <sheetView topLeftCell="A28" workbookViewId="0">
      <selection activeCell="H36" sqref="H36"/>
    </sheetView>
  </sheetViews>
  <sheetFormatPr baseColWidth="10" defaultColWidth="3.7265625" defaultRowHeight="14.5" x14ac:dyDescent="0.35"/>
  <cols>
    <col min="1" max="1" width="3.7265625" style="885"/>
    <col min="2" max="2" width="2.81640625" style="885" customWidth="1"/>
    <col min="3" max="6" width="2.7265625" style="885" customWidth="1"/>
    <col min="7" max="7" width="4.26953125" style="885" customWidth="1"/>
    <col min="8" max="8" width="19.7265625" style="885" customWidth="1"/>
    <col min="9" max="9" width="18.7265625" style="885" customWidth="1"/>
    <col min="10" max="10" width="15" style="885" customWidth="1"/>
    <col min="11" max="12" width="3.453125" style="885" customWidth="1"/>
    <col min="13" max="15" width="2.7265625" style="885" customWidth="1"/>
    <col min="16" max="16" width="3.453125" style="885" customWidth="1"/>
    <col min="17" max="17" width="3.54296875" style="885" customWidth="1"/>
    <col min="18" max="18" width="3.7265625" style="885"/>
    <col min="19" max="19" width="3.26953125" style="885" customWidth="1"/>
    <col min="20" max="20" width="7.453125" style="885" customWidth="1"/>
    <col min="21" max="21" width="3.54296875" style="885" customWidth="1"/>
    <col min="22" max="22" width="3.7265625" style="885"/>
    <col min="23" max="25" width="5" style="885" customWidth="1"/>
    <col min="26" max="26" width="6.7265625" style="885" customWidth="1"/>
    <col min="27" max="27" width="4.1796875" style="885" customWidth="1"/>
    <col min="28" max="28" width="2" style="885" customWidth="1"/>
    <col min="29" max="16384" width="3.7265625" style="885"/>
  </cols>
  <sheetData>
    <row r="1" spans="2:28" ht="15" thickBot="1" x14ac:dyDescent="0.4">
      <c r="B1" s="886"/>
      <c r="C1" s="886"/>
      <c r="D1" s="886"/>
      <c r="E1" s="886"/>
      <c r="F1" s="886"/>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4025" t="s">
        <v>2</v>
      </c>
      <c r="Q3" s="4025"/>
      <c r="R3" s="4025"/>
      <c r="S3" s="4025"/>
      <c r="T3" s="4025"/>
      <c r="U3" s="4025"/>
      <c r="V3" s="4025"/>
      <c r="W3" s="4025"/>
      <c r="X3" s="4025"/>
      <c r="Y3" s="4025"/>
      <c r="Z3" s="4025"/>
      <c r="AA3" s="4025"/>
      <c r="AB3" s="4026"/>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ht="3.25" customHeight="1" x14ac:dyDescent="0.35">
      <c r="H5" s="887"/>
      <c r="I5" s="887"/>
      <c r="J5" s="887"/>
      <c r="K5" s="887"/>
      <c r="L5" s="887"/>
      <c r="M5" s="887"/>
      <c r="N5" s="887"/>
      <c r="O5" s="887"/>
      <c r="P5" s="887"/>
      <c r="Q5" s="887"/>
      <c r="R5" s="887"/>
      <c r="S5" s="887"/>
      <c r="T5" s="887"/>
      <c r="U5" s="887"/>
      <c r="V5" s="887"/>
      <c r="W5" s="887"/>
      <c r="X5" s="887"/>
      <c r="Y5" s="887"/>
      <c r="Z5" s="887"/>
      <c r="AA5" s="887"/>
      <c r="AB5" s="887"/>
    </row>
    <row r="6" spans="2:28" ht="5.25" customHeight="1" thickBot="1" x14ac:dyDescent="0.4">
      <c r="B6" s="888"/>
      <c r="C6" s="889"/>
      <c r="D6" s="889"/>
      <c r="E6" s="889"/>
      <c r="F6" s="889"/>
      <c r="G6" s="889"/>
      <c r="H6" s="889"/>
      <c r="I6" s="890"/>
      <c r="J6" s="890"/>
      <c r="K6" s="890"/>
      <c r="L6" s="890"/>
      <c r="M6" s="890"/>
      <c r="N6" s="890"/>
      <c r="O6" s="890"/>
      <c r="P6" s="890"/>
      <c r="Q6" s="890"/>
      <c r="R6" s="891"/>
      <c r="S6" s="891"/>
      <c r="T6" s="891"/>
      <c r="U6" s="891"/>
      <c r="V6" s="891"/>
      <c r="W6" s="889"/>
      <c r="X6" s="889"/>
      <c r="Y6" s="889"/>
      <c r="Z6" s="889"/>
      <c r="AA6" s="889"/>
      <c r="AB6" s="892"/>
    </row>
    <row r="7" spans="2:28" ht="15" customHeight="1" x14ac:dyDescent="0.35">
      <c r="B7" s="893"/>
      <c r="C7" s="1114" t="s">
        <v>4</v>
      </c>
      <c r="D7" s="1115"/>
      <c r="E7" s="1115"/>
      <c r="F7" s="1115"/>
      <c r="G7" s="1115"/>
      <c r="H7" s="1116"/>
      <c r="I7" s="1365" t="s">
        <v>444</v>
      </c>
      <c r="J7" s="1366"/>
      <c r="K7" s="1366"/>
      <c r="L7" s="1366"/>
      <c r="M7" s="1366"/>
      <c r="N7" s="1366"/>
      <c r="O7" s="1366"/>
      <c r="P7" s="1366"/>
      <c r="Q7" s="1366"/>
      <c r="R7" s="1366"/>
      <c r="S7" s="1366"/>
      <c r="T7" s="1366"/>
      <c r="U7" s="1366"/>
      <c r="V7" s="1366"/>
      <c r="W7" s="1366"/>
      <c r="X7" s="1366"/>
      <c r="Y7" s="1366"/>
      <c r="Z7" s="1366"/>
      <c r="AA7" s="1367"/>
      <c r="AB7" s="894"/>
    </row>
    <row r="8" spans="2:28" ht="15" thickBot="1" x14ac:dyDescent="0.4">
      <c r="B8" s="893"/>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894"/>
    </row>
    <row r="9" spans="2:28" ht="3.75" customHeight="1" thickBot="1" x14ac:dyDescent="0.4">
      <c r="B9" s="893"/>
      <c r="C9" s="895"/>
      <c r="D9" s="895"/>
      <c r="E9" s="895"/>
      <c r="F9" s="895"/>
      <c r="G9" s="895"/>
      <c r="H9" s="895"/>
      <c r="I9" s="896"/>
      <c r="J9" s="896"/>
      <c r="K9" s="896"/>
      <c r="L9" s="896"/>
      <c r="M9" s="896"/>
      <c r="N9" s="896"/>
      <c r="O9" s="896"/>
      <c r="P9" s="896"/>
      <c r="Q9" s="896"/>
      <c r="R9" s="897"/>
      <c r="S9" s="897"/>
      <c r="T9" s="897"/>
      <c r="U9" s="897"/>
      <c r="V9" s="897"/>
      <c r="W9" s="895"/>
      <c r="X9" s="895"/>
      <c r="Y9" s="895"/>
      <c r="Z9" s="895"/>
      <c r="AA9" s="895"/>
      <c r="AB9" s="894"/>
    </row>
    <row r="10" spans="2:28" ht="15" customHeight="1" thickBot="1" x14ac:dyDescent="0.4">
      <c r="B10" s="893"/>
      <c r="C10" s="1114" t="s">
        <v>5</v>
      </c>
      <c r="D10" s="1115"/>
      <c r="E10" s="1115"/>
      <c r="F10" s="1115"/>
      <c r="G10" s="1115"/>
      <c r="H10" s="1116"/>
      <c r="I10" s="1138" t="s">
        <v>445</v>
      </c>
      <c r="J10" s="1139"/>
      <c r="K10" s="1139"/>
      <c r="L10" s="1139"/>
      <c r="M10" s="1139"/>
      <c r="N10" s="1139"/>
      <c r="O10" s="1139"/>
      <c r="P10" s="1139"/>
      <c r="Q10" s="1140"/>
      <c r="R10" s="1144" t="s">
        <v>7</v>
      </c>
      <c r="S10" s="1145"/>
      <c r="T10" s="1145"/>
      <c r="U10" s="1146"/>
      <c r="V10" s="1147" t="s">
        <v>8</v>
      </c>
      <c r="W10" s="1148"/>
      <c r="X10" s="1148"/>
      <c r="Y10" s="1148"/>
      <c r="Z10" s="1148"/>
      <c r="AA10" s="1149"/>
      <c r="AB10" s="894"/>
    </row>
    <row r="11" spans="2:28" ht="28.5" customHeight="1" thickBot="1" x14ac:dyDescent="0.4">
      <c r="B11" s="893"/>
      <c r="C11" s="1117"/>
      <c r="D11" s="1118"/>
      <c r="E11" s="1118"/>
      <c r="F11" s="1118"/>
      <c r="G11" s="1118"/>
      <c r="H11" s="1119"/>
      <c r="I11" s="1141"/>
      <c r="J11" s="1142"/>
      <c r="K11" s="1142"/>
      <c r="L11" s="1142"/>
      <c r="M11" s="1142"/>
      <c r="N11" s="1142"/>
      <c r="O11" s="1142"/>
      <c r="P11" s="1142"/>
      <c r="Q11" s="1143"/>
      <c r="R11" s="1150" t="s">
        <v>446</v>
      </c>
      <c r="S11" s="1151"/>
      <c r="T11" s="1151"/>
      <c r="U11" s="1152"/>
      <c r="V11" s="1153">
        <v>9</v>
      </c>
      <c r="W11" s="1154"/>
      <c r="X11" s="1154"/>
      <c r="Y11" s="1154"/>
      <c r="Z11" s="1154"/>
      <c r="AA11" s="1155"/>
      <c r="AB11" s="894"/>
    </row>
    <row r="12" spans="2:28" ht="1.5" hidden="1" customHeight="1" x14ac:dyDescent="0.35">
      <c r="B12" s="898"/>
      <c r="C12" s="899"/>
      <c r="D12" s="899"/>
      <c r="E12" s="899"/>
      <c r="F12" s="899"/>
      <c r="G12" s="899"/>
      <c r="H12" s="899"/>
      <c r="I12" s="899"/>
      <c r="J12" s="899"/>
      <c r="K12" s="899"/>
      <c r="L12" s="899"/>
      <c r="M12" s="899"/>
      <c r="N12" s="899"/>
      <c r="O12" s="899"/>
      <c r="P12" s="899"/>
      <c r="Q12" s="899"/>
      <c r="R12" s="899"/>
      <c r="S12" s="899"/>
      <c r="T12" s="899"/>
      <c r="U12" s="899"/>
      <c r="V12" s="899"/>
      <c r="W12" s="899"/>
      <c r="X12" s="899"/>
      <c r="Y12" s="899"/>
      <c r="Z12" s="899"/>
      <c r="AA12" s="899"/>
      <c r="AB12" s="900"/>
    </row>
    <row r="13" spans="2:28" ht="15" customHeight="1" x14ac:dyDescent="0.35">
      <c r="B13" s="898"/>
      <c r="C13" s="1114" t="s">
        <v>9</v>
      </c>
      <c r="D13" s="1115"/>
      <c r="E13" s="1115"/>
      <c r="F13" s="1115"/>
      <c r="G13" s="1115"/>
      <c r="H13" s="1116"/>
      <c r="I13" s="1786" t="s">
        <v>447</v>
      </c>
      <c r="J13" s="1787"/>
      <c r="K13" s="1787"/>
      <c r="L13" s="1787"/>
      <c r="M13" s="1787"/>
      <c r="N13" s="1787"/>
      <c r="O13" s="1787"/>
      <c r="P13" s="1787"/>
      <c r="Q13" s="1787"/>
      <c r="R13" s="1787"/>
      <c r="S13" s="1788"/>
      <c r="T13" s="1114" t="s">
        <v>11</v>
      </c>
      <c r="U13" s="1115"/>
      <c r="V13" s="1115"/>
      <c r="W13" s="1115"/>
      <c r="X13" s="1115"/>
      <c r="Y13" s="1115"/>
      <c r="Z13" s="1115"/>
      <c r="AA13" s="1116"/>
      <c r="AB13" s="900"/>
    </row>
    <row r="14" spans="2:28" ht="64.5" customHeight="1" thickBot="1" x14ac:dyDescent="0.4">
      <c r="B14" s="898"/>
      <c r="C14" s="1117"/>
      <c r="D14" s="1118"/>
      <c r="E14" s="1118"/>
      <c r="F14" s="1118"/>
      <c r="G14" s="1118"/>
      <c r="H14" s="1119"/>
      <c r="I14" s="1789"/>
      <c r="J14" s="1790"/>
      <c r="K14" s="1790"/>
      <c r="L14" s="1790"/>
      <c r="M14" s="1790"/>
      <c r="N14" s="1790"/>
      <c r="O14" s="1790"/>
      <c r="P14" s="1790"/>
      <c r="Q14" s="1790"/>
      <c r="R14" s="1790"/>
      <c r="S14" s="1791"/>
      <c r="T14" s="1162" t="s">
        <v>12</v>
      </c>
      <c r="U14" s="1163"/>
      <c r="V14" s="1163"/>
      <c r="W14" s="1163"/>
      <c r="X14" s="1163"/>
      <c r="Y14" s="1163"/>
      <c r="Z14" s="1163"/>
      <c r="AA14" s="1164"/>
      <c r="AB14" s="900"/>
    </row>
    <row r="15" spans="2:28" ht="6.75" customHeight="1" thickBot="1" x14ac:dyDescent="0.4">
      <c r="B15" s="898"/>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900"/>
    </row>
    <row r="16" spans="2:28" ht="57.75" customHeight="1" thickBot="1" x14ac:dyDescent="0.4">
      <c r="B16" s="898"/>
      <c r="C16" s="1165" t="s">
        <v>13</v>
      </c>
      <c r="D16" s="1166"/>
      <c r="E16" s="1166"/>
      <c r="F16" s="1166"/>
      <c r="G16" s="1166"/>
      <c r="H16" s="1167"/>
      <c r="I16" s="1168" t="s">
        <v>448</v>
      </c>
      <c r="J16" s="1169"/>
      <c r="K16" s="1169"/>
      <c r="L16" s="1169"/>
      <c r="M16" s="1169"/>
      <c r="N16" s="1169"/>
      <c r="O16" s="1169"/>
      <c r="P16" s="1169"/>
      <c r="Q16" s="1169"/>
      <c r="R16" s="1169"/>
      <c r="S16" s="1169"/>
      <c r="T16" s="1169"/>
      <c r="U16" s="1169"/>
      <c r="V16" s="1169"/>
      <c r="W16" s="1169"/>
      <c r="X16" s="1169"/>
      <c r="Y16" s="1169"/>
      <c r="Z16" s="1169"/>
      <c r="AA16" s="1170"/>
      <c r="AB16" s="900"/>
    </row>
    <row r="17" spans="2:28" ht="16.5" customHeight="1" thickBot="1" x14ac:dyDescent="0.4">
      <c r="B17" s="898"/>
      <c r="C17" s="897"/>
      <c r="D17" s="897"/>
      <c r="E17" s="897"/>
      <c r="F17" s="897"/>
      <c r="G17" s="897"/>
      <c r="H17" s="897"/>
      <c r="I17" s="901"/>
      <c r="J17" s="901"/>
      <c r="K17" s="901"/>
      <c r="L17" s="901"/>
      <c r="M17" s="901"/>
      <c r="N17" s="901"/>
      <c r="O17" s="901"/>
      <c r="P17" s="901"/>
      <c r="Q17" s="901"/>
      <c r="R17" s="901"/>
      <c r="S17" s="901"/>
      <c r="T17" s="901"/>
      <c r="U17" s="901"/>
      <c r="V17" s="901"/>
      <c r="W17" s="901"/>
      <c r="X17" s="901"/>
      <c r="Y17" s="901"/>
      <c r="Z17" s="901"/>
      <c r="AA17" s="901"/>
      <c r="AB17" s="900"/>
    </row>
    <row r="18" spans="2:28" ht="52.5" customHeight="1" thickBot="1" x14ac:dyDescent="0.4">
      <c r="B18" s="898"/>
      <c r="C18" s="1165" t="s">
        <v>79</v>
      </c>
      <c r="D18" s="1166"/>
      <c r="E18" s="1166"/>
      <c r="F18" s="1166"/>
      <c r="G18" s="1166"/>
      <c r="H18" s="1167"/>
      <c r="I18" s="1168" t="s">
        <v>449</v>
      </c>
      <c r="J18" s="1169"/>
      <c r="K18" s="1169"/>
      <c r="L18" s="1169"/>
      <c r="M18" s="1169"/>
      <c r="N18" s="1169"/>
      <c r="O18" s="1169"/>
      <c r="P18" s="1169"/>
      <c r="Q18" s="1169"/>
      <c r="R18" s="1169"/>
      <c r="S18" s="1169"/>
      <c r="T18" s="1169"/>
      <c r="U18" s="1169"/>
      <c r="V18" s="1169"/>
      <c r="W18" s="1169"/>
      <c r="X18" s="1169"/>
      <c r="Y18" s="1169"/>
      <c r="Z18" s="1169"/>
      <c r="AA18" s="1170"/>
      <c r="AB18" s="900"/>
    </row>
    <row r="19" spans="2:28" ht="16.5" customHeight="1" thickBot="1" x14ac:dyDescent="0.4">
      <c r="B19" s="898"/>
      <c r="C19" s="897"/>
      <c r="D19" s="897"/>
      <c r="E19" s="897"/>
      <c r="F19" s="897"/>
      <c r="G19" s="897"/>
      <c r="H19" s="897"/>
      <c r="I19" s="901"/>
      <c r="J19" s="901"/>
      <c r="K19" s="901"/>
      <c r="L19" s="901"/>
      <c r="M19" s="901"/>
      <c r="N19" s="901"/>
      <c r="O19" s="901"/>
      <c r="P19" s="901"/>
      <c r="Q19" s="901"/>
      <c r="R19" s="901"/>
      <c r="S19" s="901"/>
      <c r="T19" s="901"/>
      <c r="U19" s="901"/>
      <c r="V19" s="901"/>
      <c r="W19" s="901"/>
      <c r="X19" s="901"/>
      <c r="Y19" s="901"/>
      <c r="Z19" s="901"/>
      <c r="AA19" s="901"/>
      <c r="AB19" s="900"/>
    </row>
    <row r="20" spans="2:28" ht="21.75" customHeight="1" x14ac:dyDescent="0.35">
      <c r="B20" s="898"/>
      <c r="C20" s="1171" t="s">
        <v>54</v>
      </c>
      <c r="D20" s="1172"/>
      <c r="E20" s="1172"/>
      <c r="F20" s="1172"/>
      <c r="G20" s="1172"/>
      <c r="H20" s="1173"/>
      <c r="I20" s="1177" t="s">
        <v>987</v>
      </c>
      <c r="J20" s="1178"/>
      <c r="K20" s="1178"/>
      <c r="L20" s="1179"/>
      <c r="M20" s="1147" t="s">
        <v>18</v>
      </c>
      <c r="N20" s="1148"/>
      <c r="O20" s="1148"/>
      <c r="P20" s="1148"/>
      <c r="Q20" s="1148"/>
      <c r="R20" s="1148"/>
      <c r="S20" s="1149"/>
      <c r="T20" s="1147" t="s">
        <v>19</v>
      </c>
      <c r="U20" s="1148"/>
      <c r="V20" s="1148"/>
      <c r="W20" s="1148"/>
      <c r="X20" s="1148"/>
      <c r="Y20" s="1148"/>
      <c r="Z20" s="1148"/>
      <c r="AA20" s="1149"/>
      <c r="AB20" s="900"/>
    </row>
    <row r="21" spans="2:28" ht="21.75" customHeight="1" thickBot="1" x14ac:dyDescent="0.4">
      <c r="B21" s="898"/>
      <c r="C21" s="1174"/>
      <c r="D21" s="1175"/>
      <c r="E21" s="1175"/>
      <c r="F21" s="1175"/>
      <c r="G21" s="1175"/>
      <c r="H21" s="1176"/>
      <c r="I21" s="1180"/>
      <c r="J21" s="1181"/>
      <c r="K21" s="1181"/>
      <c r="L21" s="1182"/>
      <c r="M21" s="1183" t="s">
        <v>450</v>
      </c>
      <c r="N21" s="1184"/>
      <c r="O21" s="1184"/>
      <c r="P21" s="1184"/>
      <c r="Q21" s="1184"/>
      <c r="R21" s="1184"/>
      <c r="S21" s="1185"/>
      <c r="T21" s="1153" t="s">
        <v>55</v>
      </c>
      <c r="U21" s="1184"/>
      <c r="V21" s="1184"/>
      <c r="W21" s="1184"/>
      <c r="X21" s="1184"/>
      <c r="Y21" s="1184"/>
      <c r="Z21" s="1184"/>
      <c r="AA21" s="1185"/>
      <c r="AB21" s="900"/>
    </row>
    <row r="22" spans="2:28" ht="15" thickBot="1" x14ac:dyDescent="0.4">
      <c r="B22" s="898"/>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900"/>
    </row>
    <row r="23" spans="2:28" ht="31.75" customHeight="1" x14ac:dyDescent="0.35">
      <c r="B23" s="898"/>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900"/>
    </row>
    <row r="24" spans="2:28" ht="30.25" customHeight="1" thickBot="1" x14ac:dyDescent="0.4">
      <c r="B24" s="898"/>
      <c r="C24" s="1186" t="s">
        <v>451</v>
      </c>
      <c r="D24" s="1187"/>
      <c r="E24" s="1187"/>
      <c r="F24" s="1187"/>
      <c r="G24" s="1187"/>
      <c r="H24" s="1187"/>
      <c r="I24" s="1188"/>
      <c r="J24" s="1186" t="s">
        <v>444</v>
      </c>
      <c r="K24" s="1187"/>
      <c r="L24" s="1187"/>
      <c r="M24" s="1187"/>
      <c r="N24" s="1187"/>
      <c r="O24" s="1187"/>
      <c r="P24" s="1188"/>
      <c r="Q24" s="1189" t="s">
        <v>452</v>
      </c>
      <c r="R24" s="1190"/>
      <c r="S24" s="1190"/>
      <c r="T24" s="1190"/>
      <c r="U24" s="1190"/>
      <c r="V24" s="1190"/>
      <c r="W24" s="1190"/>
      <c r="X24" s="1190"/>
      <c r="Y24" s="1190"/>
      <c r="Z24" s="1190"/>
      <c r="AA24" s="1191"/>
      <c r="AB24" s="900"/>
    </row>
    <row r="25" spans="2:28" ht="15" thickBot="1" x14ac:dyDescent="0.4">
      <c r="B25" s="898"/>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900"/>
    </row>
    <row r="26" spans="2:28" ht="50.25" customHeight="1" thickBot="1" x14ac:dyDescent="0.4">
      <c r="B26" s="898"/>
      <c r="C26" s="1165" t="s">
        <v>27</v>
      </c>
      <c r="D26" s="1166"/>
      <c r="E26" s="1166"/>
      <c r="F26" s="1166"/>
      <c r="G26" s="1166"/>
      <c r="H26" s="1167"/>
      <c r="I26" s="1168" t="s">
        <v>847</v>
      </c>
      <c r="J26" s="1169"/>
      <c r="K26" s="1169"/>
      <c r="L26" s="1169"/>
      <c r="M26" s="1169"/>
      <c r="N26" s="1169"/>
      <c r="O26" s="1169"/>
      <c r="P26" s="1169"/>
      <c r="Q26" s="1169"/>
      <c r="R26" s="1169"/>
      <c r="S26" s="1169"/>
      <c r="T26" s="1169"/>
      <c r="U26" s="1169"/>
      <c r="V26" s="1169"/>
      <c r="W26" s="1169"/>
      <c r="X26" s="1169"/>
      <c r="Y26" s="1169"/>
      <c r="Z26" s="1169"/>
      <c r="AA26" s="1170"/>
      <c r="AB26" s="900"/>
    </row>
    <row r="27" spans="2:28" ht="15" thickBot="1" x14ac:dyDescent="0.4">
      <c r="B27" s="898"/>
      <c r="C27" s="897"/>
      <c r="D27" s="897"/>
      <c r="E27" s="897"/>
      <c r="F27" s="897"/>
      <c r="G27" s="897"/>
      <c r="H27" s="897"/>
      <c r="I27" s="901"/>
      <c r="J27" s="901"/>
      <c r="K27" s="901"/>
      <c r="L27" s="901"/>
      <c r="M27" s="901"/>
      <c r="N27" s="901"/>
      <c r="O27" s="901"/>
      <c r="P27" s="901"/>
      <c r="Q27" s="901"/>
      <c r="R27" s="901"/>
      <c r="S27" s="901"/>
      <c r="T27" s="901"/>
      <c r="U27" s="901"/>
      <c r="V27" s="901"/>
      <c r="W27" s="901"/>
      <c r="X27" s="901"/>
      <c r="Y27" s="901"/>
      <c r="Z27" s="901"/>
      <c r="AA27" s="901"/>
      <c r="AB27" s="900"/>
    </row>
    <row r="28" spans="2:28" ht="53.5" customHeight="1" thickBot="1" x14ac:dyDescent="0.4">
      <c r="B28" s="898"/>
      <c r="C28" s="1165" t="s">
        <v>28</v>
      </c>
      <c r="D28" s="1166"/>
      <c r="E28" s="1166"/>
      <c r="F28" s="1166"/>
      <c r="G28" s="1166"/>
      <c r="H28" s="1167"/>
      <c r="I28" s="1150">
        <v>1</v>
      </c>
      <c r="J28" s="1168"/>
      <c r="K28" s="1194" t="s">
        <v>29</v>
      </c>
      <c r="L28" s="1195"/>
      <c r="M28" s="1195"/>
      <c r="N28" s="1196"/>
      <c r="O28" s="1197" t="s">
        <v>30</v>
      </c>
      <c r="P28" s="1198"/>
      <c r="Q28" s="1198"/>
      <c r="R28" s="1199"/>
      <c r="S28" s="750"/>
      <c r="T28" s="1198" t="s">
        <v>31</v>
      </c>
      <c r="U28" s="1198"/>
      <c r="V28" s="1199"/>
      <c r="W28" s="749" t="s">
        <v>32</v>
      </c>
      <c r="X28" s="1200" t="s">
        <v>56</v>
      </c>
      <c r="Y28" s="1201"/>
      <c r="Z28" s="1202"/>
      <c r="AA28" s="921"/>
      <c r="AB28" s="900"/>
    </row>
    <row r="29" spans="2:28" ht="15" thickBot="1" x14ac:dyDescent="0.4">
      <c r="B29" s="898"/>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899"/>
      <c r="AB29" s="900"/>
    </row>
    <row r="30" spans="2:28" ht="15" customHeight="1" x14ac:dyDescent="0.35">
      <c r="B30" s="898"/>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900"/>
    </row>
    <row r="31" spans="2:28" ht="14.25" customHeight="1" x14ac:dyDescent="0.35">
      <c r="B31" s="898"/>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900"/>
    </row>
    <row r="32" spans="2:28" ht="15" customHeight="1" thickBot="1" x14ac:dyDescent="0.4">
      <c r="B32" s="898"/>
      <c r="C32" s="1219"/>
      <c r="D32" s="1220"/>
      <c r="E32" s="1220"/>
      <c r="F32" s="1220"/>
      <c r="G32" s="1220"/>
      <c r="H32" s="1220"/>
      <c r="I32" s="1220"/>
      <c r="J32" s="1221"/>
      <c r="K32" s="1893">
        <v>0</v>
      </c>
      <c r="L32" s="1894"/>
      <c r="M32" s="1894"/>
      <c r="N32" s="1894"/>
      <c r="O32" s="1894">
        <v>0.6</v>
      </c>
      <c r="P32" s="1894"/>
      <c r="Q32" s="1894"/>
      <c r="R32" s="1894"/>
      <c r="S32" s="1894">
        <v>0.61</v>
      </c>
      <c r="T32" s="1894"/>
      <c r="U32" s="1894">
        <v>0.79</v>
      </c>
      <c r="V32" s="1894"/>
      <c r="W32" s="1894"/>
      <c r="X32" s="1894">
        <v>0.8</v>
      </c>
      <c r="Y32" s="1894"/>
      <c r="Z32" s="1894">
        <v>1</v>
      </c>
      <c r="AA32" s="1895"/>
      <c r="AB32" s="900"/>
    </row>
    <row r="33" spans="2:28" ht="15" thickBot="1" x14ac:dyDescent="0.4">
      <c r="B33" s="898"/>
      <c r="C33" s="899"/>
      <c r="D33" s="899"/>
      <c r="E33" s="899"/>
      <c r="F33" s="899"/>
      <c r="G33" s="899"/>
      <c r="H33" s="899"/>
      <c r="I33" s="899"/>
      <c r="J33" s="899"/>
      <c r="K33" s="899"/>
      <c r="L33" s="899"/>
      <c r="M33" s="899"/>
      <c r="N33" s="899"/>
      <c r="O33" s="899"/>
      <c r="P33" s="899"/>
      <c r="Q33" s="899"/>
      <c r="R33" s="899"/>
      <c r="S33" s="899"/>
      <c r="T33" s="899"/>
      <c r="U33" s="899"/>
      <c r="V33" s="899"/>
      <c r="W33" s="899"/>
      <c r="X33" s="899"/>
      <c r="Y33" s="899"/>
      <c r="Z33" s="899"/>
      <c r="AA33" s="899"/>
      <c r="AB33" s="900"/>
    </row>
    <row r="34" spans="2:28" s="902" customFormat="1" ht="15" thickBot="1" x14ac:dyDescent="0.4">
      <c r="B34" s="903"/>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8"/>
      <c r="AB34" s="900"/>
    </row>
    <row r="35" spans="2:28" s="902" customFormat="1" ht="84.25" customHeight="1" thickBot="1" x14ac:dyDescent="0.4">
      <c r="B35" s="903"/>
      <c r="C35" s="1546" t="s">
        <v>41</v>
      </c>
      <c r="D35" s="1547"/>
      <c r="E35" s="1547"/>
      <c r="F35" s="1547"/>
      <c r="G35" s="1548"/>
      <c r="H35" s="973" t="s">
        <v>453</v>
      </c>
      <c r="I35" s="973" t="s">
        <v>454</v>
      </c>
      <c r="J35" s="973" t="s">
        <v>44</v>
      </c>
      <c r="K35" s="1693" t="s">
        <v>45</v>
      </c>
      <c r="L35" s="1694"/>
      <c r="M35" s="1694"/>
      <c r="N35" s="1694"/>
      <c r="O35" s="1694"/>
      <c r="P35" s="1694"/>
      <c r="Q35" s="1694"/>
      <c r="R35" s="1694"/>
      <c r="S35" s="1694"/>
      <c r="T35" s="1694"/>
      <c r="U35" s="1694"/>
      <c r="V35" s="1694"/>
      <c r="W35" s="1694"/>
      <c r="X35" s="1694"/>
      <c r="Y35" s="1694"/>
      <c r="Z35" s="1694"/>
      <c r="AA35" s="1695"/>
      <c r="AB35" s="900"/>
    </row>
    <row r="36" spans="2:28" s="902" customFormat="1" ht="83.25" customHeight="1" x14ac:dyDescent="0.35">
      <c r="B36" s="903"/>
      <c r="C36" s="1558" t="s">
        <v>455</v>
      </c>
      <c r="D36" s="1748"/>
      <c r="E36" s="1748"/>
      <c r="F36" s="1748"/>
      <c r="G36" s="1749"/>
      <c r="H36" s="620">
        <v>56</v>
      </c>
      <c r="I36" s="620">
        <v>56</v>
      </c>
      <c r="J36" s="905">
        <f>+H36/I36</f>
        <v>1</v>
      </c>
      <c r="K36" s="1687" t="s">
        <v>988</v>
      </c>
      <c r="L36" s="1688"/>
      <c r="M36" s="1688"/>
      <c r="N36" s="1688"/>
      <c r="O36" s="1688"/>
      <c r="P36" s="1688"/>
      <c r="Q36" s="1688"/>
      <c r="R36" s="1688"/>
      <c r="S36" s="1688"/>
      <c r="T36" s="1688"/>
      <c r="U36" s="1688"/>
      <c r="V36" s="1688"/>
      <c r="W36" s="1688"/>
      <c r="X36" s="1688"/>
      <c r="Y36" s="1688"/>
      <c r="Z36" s="1688"/>
      <c r="AA36" s="1689"/>
      <c r="AB36" s="900"/>
    </row>
    <row r="37" spans="2:28" s="902" customFormat="1" ht="28.5" customHeight="1" x14ac:dyDescent="0.35">
      <c r="B37" s="903"/>
      <c r="C37" s="1558" t="s">
        <v>339</v>
      </c>
      <c r="D37" s="1748"/>
      <c r="E37" s="1748"/>
      <c r="F37" s="1748"/>
      <c r="G37" s="1749"/>
      <c r="H37" s="906">
        <v>0</v>
      </c>
      <c r="I37" s="906">
        <v>0</v>
      </c>
      <c r="J37" s="905" t="e">
        <f t="shared" ref="J37:J39" si="0">+H37/I37</f>
        <v>#DIV/0!</v>
      </c>
      <c r="K37" s="1737"/>
      <c r="L37" s="1738"/>
      <c r="M37" s="1738"/>
      <c r="N37" s="1738"/>
      <c r="O37" s="1738"/>
      <c r="P37" s="1738"/>
      <c r="Q37" s="1738"/>
      <c r="R37" s="1738"/>
      <c r="S37" s="1738"/>
      <c r="T37" s="1738"/>
      <c r="U37" s="1738"/>
      <c r="V37" s="1738"/>
      <c r="W37" s="1738"/>
      <c r="X37" s="1738"/>
      <c r="Y37" s="1738"/>
      <c r="Z37" s="1738"/>
      <c r="AA37" s="1739"/>
      <c r="AB37" s="900"/>
    </row>
    <row r="38" spans="2:28" s="902" customFormat="1" ht="35.25" customHeight="1" x14ac:dyDescent="0.35">
      <c r="B38" s="903"/>
      <c r="C38" s="1558" t="s">
        <v>456</v>
      </c>
      <c r="D38" s="1748"/>
      <c r="E38" s="1748"/>
      <c r="F38" s="1748"/>
      <c r="G38" s="1749"/>
      <c r="H38" s="906">
        <v>0</v>
      </c>
      <c r="I38" s="906">
        <v>0</v>
      </c>
      <c r="J38" s="905" t="e">
        <f t="shared" si="0"/>
        <v>#DIV/0!</v>
      </c>
      <c r="K38" s="4038"/>
      <c r="L38" s="1688"/>
      <c r="M38" s="1688"/>
      <c r="N38" s="1688"/>
      <c r="O38" s="1688"/>
      <c r="P38" s="1688"/>
      <c r="Q38" s="1688"/>
      <c r="R38" s="1688"/>
      <c r="S38" s="1688"/>
      <c r="T38" s="1688"/>
      <c r="U38" s="1688"/>
      <c r="V38" s="1688"/>
      <c r="W38" s="1688"/>
      <c r="X38" s="1688"/>
      <c r="Y38" s="1688"/>
      <c r="Z38" s="1688"/>
      <c r="AA38" s="1689"/>
      <c r="AB38" s="900"/>
    </row>
    <row r="39" spans="2:28" s="902" customFormat="1" ht="48.75" customHeight="1" thickBot="1" x14ac:dyDescent="0.4">
      <c r="B39" s="903"/>
      <c r="C39" s="1558" t="s">
        <v>457</v>
      </c>
      <c r="D39" s="1748"/>
      <c r="E39" s="1748"/>
      <c r="F39" s="1748"/>
      <c r="G39" s="1749"/>
      <c r="H39" s="906">
        <v>0</v>
      </c>
      <c r="I39" s="906">
        <v>0</v>
      </c>
      <c r="J39" s="905" t="e">
        <f t="shared" si="0"/>
        <v>#DIV/0!</v>
      </c>
      <c r="K39" s="1687"/>
      <c r="L39" s="1688"/>
      <c r="M39" s="1688"/>
      <c r="N39" s="1688"/>
      <c r="O39" s="1688"/>
      <c r="P39" s="1688"/>
      <c r="Q39" s="1688"/>
      <c r="R39" s="1688"/>
      <c r="S39" s="1688"/>
      <c r="T39" s="1688"/>
      <c r="U39" s="1688"/>
      <c r="V39" s="1688"/>
      <c r="W39" s="1688"/>
      <c r="X39" s="1688"/>
      <c r="Y39" s="1688"/>
      <c r="Z39" s="1688"/>
      <c r="AA39" s="1689"/>
      <c r="AB39" s="900"/>
    </row>
    <row r="40" spans="2:28" s="902" customFormat="1" ht="15.75" customHeight="1" thickBot="1" x14ac:dyDescent="0.4">
      <c r="B40" s="903"/>
      <c r="C40" s="1540" t="s">
        <v>46</v>
      </c>
      <c r="D40" s="1541"/>
      <c r="E40" s="1541"/>
      <c r="F40" s="1541"/>
      <c r="G40" s="1542"/>
      <c r="H40" s="978">
        <f>SUM(H36:H39)</f>
        <v>56</v>
      </c>
      <c r="I40" s="978">
        <f>SUM(I36:I39)</f>
        <v>56</v>
      </c>
      <c r="J40" s="621">
        <v>3.67</v>
      </c>
      <c r="K40" s="1543"/>
      <c r="L40" s="1544"/>
      <c r="M40" s="1544"/>
      <c r="N40" s="1544"/>
      <c r="O40" s="1544"/>
      <c r="P40" s="1544"/>
      <c r="Q40" s="1544"/>
      <c r="R40" s="1544"/>
      <c r="S40" s="1544"/>
      <c r="T40" s="1544"/>
      <c r="U40" s="1544"/>
      <c r="V40" s="1544"/>
      <c r="W40" s="1544"/>
      <c r="X40" s="1544"/>
      <c r="Y40" s="1544"/>
      <c r="Z40" s="1544"/>
      <c r="AA40" s="1545"/>
      <c r="AB40" s="900"/>
    </row>
    <row r="41" spans="2:28" s="902" customFormat="1" ht="5.25" customHeight="1" x14ac:dyDescent="0.35">
      <c r="B41" s="903"/>
      <c r="C41" s="899"/>
      <c r="D41" s="899"/>
      <c r="E41" s="899"/>
      <c r="F41" s="899"/>
      <c r="G41" s="899"/>
      <c r="H41" s="907"/>
      <c r="I41" s="907"/>
      <c r="J41" s="186"/>
      <c r="K41" s="899"/>
      <c r="L41" s="899"/>
      <c r="M41" s="899"/>
      <c r="N41" s="899"/>
      <c r="O41" s="899"/>
      <c r="P41" s="899"/>
      <c r="Q41" s="899"/>
      <c r="R41" s="899"/>
      <c r="S41" s="899"/>
      <c r="T41" s="899"/>
      <c r="U41" s="899"/>
      <c r="V41" s="899"/>
      <c r="W41" s="899"/>
      <c r="X41" s="899"/>
      <c r="Y41" s="899"/>
      <c r="Z41" s="899"/>
      <c r="AA41" s="899"/>
      <c r="AB41" s="900"/>
    </row>
    <row r="42" spans="2:28" s="902" customFormat="1" ht="15" thickBot="1" x14ac:dyDescent="0.4">
      <c r="B42" s="903"/>
      <c r="C42" s="899"/>
      <c r="D42" s="899"/>
      <c r="E42" s="899"/>
      <c r="F42" s="899"/>
      <c r="G42" s="899"/>
      <c r="H42" s="907"/>
      <c r="I42" s="907"/>
      <c r="J42" s="186"/>
      <c r="K42" s="899"/>
      <c r="L42" s="899"/>
      <c r="M42" s="899"/>
      <c r="N42" s="899"/>
      <c r="O42" s="899"/>
      <c r="P42" s="899"/>
      <c r="Q42" s="899"/>
      <c r="R42" s="899"/>
      <c r="S42" s="899"/>
      <c r="T42" s="899"/>
      <c r="U42" s="899"/>
      <c r="V42" s="899"/>
      <c r="W42" s="899"/>
      <c r="X42" s="899"/>
      <c r="Y42" s="899"/>
      <c r="Z42" s="899"/>
      <c r="AA42" s="899"/>
      <c r="AB42" s="900"/>
    </row>
    <row r="43" spans="2:28" s="902" customFormat="1" x14ac:dyDescent="0.35">
      <c r="B43" s="903"/>
      <c r="C43" s="1393" t="s">
        <v>47</v>
      </c>
      <c r="D43" s="1394"/>
      <c r="E43" s="1394"/>
      <c r="F43" s="1394"/>
      <c r="G43" s="1394"/>
      <c r="H43" s="1394"/>
      <c r="I43" s="1394"/>
      <c r="J43" s="1394"/>
      <c r="K43" s="1394"/>
      <c r="L43" s="1394"/>
      <c r="M43" s="1394"/>
      <c r="N43" s="1394"/>
      <c r="O43" s="1394"/>
      <c r="P43" s="1394"/>
      <c r="Q43" s="1394"/>
      <c r="R43" s="1394"/>
      <c r="S43" s="1394"/>
      <c r="T43" s="1394"/>
      <c r="U43" s="1394"/>
      <c r="V43" s="1394"/>
      <c r="W43" s="1394"/>
      <c r="X43" s="1394"/>
      <c r="Y43" s="1394"/>
      <c r="Z43" s="1394"/>
      <c r="AA43" s="1395"/>
      <c r="AB43" s="900"/>
    </row>
    <row r="44" spans="2:28" ht="15" thickBot="1" x14ac:dyDescent="0.4">
      <c r="B44" s="898"/>
      <c r="C44" s="1719"/>
      <c r="D44" s="1746"/>
      <c r="E44" s="1746"/>
      <c r="F44" s="1746"/>
      <c r="G44" s="1746"/>
      <c r="H44" s="1746"/>
      <c r="I44" s="1746"/>
      <c r="J44" s="1746"/>
      <c r="K44" s="1746"/>
      <c r="L44" s="1746"/>
      <c r="M44" s="1746"/>
      <c r="N44" s="1746"/>
      <c r="O44" s="1746"/>
      <c r="P44" s="1746"/>
      <c r="Q44" s="1746"/>
      <c r="R44" s="1746"/>
      <c r="S44" s="1746"/>
      <c r="T44" s="1746"/>
      <c r="U44" s="1746"/>
      <c r="V44" s="1746"/>
      <c r="W44" s="1746"/>
      <c r="X44" s="1746"/>
      <c r="Y44" s="1746"/>
      <c r="Z44" s="1746"/>
      <c r="AA44" s="1721"/>
      <c r="AB44" s="900"/>
    </row>
    <row r="45" spans="2:28" x14ac:dyDescent="0.35">
      <c r="B45" s="898"/>
      <c r="C45" s="1371" t="s">
        <v>75</v>
      </c>
      <c r="D45" s="1570"/>
      <c r="E45" s="1570"/>
      <c r="F45" s="1570"/>
      <c r="G45" s="1570"/>
      <c r="H45" s="1570"/>
      <c r="I45" s="1570"/>
      <c r="J45" s="1570"/>
      <c r="K45" s="1570"/>
      <c r="L45" s="1570"/>
      <c r="M45" s="1570"/>
      <c r="N45" s="1570"/>
      <c r="O45" s="1570"/>
      <c r="P45" s="1570"/>
      <c r="Q45" s="1570"/>
      <c r="R45" s="1570"/>
      <c r="S45" s="1570"/>
      <c r="T45" s="1570"/>
      <c r="U45" s="1570"/>
      <c r="V45" s="1570"/>
      <c r="W45" s="1570"/>
      <c r="X45" s="1570"/>
      <c r="Y45" s="1570"/>
      <c r="Z45" s="1570"/>
      <c r="AA45" s="1571"/>
      <c r="AB45" s="900"/>
    </row>
    <row r="46" spans="2:28" x14ac:dyDescent="0.35">
      <c r="B46" s="898"/>
      <c r="C46" s="1572"/>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4"/>
      <c r="AB46" s="900"/>
    </row>
    <row r="47" spans="2:28" x14ac:dyDescent="0.35">
      <c r="B47" s="898"/>
      <c r="C47" s="1572"/>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4"/>
      <c r="AB47" s="900"/>
    </row>
    <row r="48" spans="2:28" x14ac:dyDescent="0.35">
      <c r="B48" s="898"/>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4"/>
      <c r="AB48" s="900"/>
    </row>
    <row r="49" spans="2:28" x14ac:dyDescent="0.35">
      <c r="B49" s="898"/>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4"/>
      <c r="AB49" s="900"/>
    </row>
    <row r="50" spans="2:28" x14ac:dyDescent="0.35">
      <c r="B50" s="898"/>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4"/>
      <c r="AB50" s="900"/>
    </row>
    <row r="51" spans="2:28" x14ac:dyDescent="0.35">
      <c r="B51" s="898"/>
      <c r="C51" s="1572"/>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4"/>
      <c r="AB51" s="900"/>
    </row>
    <row r="52" spans="2:28" x14ac:dyDescent="0.35">
      <c r="B52" s="898"/>
      <c r="C52" s="1572"/>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4"/>
      <c r="AB52" s="900"/>
    </row>
    <row r="53" spans="2:28" x14ac:dyDescent="0.35">
      <c r="B53" s="898"/>
      <c r="C53" s="1572"/>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4"/>
      <c r="AB53" s="900"/>
    </row>
    <row r="54" spans="2:28" x14ac:dyDescent="0.35">
      <c r="B54" s="898"/>
      <c r="C54" s="1572"/>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4"/>
      <c r="AB54" s="900"/>
    </row>
    <row r="55" spans="2:28" x14ac:dyDescent="0.35">
      <c r="B55" s="898"/>
      <c r="C55" s="1572"/>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4"/>
      <c r="AB55" s="900"/>
    </row>
    <row r="56" spans="2:28" x14ac:dyDescent="0.35">
      <c r="B56" s="898"/>
      <c r="C56" s="1572"/>
      <c r="D56" s="1573"/>
      <c r="E56" s="1573"/>
      <c r="F56" s="1573"/>
      <c r="G56" s="1573"/>
      <c r="H56" s="1573"/>
      <c r="I56" s="1573"/>
      <c r="J56" s="1573"/>
      <c r="K56" s="1573"/>
      <c r="L56" s="1573"/>
      <c r="M56" s="1573"/>
      <c r="N56" s="1573"/>
      <c r="O56" s="1573"/>
      <c r="P56" s="1573"/>
      <c r="Q56" s="1573"/>
      <c r="R56" s="1573"/>
      <c r="S56" s="1573"/>
      <c r="T56" s="1573"/>
      <c r="U56" s="1573"/>
      <c r="V56" s="1573"/>
      <c r="W56" s="1573"/>
      <c r="X56" s="1573"/>
      <c r="Y56" s="1573"/>
      <c r="Z56" s="1573"/>
      <c r="AA56" s="1574"/>
      <c r="AB56" s="900"/>
    </row>
    <row r="57" spans="2:28" ht="15" thickBot="1" x14ac:dyDescent="0.4">
      <c r="B57" s="898"/>
      <c r="C57" s="1575"/>
      <c r="D57" s="1576"/>
      <c r="E57" s="1576"/>
      <c r="F57" s="1576"/>
      <c r="G57" s="1576"/>
      <c r="H57" s="1576"/>
      <c r="I57" s="1576"/>
      <c r="J57" s="1576"/>
      <c r="K57" s="1576"/>
      <c r="L57" s="1576"/>
      <c r="M57" s="1576"/>
      <c r="N57" s="1576"/>
      <c r="O57" s="1576"/>
      <c r="P57" s="1576"/>
      <c r="Q57" s="1576"/>
      <c r="R57" s="1576"/>
      <c r="S57" s="1576"/>
      <c r="T57" s="1576"/>
      <c r="U57" s="1576"/>
      <c r="V57" s="1576"/>
      <c r="W57" s="1576"/>
      <c r="X57" s="1576"/>
      <c r="Y57" s="1576"/>
      <c r="Z57" s="1576"/>
      <c r="AA57" s="1577"/>
      <c r="AB57" s="900"/>
    </row>
    <row r="58" spans="2:28" x14ac:dyDescent="0.35">
      <c r="B58" s="908"/>
      <c r="C58" s="909"/>
      <c r="D58" s="909"/>
      <c r="E58" s="909"/>
      <c r="F58" s="909"/>
      <c r="G58" s="909"/>
      <c r="H58" s="909"/>
      <c r="I58" s="909"/>
      <c r="J58" s="909"/>
      <c r="K58" s="909"/>
      <c r="L58" s="909"/>
      <c r="M58" s="909"/>
      <c r="N58" s="909"/>
      <c r="O58" s="909"/>
      <c r="P58" s="909"/>
      <c r="Q58" s="909"/>
      <c r="R58" s="909"/>
      <c r="S58" s="909"/>
      <c r="T58" s="909"/>
      <c r="U58" s="909"/>
      <c r="V58" s="909"/>
      <c r="W58" s="909"/>
      <c r="X58" s="909"/>
      <c r="Y58" s="909"/>
      <c r="Z58" s="909"/>
      <c r="AA58" s="909"/>
      <c r="AB58" s="910"/>
    </row>
    <row r="59" spans="2:28" ht="15" thickBot="1" x14ac:dyDescent="0.4">
      <c r="B59" s="911"/>
      <c r="C59" s="912"/>
      <c r="D59" s="912"/>
      <c r="E59" s="912"/>
      <c r="F59" s="912"/>
      <c r="G59" s="912"/>
      <c r="H59" s="912"/>
      <c r="I59" s="912"/>
      <c r="J59" s="912"/>
      <c r="K59" s="912"/>
      <c r="L59" s="912"/>
      <c r="M59" s="912"/>
      <c r="N59" s="912"/>
      <c r="O59" s="912"/>
      <c r="P59" s="912"/>
      <c r="Q59" s="912"/>
      <c r="R59" s="912"/>
      <c r="S59" s="912"/>
      <c r="T59" s="912"/>
      <c r="U59" s="912"/>
      <c r="V59" s="912"/>
      <c r="W59" s="912"/>
      <c r="X59" s="912"/>
      <c r="Y59" s="912"/>
      <c r="Z59" s="912"/>
      <c r="AA59" s="912"/>
      <c r="AB59" s="913"/>
    </row>
    <row r="60" spans="2:28" ht="15.5" x14ac:dyDescent="0.35">
      <c r="B60" s="914"/>
      <c r="C60" s="1531" t="s">
        <v>41</v>
      </c>
      <c r="D60" s="1532"/>
      <c r="E60" s="1532"/>
      <c r="F60" s="1532"/>
      <c r="G60" s="1533"/>
      <c r="H60" s="1531" t="s">
        <v>57</v>
      </c>
      <c r="I60" s="1533"/>
      <c r="J60" s="1531" t="s">
        <v>58</v>
      </c>
      <c r="K60" s="1532"/>
      <c r="L60" s="1532"/>
      <c r="M60" s="1533"/>
      <c r="N60" s="1531" t="s">
        <v>49</v>
      </c>
      <c r="O60" s="1532"/>
      <c r="P60" s="1532"/>
      <c r="Q60" s="1532"/>
      <c r="R60" s="1532"/>
      <c r="S60" s="1532"/>
      <c r="T60" s="1532"/>
      <c r="U60" s="1533"/>
      <c r="V60" s="1706" t="s">
        <v>50</v>
      </c>
      <c r="W60" s="1706"/>
      <c r="X60" s="1706"/>
      <c r="Y60" s="1706"/>
      <c r="Z60" s="1706"/>
      <c r="AA60" s="1707"/>
      <c r="AB60" s="915"/>
    </row>
    <row r="61" spans="2:28" ht="15.5" x14ac:dyDescent="0.35">
      <c r="B61" s="916"/>
      <c r="C61" s="1534"/>
      <c r="D61" s="1535"/>
      <c r="E61" s="1535"/>
      <c r="F61" s="1535"/>
      <c r="G61" s="1536"/>
      <c r="H61" s="1534"/>
      <c r="I61" s="1536"/>
      <c r="J61" s="1534"/>
      <c r="K61" s="1535"/>
      <c r="L61" s="1535"/>
      <c r="M61" s="1536"/>
      <c r="N61" s="1534"/>
      <c r="O61" s="1535"/>
      <c r="P61" s="1535"/>
      <c r="Q61" s="1535"/>
      <c r="R61" s="1535"/>
      <c r="S61" s="1535"/>
      <c r="T61" s="1535"/>
      <c r="U61" s="1536"/>
      <c r="V61" s="1747"/>
      <c r="W61" s="1747"/>
      <c r="X61" s="1747"/>
      <c r="Y61" s="1747"/>
      <c r="Z61" s="1747"/>
      <c r="AA61" s="1709"/>
      <c r="AB61" s="915"/>
    </row>
    <row r="62" spans="2:28" ht="16" thickBot="1" x14ac:dyDescent="0.4">
      <c r="B62" s="916"/>
      <c r="C62" s="1534"/>
      <c r="D62" s="1535"/>
      <c r="E62" s="1535"/>
      <c r="F62" s="1535"/>
      <c r="G62" s="1536"/>
      <c r="H62" s="1534"/>
      <c r="I62" s="1536"/>
      <c r="J62" s="1534"/>
      <c r="K62" s="1535"/>
      <c r="L62" s="1535"/>
      <c r="M62" s="1536"/>
      <c r="N62" s="1537"/>
      <c r="O62" s="1538"/>
      <c r="P62" s="1538"/>
      <c r="Q62" s="1538"/>
      <c r="R62" s="1538"/>
      <c r="S62" s="1538"/>
      <c r="T62" s="1538"/>
      <c r="U62" s="1539"/>
      <c r="V62" s="1710"/>
      <c r="W62" s="1710"/>
      <c r="X62" s="1710"/>
      <c r="Y62" s="1710"/>
      <c r="Z62" s="1710"/>
      <c r="AA62" s="1711"/>
      <c r="AB62" s="915"/>
    </row>
    <row r="63" spans="2:28" ht="120.65" customHeight="1" thickBot="1" x14ac:dyDescent="0.4">
      <c r="B63" s="914"/>
      <c r="C63" s="4037" t="s">
        <v>149</v>
      </c>
      <c r="D63" s="1904"/>
      <c r="E63" s="1904"/>
      <c r="F63" s="1904"/>
      <c r="G63" s="1904"/>
      <c r="H63" s="3761">
        <v>1</v>
      </c>
      <c r="I63" s="1904"/>
      <c r="J63" s="3761">
        <v>1</v>
      </c>
      <c r="K63" s="1904"/>
      <c r="L63" s="1904"/>
      <c r="M63" s="1904"/>
      <c r="N63" s="4028" t="s">
        <v>989</v>
      </c>
      <c r="O63" s="4029"/>
      <c r="P63" s="4029"/>
      <c r="Q63" s="4029"/>
      <c r="R63" s="4029"/>
      <c r="S63" s="4029"/>
      <c r="T63" s="4029"/>
      <c r="U63" s="4030"/>
      <c r="V63" s="1759" t="s">
        <v>990</v>
      </c>
      <c r="W63" s="1760"/>
      <c r="X63" s="1760"/>
      <c r="Y63" s="1760"/>
      <c r="Z63" s="1760"/>
      <c r="AA63" s="1762"/>
      <c r="AB63" s="917"/>
    </row>
    <row r="64" spans="2:28" ht="36" customHeight="1" thickBot="1" x14ac:dyDescent="0.4">
      <c r="B64" s="914"/>
      <c r="C64" s="1474" t="s">
        <v>150</v>
      </c>
      <c r="D64" s="1475"/>
      <c r="E64" s="1475"/>
      <c r="F64" s="1475"/>
      <c r="G64" s="1475"/>
      <c r="H64" s="3761"/>
      <c r="I64" s="1904"/>
      <c r="J64" s="3761"/>
      <c r="K64" s="1904"/>
      <c r="L64" s="1904"/>
      <c r="M64" s="1904"/>
      <c r="N64" s="4034"/>
      <c r="O64" s="4035"/>
      <c r="P64" s="4035"/>
      <c r="Q64" s="4035"/>
      <c r="R64" s="4035"/>
      <c r="S64" s="4035"/>
      <c r="T64" s="4035"/>
      <c r="U64" s="4036"/>
      <c r="V64" s="1759"/>
      <c r="W64" s="1760"/>
      <c r="X64" s="1760"/>
      <c r="Y64" s="1760"/>
      <c r="Z64" s="1760"/>
      <c r="AA64" s="1762"/>
      <c r="AB64" s="917"/>
    </row>
    <row r="65" spans="2:28" ht="23.25" customHeight="1" thickBot="1" x14ac:dyDescent="0.4">
      <c r="B65" s="914"/>
      <c r="C65" s="1128" t="s">
        <v>151</v>
      </c>
      <c r="D65" s="1129"/>
      <c r="E65" s="1129"/>
      <c r="F65" s="1129"/>
      <c r="G65" s="1129"/>
      <c r="H65" s="4031"/>
      <c r="I65" s="4032"/>
      <c r="J65" s="4033"/>
      <c r="K65" s="1129"/>
      <c r="L65" s="1129"/>
      <c r="M65" s="1129"/>
      <c r="N65" s="4028"/>
      <c r="O65" s="4029"/>
      <c r="P65" s="4029"/>
      <c r="Q65" s="4029"/>
      <c r="R65" s="4029"/>
      <c r="S65" s="4029"/>
      <c r="T65" s="4029"/>
      <c r="U65" s="4030"/>
      <c r="V65" s="4027"/>
      <c r="W65" s="1760"/>
      <c r="X65" s="1760"/>
      <c r="Y65" s="1760"/>
      <c r="Z65" s="1760"/>
      <c r="AA65" s="1762"/>
      <c r="AB65" s="917"/>
    </row>
    <row r="66" spans="2:28" ht="24" customHeight="1" x14ac:dyDescent="0.35">
      <c r="B66" s="914"/>
      <c r="C66" s="1128" t="s">
        <v>152</v>
      </c>
      <c r="D66" s="1129"/>
      <c r="E66" s="1129"/>
      <c r="F66" s="1129"/>
      <c r="G66" s="1129"/>
      <c r="H66" s="4033"/>
      <c r="I66" s="1129"/>
      <c r="J66" s="4033"/>
      <c r="K66" s="1129"/>
      <c r="L66" s="1129"/>
      <c r="M66" s="1129"/>
      <c r="N66" s="4028"/>
      <c r="O66" s="4029"/>
      <c r="P66" s="4029"/>
      <c r="Q66" s="4029"/>
      <c r="R66" s="4029"/>
      <c r="S66" s="4029"/>
      <c r="T66" s="4029"/>
      <c r="U66" s="4030"/>
      <c r="V66" s="4027"/>
      <c r="W66" s="1760"/>
      <c r="X66" s="1760"/>
      <c r="Y66" s="1760"/>
      <c r="Z66" s="1760"/>
      <c r="AA66" s="1762"/>
      <c r="AB66" s="917"/>
    </row>
    <row r="67" spans="2:28" x14ac:dyDescent="0.35">
      <c r="B67" s="914"/>
      <c r="C67" s="1128"/>
      <c r="D67" s="1129"/>
      <c r="E67" s="1129"/>
      <c r="F67" s="1129"/>
      <c r="G67" s="1129"/>
      <c r="H67" s="1129"/>
      <c r="I67" s="1129"/>
      <c r="J67" s="1129"/>
      <c r="K67" s="1129"/>
      <c r="L67" s="1129"/>
      <c r="M67" s="1129"/>
      <c r="N67" s="1480"/>
      <c r="O67" s="1481"/>
      <c r="P67" s="1481"/>
      <c r="Q67" s="1481"/>
      <c r="R67" s="1481"/>
      <c r="S67" s="1481"/>
      <c r="T67" s="1481"/>
      <c r="U67" s="1482"/>
      <c r="V67" s="1480"/>
      <c r="W67" s="1481"/>
      <c r="X67" s="1481"/>
      <c r="Y67" s="1481"/>
      <c r="Z67" s="1481"/>
      <c r="AA67" s="1483"/>
      <c r="AB67" s="917"/>
    </row>
    <row r="68" spans="2:28" x14ac:dyDescent="0.35">
      <c r="B68" s="914"/>
      <c r="C68" s="1128"/>
      <c r="D68" s="1129"/>
      <c r="E68" s="1129"/>
      <c r="F68" s="1129"/>
      <c r="G68" s="1129"/>
      <c r="H68" s="1129"/>
      <c r="I68" s="1129"/>
      <c r="J68" s="1129"/>
      <c r="K68" s="1129"/>
      <c r="L68" s="1129"/>
      <c r="M68" s="1129"/>
      <c r="N68" s="1480"/>
      <c r="O68" s="1481"/>
      <c r="P68" s="1481"/>
      <c r="Q68" s="1481"/>
      <c r="R68" s="1481"/>
      <c r="S68" s="1481"/>
      <c r="T68" s="1481"/>
      <c r="U68" s="1482"/>
      <c r="V68" s="1480"/>
      <c r="W68" s="1481"/>
      <c r="X68" s="1481"/>
      <c r="Y68" s="1481"/>
      <c r="Z68" s="1481"/>
      <c r="AA68" s="1483"/>
      <c r="AB68" s="917"/>
    </row>
    <row r="69" spans="2:28" x14ac:dyDescent="0.35">
      <c r="B69" s="914"/>
      <c r="C69" s="1128"/>
      <c r="D69" s="1129"/>
      <c r="E69" s="1129"/>
      <c r="F69" s="1129"/>
      <c r="G69" s="1129"/>
      <c r="H69" s="1129"/>
      <c r="I69" s="1129"/>
      <c r="J69" s="1129"/>
      <c r="K69" s="1129"/>
      <c r="L69" s="1129"/>
      <c r="M69" s="1129"/>
      <c r="N69" s="1480"/>
      <c r="O69" s="1481"/>
      <c r="P69" s="1481"/>
      <c r="Q69" s="1481"/>
      <c r="R69" s="1481"/>
      <c r="S69" s="1481"/>
      <c r="T69" s="1481"/>
      <c r="U69" s="1482"/>
      <c r="V69" s="1480"/>
      <c r="W69" s="1481"/>
      <c r="X69" s="1481"/>
      <c r="Y69" s="1481"/>
      <c r="Z69" s="1481"/>
      <c r="AA69" s="1483"/>
      <c r="AB69" s="917"/>
    </row>
    <row r="70" spans="2:28" x14ac:dyDescent="0.35">
      <c r="B70" s="914"/>
      <c r="C70" s="1128"/>
      <c r="D70" s="1129"/>
      <c r="E70" s="1129"/>
      <c r="F70" s="1129"/>
      <c r="G70" s="1129"/>
      <c r="H70" s="1129"/>
      <c r="I70" s="1129"/>
      <c r="J70" s="1129"/>
      <c r="K70" s="1129"/>
      <c r="L70" s="1129"/>
      <c r="M70" s="1129"/>
      <c r="N70" s="1480"/>
      <c r="O70" s="1481"/>
      <c r="P70" s="1481"/>
      <c r="Q70" s="1481"/>
      <c r="R70" s="1481"/>
      <c r="S70" s="1481"/>
      <c r="T70" s="1481"/>
      <c r="U70" s="1482"/>
      <c r="V70" s="1480"/>
      <c r="W70" s="1481"/>
      <c r="X70" s="1481"/>
      <c r="Y70" s="1481"/>
      <c r="Z70" s="1481"/>
      <c r="AA70" s="1483"/>
      <c r="AB70" s="917"/>
    </row>
    <row r="71" spans="2:28" x14ac:dyDescent="0.35">
      <c r="B71" s="914"/>
      <c r="C71" s="1128"/>
      <c r="D71" s="1129"/>
      <c r="E71" s="1129"/>
      <c r="F71" s="1129"/>
      <c r="G71" s="1129"/>
      <c r="H71" s="1129"/>
      <c r="I71" s="1129"/>
      <c r="J71" s="1129"/>
      <c r="K71" s="1129"/>
      <c r="L71" s="1129"/>
      <c r="M71" s="1129"/>
      <c r="N71" s="1480"/>
      <c r="O71" s="1481"/>
      <c r="P71" s="1481"/>
      <c r="Q71" s="1481"/>
      <c r="R71" s="1481"/>
      <c r="S71" s="1481"/>
      <c r="T71" s="1481"/>
      <c r="U71" s="1482"/>
      <c r="V71" s="1480"/>
      <c r="W71" s="1481"/>
      <c r="X71" s="1481"/>
      <c r="Y71" s="1481"/>
      <c r="Z71" s="1481"/>
      <c r="AA71" s="1483"/>
      <c r="AB71" s="917"/>
    </row>
    <row r="72" spans="2:28" x14ac:dyDescent="0.35">
      <c r="B72" s="914"/>
      <c r="C72" s="1128"/>
      <c r="D72" s="1129"/>
      <c r="E72" s="1129"/>
      <c r="F72" s="1129"/>
      <c r="G72" s="1129"/>
      <c r="H72" s="1129"/>
      <c r="I72" s="1129"/>
      <c r="J72" s="1129"/>
      <c r="K72" s="1129"/>
      <c r="L72" s="1129"/>
      <c r="M72" s="1129"/>
      <c r="N72" s="1480"/>
      <c r="O72" s="1481"/>
      <c r="P72" s="1481"/>
      <c r="Q72" s="1481"/>
      <c r="R72" s="1481"/>
      <c r="S72" s="1481"/>
      <c r="T72" s="1481"/>
      <c r="U72" s="1482"/>
      <c r="V72" s="1480"/>
      <c r="W72" s="1481"/>
      <c r="X72" s="1481"/>
      <c r="Y72" s="1481"/>
      <c r="Z72" s="1481"/>
      <c r="AA72" s="1483"/>
      <c r="AB72" s="917"/>
    </row>
    <row r="73" spans="2:28" x14ac:dyDescent="0.35">
      <c r="B73" s="914"/>
      <c r="C73" s="1128"/>
      <c r="D73" s="1129"/>
      <c r="E73" s="1129"/>
      <c r="F73" s="1129"/>
      <c r="G73" s="1129"/>
      <c r="H73" s="1129"/>
      <c r="I73" s="1129"/>
      <c r="J73" s="1129"/>
      <c r="K73" s="1129"/>
      <c r="L73" s="1129"/>
      <c r="M73" s="1129"/>
      <c r="N73" s="1480"/>
      <c r="O73" s="1481"/>
      <c r="P73" s="1481"/>
      <c r="Q73" s="1481"/>
      <c r="R73" s="1481"/>
      <c r="S73" s="1481"/>
      <c r="T73" s="1481"/>
      <c r="U73" s="1482"/>
      <c r="V73" s="1480"/>
      <c r="W73" s="1481"/>
      <c r="X73" s="1481"/>
      <c r="Y73" s="1481"/>
      <c r="Z73" s="1481"/>
      <c r="AA73" s="1483"/>
      <c r="AB73" s="917"/>
    </row>
    <row r="74" spans="2:28" ht="15.75" customHeight="1" thickBot="1" x14ac:dyDescent="0.4">
      <c r="B74" s="914"/>
      <c r="C74" s="1130"/>
      <c r="D74" s="1131"/>
      <c r="E74" s="1131"/>
      <c r="F74" s="1131"/>
      <c r="G74" s="1131"/>
      <c r="H74" s="1131"/>
      <c r="I74" s="1131"/>
      <c r="J74" s="1131"/>
      <c r="K74" s="1131"/>
      <c r="L74" s="1131"/>
      <c r="M74" s="1131"/>
      <c r="N74" s="1470"/>
      <c r="O74" s="1471"/>
      <c r="P74" s="1471"/>
      <c r="Q74" s="1471"/>
      <c r="R74" s="1471"/>
      <c r="S74" s="1471"/>
      <c r="T74" s="1471"/>
      <c r="U74" s="1472"/>
      <c r="V74" s="1470"/>
      <c r="W74" s="1471"/>
      <c r="X74" s="1471"/>
      <c r="Y74" s="1471"/>
      <c r="Z74" s="1471"/>
      <c r="AA74" s="1473"/>
      <c r="AB74" s="917"/>
    </row>
    <row r="75" spans="2:28" x14ac:dyDescent="0.35">
      <c r="B75" s="918"/>
      <c r="C75" s="909"/>
      <c r="D75" s="909"/>
      <c r="E75" s="909"/>
      <c r="F75" s="909"/>
      <c r="G75" s="909"/>
      <c r="H75" s="909"/>
      <c r="I75" s="909"/>
      <c r="J75" s="909"/>
      <c r="K75" s="909"/>
      <c r="L75" s="909"/>
      <c r="M75" s="909"/>
      <c r="N75" s="909"/>
      <c r="O75" s="909"/>
      <c r="P75" s="909"/>
      <c r="Q75" s="909"/>
      <c r="R75" s="909"/>
      <c r="S75" s="909"/>
      <c r="T75" s="909"/>
      <c r="U75" s="909"/>
      <c r="V75" s="909"/>
      <c r="W75" s="909"/>
      <c r="X75" s="909"/>
      <c r="Y75" s="909"/>
      <c r="Z75" s="909"/>
      <c r="AA75" s="909"/>
      <c r="AB75" s="919"/>
    </row>
    <row r="114" ht="6" customHeight="1" x14ac:dyDescent="0.35"/>
  </sheetData>
  <mergeCells count="137">
    <mergeCell ref="C60:G62"/>
    <mergeCell ref="H60:I62"/>
    <mergeCell ref="J60:M62"/>
    <mergeCell ref="V60:AA62"/>
    <mergeCell ref="N60:U62"/>
    <mergeCell ref="C13:H14"/>
    <mergeCell ref="I13:S14"/>
    <mergeCell ref="T13:AA13"/>
    <mergeCell ref="T14:AA14"/>
    <mergeCell ref="C40:G40"/>
    <mergeCell ref="K40:AA40"/>
    <mergeCell ref="C43:AA44"/>
    <mergeCell ref="C45:AA57"/>
    <mergeCell ref="C39:G39"/>
    <mergeCell ref="K39:AA39"/>
    <mergeCell ref="C36:G36"/>
    <mergeCell ref="K36:AA36"/>
    <mergeCell ref="C37:G37"/>
    <mergeCell ref="K37:AA37"/>
    <mergeCell ref="C38:G38"/>
    <mergeCell ref="K38:AA38"/>
    <mergeCell ref="C23:I23"/>
    <mergeCell ref="J23:P23"/>
    <mergeCell ref="Q23:AA23"/>
    <mergeCell ref="C66:G66"/>
    <mergeCell ref="H66:I66"/>
    <mergeCell ref="J66:M66"/>
    <mergeCell ref="N63:U63"/>
    <mergeCell ref="N64:U64"/>
    <mergeCell ref="V63:AA63"/>
    <mergeCell ref="V64:AA64"/>
    <mergeCell ref="C63:G63"/>
    <mergeCell ref="H63:I63"/>
    <mergeCell ref="J63:M63"/>
    <mergeCell ref="C73:G73"/>
    <mergeCell ref="H73:I73"/>
    <mergeCell ref="J73:M73"/>
    <mergeCell ref="C74:G74"/>
    <mergeCell ref="H74:I74"/>
    <mergeCell ref="J74:M74"/>
    <mergeCell ref="C71:G71"/>
    <mergeCell ref="H71:I71"/>
    <mergeCell ref="J71:M71"/>
    <mergeCell ref="C72:G72"/>
    <mergeCell ref="H72:I72"/>
    <mergeCell ref="J72:M72"/>
    <mergeCell ref="H70:I70"/>
    <mergeCell ref="J70:M70"/>
    <mergeCell ref="C64:G64"/>
    <mergeCell ref="H64:I64"/>
    <mergeCell ref="J64:M64"/>
    <mergeCell ref="C70:G70"/>
    <mergeCell ref="N67:U67"/>
    <mergeCell ref="N68:U68"/>
    <mergeCell ref="N69:U69"/>
    <mergeCell ref="N70:U70"/>
    <mergeCell ref="C67:G67"/>
    <mergeCell ref="H67:I67"/>
    <mergeCell ref="J67:M67"/>
    <mergeCell ref="C68:G68"/>
    <mergeCell ref="C69:G69"/>
    <mergeCell ref="H69:I69"/>
    <mergeCell ref="J69:M69"/>
    <mergeCell ref="H68:I68"/>
    <mergeCell ref="J68:M68"/>
    <mergeCell ref="N65:U65"/>
    <mergeCell ref="N66:U66"/>
    <mergeCell ref="C65:G65"/>
    <mergeCell ref="H65:I65"/>
    <mergeCell ref="J65:M65"/>
    <mergeCell ref="K31:N31"/>
    <mergeCell ref="O31:R31"/>
    <mergeCell ref="S31:T31"/>
    <mergeCell ref="U31:W31"/>
    <mergeCell ref="N73:U73"/>
    <mergeCell ref="N74:U74"/>
    <mergeCell ref="V71:AA71"/>
    <mergeCell ref="V72:AA72"/>
    <mergeCell ref="V73:AA73"/>
    <mergeCell ref="V74:AA74"/>
    <mergeCell ref="V67:AA67"/>
    <mergeCell ref="V68:AA68"/>
    <mergeCell ref="V69:AA69"/>
    <mergeCell ref="V70:AA70"/>
    <mergeCell ref="N71:U71"/>
    <mergeCell ref="N72:U72"/>
    <mergeCell ref="V65:AA65"/>
    <mergeCell ref="V66:AA66"/>
    <mergeCell ref="X31:Y31"/>
    <mergeCell ref="Z31:AA31"/>
    <mergeCell ref="C24:I24"/>
    <mergeCell ref="J24:P24"/>
    <mergeCell ref="Q24:AA24"/>
    <mergeCell ref="K28:N28"/>
    <mergeCell ref="C34:AA34"/>
    <mergeCell ref="C35:G35"/>
    <mergeCell ref="K35:AA35"/>
    <mergeCell ref="C26:H26"/>
    <mergeCell ref="I26:AA26"/>
    <mergeCell ref="C28:H28"/>
    <mergeCell ref="I28:J28"/>
    <mergeCell ref="K32:N32"/>
    <mergeCell ref="O32:R32"/>
    <mergeCell ref="S32:T32"/>
    <mergeCell ref="U32:W32"/>
    <mergeCell ref="X32:Y32"/>
    <mergeCell ref="Z32:AA32"/>
    <mergeCell ref="C30:J32"/>
    <mergeCell ref="X28:Z28"/>
    <mergeCell ref="T28:V28"/>
    <mergeCell ref="O28:R28"/>
    <mergeCell ref="K30:R30"/>
    <mergeCell ref="S30:W30"/>
    <mergeCell ref="X30:AA30"/>
    <mergeCell ref="H2:AB2"/>
    <mergeCell ref="H3:O3"/>
    <mergeCell ref="P3:AB3"/>
    <mergeCell ref="H4:AB4"/>
    <mergeCell ref="C7:H8"/>
    <mergeCell ref="I7:AA8"/>
    <mergeCell ref="V10:AA10"/>
    <mergeCell ref="V11:AA11"/>
    <mergeCell ref="R10:U10"/>
    <mergeCell ref="I10:Q11"/>
    <mergeCell ref="R11:U11"/>
    <mergeCell ref="C10:H11"/>
    <mergeCell ref="B2:G4"/>
    <mergeCell ref="C16:H16"/>
    <mergeCell ref="I16:AA16"/>
    <mergeCell ref="C18:H18"/>
    <mergeCell ref="I18:AA18"/>
    <mergeCell ref="C20:H21"/>
    <mergeCell ref="I20:L21"/>
    <mergeCell ref="M20:S20"/>
    <mergeCell ref="T20:AA20"/>
    <mergeCell ref="M21:S21"/>
    <mergeCell ref="T21:AA21"/>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B103"/>
  <sheetViews>
    <sheetView topLeftCell="A28" zoomScale="85" zoomScaleNormal="85" workbookViewId="0">
      <selection activeCell="Z32" sqref="Z32:AA32"/>
    </sheetView>
  </sheetViews>
  <sheetFormatPr baseColWidth="10" defaultColWidth="3.7265625" defaultRowHeight="14.5" x14ac:dyDescent="0.35"/>
  <cols>
    <col min="1" max="1" width="3.7265625" style="718"/>
    <col min="2" max="2" width="2.81640625" style="718" customWidth="1"/>
    <col min="3" max="6" width="2.7265625" style="718" customWidth="1"/>
    <col min="7" max="7" width="13.26953125" style="718" customWidth="1"/>
    <col min="8" max="8" width="26.453125" style="718" customWidth="1"/>
    <col min="9" max="9" width="23" style="718" customWidth="1"/>
    <col min="10" max="10" width="15" style="718" customWidth="1"/>
    <col min="11" max="12" width="3.453125" style="718" customWidth="1"/>
    <col min="13" max="15" width="2.7265625" style="718" customWidth="1"/>
    <col min="16" max="16" width="3.453125" style="718" customWidth="1"/>
    <col min="17" max="17" width="3.54296875" style="718" customWidth="1"/>
    <col min="18" max="18" width="3.7265625" style="718"/>
    <col min="19" max="19" width="3.26953125" style="718" customWidth="1"/>
    <col min="20" max="20" width="7.453125" style="718" customWidth="1"/>
    <col min="21" max="21" width="3.54296875" style="718" customWidth="1"/>
    <col min="22" max="22" width="3.7265625" style="718"/>
    <col min="23" max="25" width="5" style="718" customWidth="1"/>
    <col min="26" max="26" width="6.7265625" style="718" customWidth="1"/>
    <col min="27" max="27" width="4.1796875" style="718" customWidth="1"/>
    <col min="28" max="28" width="2" style="718" customWidth="1"/>
    <col min="29" max="16384" width="3.7265625" style="718"/>
  </cols>
  <sheetData>
    <row r="1" spans="2:28" ht="15" thickBot="1" x14ac:dyDescent="0.4">
      <c r="B1" s="719"/>
      <c r="C1" s="719"/>
      <c r="D1" s="719"/>
      <c r="E1" s="719"/>
      <c r="F1" s="719"/>
    </row>
    <row r="2" spans="2:28" ht="45.75" customHeight="1" x14ac:dyDescent="0.35">
      <c r="B2" s="1415"/>
      <c r="C2" s="1416"/>
      <c r="D2" s="1416"/>
      <c r="E2" s="1416"/>
      <c r="F2" s="1416"/>
      <c r="G2" s="1416"/>
      <c r="H2" s="1416"/>
      <c r="I2" s="1441" t="s">
        <v>0</v>
      </c>
      <c r="J2" s="1442"/>
      <c r="K2" s="1442"/>
      <c r="L2" s="1442"/>
      <c r="M2" s="1442"/>
      <c r="N2" s="1442"/>
      <c r="O2" s="1442"/>
      <c r="P2" s="1442"/>
      <c r="Q2" s="1442"/>
      <c r="R2" s="1442"/>
      <c r="S2" s="1442"/>
      <c r="T2" s="1442"/>
      <c r="U2" s="1442"/>
      <c r="V2" s="1442"/>
      <c r="W2" s="1442"/>
      <c r="X2" s="1442"/>
      <c r="Y2" s="1442"/>
      <c r="Z2" s="1442"/>
      <c r="AA2" s="1442"/>
      <c r="AB2" s="1443"/>
    </row>
    <row r="3" spans="2:28" ht="15" customHeight="1" x14ac:dyDescent="0.35">
      <c r="B3" s="1417"/>
      <c r="C3" s="1418"/>
      <c r="D3" s="1418"/>
      <c r="E3" s="1418"/>
      <c r="F3" s="1418"/>
      <c r="G3" s="1418"/>
      <c r="H3" s="1419"/>
      <c r="I3" s="1422" t="s">
        <v>1</v>
      </c>
      <c r="J3" s="1134"/>
      <c r="K3" s="1134"/>
      <c r="L3" s="1134"/>
      <c r="M3" s="1134"/>
      <c r="N3" s="1134"/>
      <c r="O3" s="1134"/>
      <c r="P3" s="1134"/>
      <c r="Q3" s="1444" t="s">
        <v>2</v>
      </c>
      <c r="R3" s="1445"/>
      <c r="S3" s="1445"/>
      <c r="T3" s="1445"/>
      <c r="U3" s="1445"/>
      <c r="V3" s="1445"/>
      <c r="W3" s="1445"/>
      <c r="X3" s="1445"/>
      <c r="Y3" s="1445"/>
      <c r="Z3" s="1445"/>
      <c r="AA3" s="1445"/>
      <c r="AB3" s="1446"/>
    </row>
    <row r="4" spans="2:28" ht="15" customHeight="1" thickBot="1" x14ac:dyDescent="0.4">
      <c r="B4" s="1420"/>
      <c r="C4" s="1421"/>
      <c r="D4" s="1421"/>
      <c r="E4" s="1421"/>
      <c r="F4" s="1421"/>
      <c r="G4" s="1421"/>
      <c r="H4" s="1421"/>
      <c r="I4" s="1447" t="s">
        <v>3</v>
      </c>
      <c r="J4" s="1448"/>
      <c r="K4" s="1448"/>
      <c r="L4" s="1448"/>
      <c r="M4" s="1448"/>
      <c r="N4" s="1448"/>
      <c r="O4" s="1448"/>
      <c r="P4" s="1448"/>
      <c r="Q4" s="1448"/>
      <c r="R4" s="1448"/>
      <c r="S4" s="1448"/>
      <c r="T4" s="1448"/>
      <c r="U4" s="1448"/>
      <c r="V4" s="1448"/>
      <c r="W4" s="1448"/>
      <c r="X4" s="1448"/>
      <c r="Y4" s="1448"/>
      <c r="Z4" s="1448"/>
      <c r="AA4" s="1448"/>
      <c r="AB4" s="1449"/>
    </row>
    <row r="5" spans="2:28" x14ac:dyDescent="0.35">
      <c r="I5" s="720"/>
      <c r="J5" s="720"/>
      <c r="K5" s="720"/>
      <c r="L5" s="720"/>
      <c r="M5" s="720"/>
      <c r="N5" s="720"/>
      <c r="O5" s="720"/>
      <c r="P5" s="720"/>
      <c r="Q5" s="720"/>
      <c r="R5" s="720"/>
      <c r="S5" s="720"/>
      <c r="T5" s="720"/>
      <c r="U5" s="720"/>
      <c r="V5" s="720"/>
      <c r="W5" s="720"/>
      <c r="X5" s="720"/>
      <c r="Y5" s="720"/>
      <c r="Z5" s="720"/>
      <c r="AA5" s="720"/>
      <c r="AB5" s="720"/>
    </row>
    <row r="6" spans="2:28" ht="4.1500000000000004" customHeight="1" thickBot="1" x14ac:dyDescent="0.4">
      <c r="B6" s="721"/>
      <c r="C6" s="722"/>
      <c r="D6" s="722"/>
      <c r="E6" s="722"/>
      <c r="F6" s="722"/>
      <c r="G6" s="722"/>
      <c r="H6" s="722"/>
      <c r="I6" s="723"/>
      <c r="J6" s="723"/>
      <c r="K6" s="723"/>
      <c r="L6" s="723"/>
      <c r="M6" s="723"/>
      <c r="N6" s="723"/>
      <c r="O6" s="723"/>
      <c r="P6" s="723"/>
      <c r="Q6" s="723"/>
      <c r="R6" s="724"/>
      <c r="S6" s="724"/>
      <c r="T6" s="724"/>
      <c r="U6" s="724"/>
      <c r="V6" s="724"/>
      <c r="W6" s="722"/>
      <c r="X6" s="722"/>
      <c r="Y6" s="722"/>
      <c r="Z6" s="722"/>
      <c r="AA6" s="722"/>
      <c r="AB6" s="725"/>
    </row>
    <row r="7" spans="2:28" ht="15" customHeight="1" x14ac:dyDescent="0.35">
      <c r="B7" s="726"/>
      <c r="C7" s="1393" t="s">
        <v>4</v>
      </c>
      <c r="D7" s="1394"/>
      <c r="E7" s="1394"/>
      <c r="F7" s="1394"/>
      <c r="G7" s="1394"/>
      <c r="H7" s="1395"/>
      <c r="I7" s="1387" t="s">
        <v>82</v>
      </c>
      <c r="J7" s="1388"/>
      <c r="K7" s="1388"/>
      <c r="L7" s="1388"/>
      <c r="M7" s="1388"/>
      <c r="N7" s="1388"/>
      <c r="O7" s="1388"/>
      <c r="P7" s="1388"/>
      <c r="Q7" s="1388"/>
      <c r="R7" s="1388"/>
      <c r="S7" s="1388"/>
      <c r="T7" s="1388"/>
      <c r="U7" s="1388"/>
      <c r="V7" s="1388"/>
      <c r="W7" s="1388"/>
      <c r="X7" s="1388"/>
      <c r="Y7" s="1388"/>
      <c r="Z7" s="1388"/>
      <c r="AA7" s="1389"/>
      <c r="AB7" s="727"/>
    </row>
    <row r="8" spans="2:28" ht="8.5" customHeight="1" thickBot="1" x14ac:dyDescent="0.4">
      <c r="B8" s="726"/>
      <c r="C8" s="1423"/>
      <c r="D8" s="1424"/>
      <c r="E8" s="1424"/>
      <c r="F8" s="1424"/>
      <c r="G8" s="1424"/>
      <c r="H8" s="1425"/>
      <c r="I8" s="1390"/>
      <c r="J8" s="1391"/>
      <c r="K8" s="1391"/>
      <c r="L8" s="1391"/>
      <c r="M8" s="1391"/>
      <c r="N8" s="1391"/>
      <c r="O8" s="1391"/>
      <c r="P8" s="1391"/>
      <c r="Q8" s="1391"/>
      <c r="R8" s="1391"/>
      <c r="S8" s="1391"/>
      <c r="T8" s="1391"/>
      <c r="U8" s="1391"/>
      <c r="V8" s="1391"/>
      <c r="W8" s="1391"/>
      <c r="X8" s="1391"/>
      <c r="Y8" s="1391"/>
      <c r="Z8" s="1391"/>
      <c r="AA8" s="1392"/>
      <c r="AB8" s="727"/>
    </row>
    <row r="9" spans="2:28" ht="9.65" customHeight="1" thickBot="1" x14ac:dyDescent="0.4">
      <c r="B9" s="726"/>
      <c r="C9" s="728"/>
      <c r="D9" s="728"/>
      <c r="E9" s="728"/>
      <c r="F9" s="728"/>
      <c r="G9" s="728"/>
      <c r="H9" s="728"/>
      <c r="I9" s="729"/>
      <c r="J9" s="729"/>
      <c r="K9" s="729"/>
      <c r="L9" s="729"/>
      <c r="M9" s="729"/>
      <c r="N9" s="729"/>
      <c r="O9" s="729"/>
      <c r="P9" s="729"/>
      <c r="Q9" s="729"/>
      <c r="R9" s="730"/>
      <c r="S9" s="730"/>
      <c r="T9" s="730"/>
      <c r="U9" s="730"/>
      <c r="V9" s="730"/>
      <c r="W9" s="728"/>
      <c r="X9" s="728"/>
      <c r="Y9" s="728"/>
      <c r="Z9" s="728"/>
      <c r="AA9" s="728"/>
      <c r="AB9" s="727"/>
    </row>
    <row r="10" spans="2:28" ht="15" customHeight="1" thickBot="1" x14ac:dyDescent="0.4">
      <c r="B10" s="726"/>
      <c r="C10" s="1393" t="s">
        <v>5</v>
      </c>
      <c r="D10" s="1394"/>
      <c r="E10" s="1394"/>
      <c r="F10" s="1394"/>
      <c r="G10" s="1394"/>
      <c r="H10" s="1395"/>
      <c r="I10" s="1138" t="s">
        <v>83</v>
      </c>
      <c r="J10" s="1139"/>
      <c r="K10" s="1139"/>
      <c r="L10" s="1139"/>
      <c r="M10" s="1139"/>
      <c r="N10" s="1139"/>
      <c r="O10" s="1139"/>
      <c r="P10" s="1139"/>
      <c r="Q10" s="1140"/>
      <c r="R10" s="1144" t="s">
        <v>7</v>
      </c>
      <c r="S10" s="1145"/>
      <c r="T10" s="1145"/>
      <c r="U10" s="1146"/>
      <c r="V10" s="1147" t="s">
        <v>8</v>
      </c>
      <c r="W10" s="1148"/>
      <c r="X10" s="1148"/>
      <c r="Y10" s="1148"/>
      <c r="Z10" s="1148"/>
      <c r="AA10" s="1149"/>
      <c r="AB10" s="727"/>
    </row>
    <row r="11" spans="2:28" ht="19.149999999999999" customHeight="1" thickBot="1" x14ac:dyDescent="0.4">
      <c r="B11" s="726"/>
      <c r="C11" s="1423"/>
      <c r="D11" s="1424"/>
      <c r="E11" s="1424"/>
      <c r="F11" s="1424"/>
      <c r="G11" s="1424"/>
      <c r="H11" s="1425"/>
      <c r="I11" s="1141"/>
      <c r="J11" s="1142"/>
      <c r="K11" s="1142"/>
      <c r="L11" s="1142"/>
      <c r="M11" s="1142"/>
      <c r="N11" s="1142"/>
      <c r="O11" s="1142"/>
      <c r="P11" s="1142"/>
      <c r="Q11" s="1143"/>
      <c r="R11" s="1150" t="s">
        <v>84</v>
      </c>
      <c r="S11" s="1151"/>
      <c r="T11" s="1151"/>
      <c r="U11" s="1152"/>
      <c r="V11" s="1153" t="s">
        <v>353</v>
      </c>
      <c r="W11" s="1154"/>
      <c r="X11" s="1154"/>
      <c r="Y11" s="1154"/>
      <c r="Z11" s="1154"/>
      <c r="AA11" s="1155"/>
      <c r="AB11" s="727"/>
    </row>
    <row r="12" spans="2:28" ht="7.15" customHeight="1" thickBot="1" x14ac:dyDescent="0.4">
      <c r="B12" s="731"/>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3"/>
    </row>
    <row r="13" spans="2:28" ht="15" customHeight="1" x14ac:dyDescent="0.35">
      <c r="B13" s="731"/>
      <c r="C13" s="1393" t="s">
        <v>9</v>
      </c>
      <c r="D13" s="1394"/>
      <c r="E13" s="1394"/>
      <c r="F13" s="1394"/>
      <c r="G13" s="1394"/>
      <c r="H13" s="1431"/>
      <c r="I13" s="1156" t="s">
        <v>773</v>
      </c>
      <c r="J13" s="1157"/>
      <c r="K13" s="1157"/>
      <c r="L13" s="1157"/>
      <c r="M13" s="1157"/>
      <c r="N13" s="1157"/>
      <c r="O13" s="1157"/>
      <c r="P13" s="1157"/>
      <c r="Q13" s="1157"/>
      <c r="R13" s="1157"/>
      <c r="S13" s="1158"/>
      <c r="T13" s="1114" t="s">
        <v>11</v>
      </c>
      <c r="U13" s="1115"/>
      <c r="V13" s="1115"/>
      <c r="W13" s="1115"/>
      <c r="X13" s="1115"/>
      <c r="Y13" s="1115"/>
      <c r="Z13" s="1115"/>
      <c r="AA13" s="1116"/>
      <c r="AB13" s="733"/>
    </row>
    <row r="14" spans="2:28" ht="26.5" customHeight="1" thickBot="1" x14ac:dyDescent="0.4">
      <c r="B14" s="731"/>
      <c r="C14" s="1423"/>
      <c r="D14" s="1424"/>
      <c r="E14" s="1424"/>
      <c r="F14" s="1424"/>
      <c r="G14" s="1424"/>
      <c r="H14" s="1432"/>
      <c r="I14" s="1159"/>
      <c r="J14" s="1160"/>
      <c r="K14" s="1160"/>
      <c r="L14" s="1160"/>
      <c r="M14" s="1160"/>
      <c r="N14" s="1160"/>
      <c r="O14" s="1160"/>
      <c r="P14" s="1160"/>
      <c r="Q14" s="1160"/>
      <c r="R14" s="1160"/>
      <c r="S14" s="1161"/>
      <c r="T14" s="1162" t="s">
        <v>62</v>
      </c>
      <c r="U14" s="1163"/>
      <c r="V14" s="1163"/>
      <c r="W14" s="1163"/>
      <c r="X14" s="1163"/>
      <c r="Y14" s="1163"/>
      <c r="Z14" s="1163"/>
      <c r="AA14" s="1164"/>
      <c r="AB14" s="733"/>
    </row>
    <row r="15" spans="2:28" ht="8.5" customHeight="1" thickBot="1" x14ac:dyDescent="0.4">
      <c r="B15" s="731"/>
      <c r="C15" s="732"/>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733"/>
    </row>
    <row r="16" spans="2:28" ht="28.5" customHeight="1" thickBot="1" x14ac:dyDescent="0.4">
      <c r="B16" s="731"/>
      <c r="C16" s="1433" t="s">
        <v>13</v>
      </c>
      <c r="D16" s="1434"/>
      <c r="E16" s="1434"/>
      <c r="F16" s="1434"/>
      <c r="G16" s="1434"/>
      <c r="H16" s="1435"/>
      <c r="I16" s="1168" t="s">
        <v>85</v>
      </c>
      <c r="J16" s="1169"/>
      <c r="K16" s="1169"/>
      <c r="L16" s="1169"/>
      <c r="M16" s="1169"/>
      <c r="N16" s="1169"/>
      <c r="O16" s="1169"/>
      <c r="P16" s="1169"/>
      <c r="Q16" s="1169"/>
      <c r="R16" s="1169"/>
      <c r="S16" s="1169"/>
      <c r="T16" s="1169"/>
      <c r="U16" s="1169"/>
      <c r="V16" s="1169"/>
      <c r="W16" s="1169"/>
      <c r="X16" s="1169"/>
      <c r="Y16" s="1169"/>
      <c r="Z16" s="1169"/>
      <c r="AA16" s="1170"/>
      <c r="AB16" s="733"/>
    </row>
    <row r="17" spans="2:28" ht="10.15" customHeight="1" thickBot="1" x14ac:dyDescent="0.4">
      <c r="B17" s="731"/>
      <c r="C17" s="730"/>
      <c r="D17" s="730"/>
      <c r="E17" s="730"/>
      <c r="F17" s="730"/>
      <c r="G17" s="730"/>
      <c r="H17" s="730"/>
      <c r="I17" s="734"/>
      <c r="J17" s="734"/>
      <c r="K17" s="734"/>
      <c r="L17" s="734"/>
      <c r="M17" s="734"/>
      <c r="N17" s="734"/>
      <c r="O17" s="734"/>
      <c r="P17" s="734"/>
      <c r="Q17" s="734"/>
      <c r="R17" s="734"/>
      <c r="S17" s="734"/>
      <c r="T17" s="734"/>
      <c r="U17" s="734"/>
      <c r="V17" s="734"/>
      <c r="W17" s="734"/>
      <c r="X17" s="734"/>
      <c r="Y17" s="734"/>
      <c r="Z17" s="734"/>
      <c r="AA17" s="734"/>
      <c r="AB17" s="733"/>
    </row>
    <row r="18" spans="2:28" ht="72.75" customHeight="1" thickBot="1" x14ac:dyDescent="0.4">
      <c r="B18" s="731"/>
      <c r="C18" s="1433" t="s">
        <v>79</v>
      </c>
      <c r="D18" s="1434"/>
      <c r="E18" s="1434"/>
      <c r="F18" s="1434"/>
      <c r="G18" s="1434"/>
      <c r="H18" s="1435"/>
      <c r="I18" s="1168" t="s">
        <v>86</v>
      </c>
      <c r="J18" s="1169"/>
      <c r="K18" s="1169"/>
      <c r="L18" s="1169"/>
      <c r="M18" s="1169"/>
      <c r="N18" s="1169"/>
      <c r="O18" s="1169"/>
      <c r="P18" s="1169"/>
      <c r="Q18" s="1169"/>
      <c r="R18" s="1169"/>
      <c r="S18" s="1169"/>
      <c r="T18" s="1169"/>
      <c r="U18" s="1169"/>
      <c r="V18" s="1169"/>
      <c r="W18" s="1169"/>
      <c r="X18" s="1169"/>
      <c r="Y18" s="1169"/>
      <c r="Z18" s="1169"/>
      <c r="AA18" s="1170"/>
      <c r="AB18" s="733"/>
    </row>
    <row r="19" spans="2:28" ht="10.9" customHeight="1" thickBot="1" x14ac:dyDescent="0.4">
      <c r="B19" s="731"/>
      <c r="C19" s="730"/>
      <c r="D19" s="730"/>
      <c r="E19" s="730"/>
      <c r="F19" s="730"/>
      <c r="G19" s="730"/>
      <c r="H19" s="730"/>
      <c r="I19" s="734"/>
      <c r="J19" s="734"/>
      <c r="K19" s="734"/>
      <c r="L19" s="734"/>
      <c r="M19" s="734"/>
      <c r="N19" s="734"/>
      <c r="O19" s="734"/>
      <c r="P19" s="734"/>
      <c r="Q19" s="734"/>
      <c r="R19" s="734"/>
      <c r="S19" s="734"/>
      <c r="T19" s="734"/>
      <c r="U19" s="734"/>
      <c r="V19" s="734"/>
      <c r="W19" s="734"/>
      <c r="X19" s="734"/>
      <c r="Y19" s="734"/>
      <c r="Z19" s="734"/>
      <c r="AA19" s="734"/>
      <c r="AB19" s="733"/>
    </row>
    <row r="20" spans="2:28" ht="17.5" customHeight="1" thickBot="1" x14ac:dyDescent="0.4">
      <c r="B20" s="731"/>
      <c r="C20" s="1171" t="s">
        <v>54</v>
      </c>
      <c r="D20" s="1172"/>
      <c r="E20" s="1172"/>
      <c r="F20" s="1172"/>
      <c r="G20" s="1172"/>
      <c r="H20" s="1173"/>
      <c r="I20" s="1177" t="s">
        <v>511</v>
      </c>
      <c r="J20" s="1178"/>
      <c r="K20" s="1178"/>
      <c r="L20" s="1179"/>
      <c r="M20" s="1147" t="s">
        <v>18</v>
      </c>
      <c r="N20" s="1148"/>
      <c r="O20" s="1148"/>
      <c r="P20" s="1148"/>
      <c r="Q20" s="1148"/>
      <c r="R20" s="1148"/>
      <c r="S20" s="1149"/>
      <c r="T20" s="1393" t="s">
        <v>19</v>
      </c>
      <c r="U20" s="1394"/>
      <c r="V20" s="1394"/>
      <c r="W20" s="1394"/>
      <c r="X20" s="1394"/>
      <c r="Y20" s="1394"/>
      <c r="Z20" s="1394"/>
      <c r="AA20" s="1395"/>
      <c r="AB20" s="733"/>
    </row>
    <row r="21" spans="2:28" ht="19.149999999999999" customHeight="1" thickBot="1" x14ac:dyDescent="0.4">
      <c r="B21" s="731"/>
      <c r="C21" s="1174"/>
      <c r="D21" s="1175"/>
      <c r="E21" s="1175"/>
      <c r="F21" s="1175"/>
      <c r="G21" s="1175"/>
      <c r="H21" s="1176"/>
      <c r="I21" s="1180"/>
      <c r="J21" s="1181"/>
      <c r="K21" s="1181"/>
      <c r="L21" s="1182"/>
      <c r="M21" s="1183" t="s">
        <v>20</v>
      </c>
      <c r="N21" s="1184"/>
      <c r="O21" s="1184"/>
      <c r="P21" s="1184"/>
      <c r="Q21" s="1184"/>
      <c r="R21" s="1184"/>
      <c r="S21" s="1185"/>
      <c r="T21" s="1396" t="s">
        <v>80</v>
      </c>
      <c r="U21" s="1397"/>
      <c r="V21" s="1397"/>
      <c r="W21" s="1397"/>
      <c r="X21" s="1397"/>
      <c r="Y21" s="1397"/>
      <c r="Z21" s="1397"/>
      <c r="AA21" s="1398"/>
      <c r="AB21" s="733"/>
    </row>
    <row r="22" spans="2:28" ht="10.9" customHeight="1" thickBot="1" x14ac:dyDescent="0.4">
      <c r="B22" s="731"/>
      <c r="C22" s="732"/>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733"/>
    </row>
    <row r="23" spans="2:28" ht="24" customHeight="1" x14ac:dyDescent="0.35">
      <c r="B23" s="731"/>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733"/>
    </row>
    <row r="24" spans="2:28" ht="43.15" customHeight="1" thickBot="1" x14ac:dyDescent="0.4">
      <c r="B24" s="731"/>
      <c r="C24" s="1186" t="s">
        <v>81</v>
      </c>
      <c r="D24" s="1187"/>
      <c r="E24" s="1187"/>
      <c r="F24" s="1187"/>
      <c r="G24" s="1187"/>
      <c r="H24" s="1427"/>
      <c r="I24" s="1188"/>
      <c r="J24" s="1186" t="s">
        <v>87</v>
      </c>
      <c r="K24" s="1187"/>
      <c r="L24" s="1187"/>
      <c r="M24" s="1187"/>
      <c r="N24" s="1187"/>
      <c r="O24" s="1187"/>
      <c r="P24" s="1188"/>
      <c r="Q24" s="1189" t="s">
        <v>67</v>
      </c>
      <c r="R24" s="1190"/>
      <c r="S24" s="1190"/>
      <c r="T24" s="1190"/>
      <c r="U24" s="1190"/>
      <c r="V24" s="1190"/>
      <c r="W24" s="1190"/>
      <c r="X24" s="1190"/>
      <c r="Y24" s="1190"/>
      <c r="Z24" s="1190"/>
      <c r="AA24" s="1191"/>
      <c r="AB24" s="733"/>
    </row>
    <row r="25" spans="2:28" ht="7.9" customHeight="1" thickBot="1" x14ac:dyDescent="0.4">
      <c r="B25" s="731"/>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3"/>
    </row>
    <row r="26" spans="2:28" ht="30" customHeight="1" thickBot="1" x14ac:dyDescent="0.4">
      <c r="B26" s="731"/>
      <c r="C26" s="1433" t="s">
        <v>27</v>
      </c>
      <c r="D26" s="1434"/>
      <c r="E26" s="1434"/>
      <c r="F26" s="1434"/>
      <c r="G26" s="1434"/>
      <c r="H26" s="1435"/>
      <c r="I26" s="1168" t="s">
        <v>88</v>
      </c>
      <c r="J26" s="1169"/>
      <c r="K26" s="1169"/>
      <c r="L26" s="1169"/>
      <c r="M26" s="1169"/>
      <c r="N26" s="1169"/>
      <c r="O26" s="1169"/>
      <c r="P26" s="1169"/>
      <c r="Q26" s="1169"/>
      <c r="R26" s="1169"/>
      <c r="S26" s="1169"/>
      <c r="T26" s="1169"/>
      <c r="U26" s="1169"/>
      <c r="V26" s="1169"/>
      <c r="W26" s="1169"/>
      <c r="X26" s="1169"/>
      <c r="Y26" s="1169"/>
      <c r="Z26" s="1169"/>
      <c r="AA26" s="1170"/>
      <c r="AB26" s="733"/>
    </row>
    <row r="27" spans="2:28" ht="9.65" customHeight="1" thickBot="1" x14ac:dyDescent="0.4">
      <c r="B27" s="731"/>
      <c r="C27" s="730"/>
      <c r="D27" s="730"/>
      <c r="E27" s="730"/>
      <c r="F27" s="730"/>
      <c r="G27" s="730"/>
      <c r="H27" s="730"/>
      <c r="I27" s="734"/>
      <c r="J27" s="734"/>
      <c r="K27" s="734"/>
      <c r="L27" s="734"/>
      <c r="M27" s="734"/>
      <c r="N27" s="734"/>
      <c r="O27" s="734"/>
      <c r="P27" s="734"/>
      <c r="Q27" s="734"/>
      <c r="R27" s="734"/>
      <c r="S27" s="734"/>
      <c r="T27" s="734"/>
      <c r="U27" s="734"/>
      <c r="V27" s="734"/>
      <c r="W27" s="734"/>
      <c r="X27" s="734"/>
      <c r="Y27" s="734"/>
      <c r="Z27" s="734"/>
      <c r="AA27" s="734"/>
      <c r="AB27" s="733"/>
    </row>
    <row r="28" spans="2:28" ht="43.9" customHeight="1" thickBot="1" x14ac:dyDescent="0.4">
      <c r="B28" s="731"/>
      <c r="C28" s="1433" t="s">
        <v>28</v>
      </c>
      <c r="D28" s="1434"/>
      <c r="E28" s="1434"/>
      <c r="F28" s="1434"/>
      <c r="G28" s="1434"/>
      <c r="H28" s="1436"/>
      <c r="I28" s="1150" t="s">
        <v>923</v>
      </c>
      <c r="J28" s="1152"/>
      <c r="K28" s="1194" t="s">
        <v>29</v>
      </c>
      <c r="L28" s="1195"/>
      <c r="M28" s="1195"/>
      <c r="N28" s="1196"/>
      <c r="O28" s="1197" t="s">
        <v>30</v>
      </c>
      <c r="P28" s="1198"/>
      <c r="Q28" s="1198"/>
      <c r="R28" s="1199"/>
      <c r="S28" s="750"/>
      <c r="T28" s="1198" t="s">
        <v>31</v>
      </c>
      <c r="U28" s="1198"/>
      <c r="V28" s="1199"/>
      <c r="W28" s="749"/>
      <c r="X28" s="1200" t="s">
        <v>56</v>
      </c>
      <c r="Y28" s="1201"/>
      <c r="Z28" s="1202"/>
      <c r="AA28" s="579" t="s">
        <v>102</v>
      </c>
      <c r="AB28" s="733"/>
    </row>
    <row r="29" spans="2:28" ht="10.15" customHeight="1" thickBot="1" x14ac:dyDescent="0.4">
      <c r="B29" s="731"/>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3"/>
    </row>
    <row r="30" spans="2:28" ht="15" customHeight="1" x14ac:dyDescent="0.35">
      <c r="B30" s="731"/>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733"/>
    </row>
    <row r="31" spans="2:28" ht="14.25" customHeight="1" x14ac:dyDescent="0.35">
      <c r="B31" s="731"/>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733"/>
    </row>
    <row r="32" spans="2:28" ht="15" customHeight="1" thickBot="1" x14ac:dyDescent="0.4">
      <c r="B32" s="731"/>
      <c r="C32" s="1219"/>
      <c r="D32" s="1220"/>
      <c r="E32" s="1220"/>
      <c r="F32" s="1220"/>
      <c r="G32" s="1220"/>
      <c r="H32" s="1220"/>
      <c r="I32" s="1220"/>
      <c r="J32" s="1221"/>
      <c r="K32" s="1437" t="s">
        <v>512</v>
      </c>
      <c r="L32" s="1438"/>
      <c r="M32" s="1438"/>
      <c r="N32" s="1439"/>
      <c r="O32" s="1211" t="s">
        <v>513</v>
      </c>
      <c r="P32" s="1210"/>
      <c r="Q32" s="1210"/>
      <c r="R32" s="1210"/>
      <c r="S32" s="1440" t="s">
        <v>514</v>
      </c>
      <c r="T32" s="1210"/>
      <c r="U32" s="1440" t="s">
        <v>91</v>
      </c>
      <c r="V32" s="1210"/>
      <c r="W32" s="1210"/>
      <c r="X32" s="1428" t="s">
        <v>515</v>
      </c>
      <c r="Y32" s="1212"/>
      <c r="Z32" s="1429" t="s">
        <v>516</v>
      </c>
      <c r="AA32" s="1430"/>
      <c r="AB32" s="733"/>
    </row>
    <row r="33" spans="1:28" ht="10.9" customHeight="1" thickBot="1" x14ac:dyDescent="0.4">
      <c r="B33" s="731"/>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3"/>
    </row>
    <row r="34" spans="1:28" s="735" customFormat="1" ht="15" thickBot="1" x14ac:dyDescent="0.4">
      <c r="A34" s="644"/>
      <c r="B34" s="643"/>
      <c r="C34" s="1231" t="s">
        <v>40</v>
      </c>
      <c r="D34" s="1232"/>
      <c r="E34" s="1232"/>
      <c r="F34" s="1232"/>
      <c r="G34" s="1232"/>
      <c r="H34" s="1232"/>
      <c r="I34" s="1232"/>
      <c r="J34" s="1232"/>
      <c r="K34" s="1232"/>
      <c r="L34" s="1232"/>
      <c r="M34" s="1232"/>
      <c r="N34" s="1232"/>
      <c r="O34" s="1232"/>
      <c r="P34" s="1232"/>
      <c r="Q34" s="1232"/>
      <c r="R34" s="1232"/>
      <c r="S34" s="1232"/>
      <c r="T34" s="1232"/>
      <c r="U34" s="1232"/>
      <c r="V34" s="1232"/>
      <c r="W34" s="1232"/>
      <c r="X34" s="1232"/>
      <c r="Y34" s="1232"/>
      <c r="Z34" s="1232"/>
      <c r="AA34" s="1233"/>
      <c r="AB34" s="733"/>
    </row>
    <row r="35" spans="1:28" s="735" customFormat="1" ht="78" customHeight="1" thickBot="1" x14ac:dyDescent="0.4">
      <c r="A35" s="644"/>
      <c r="B35" s="643"/>
      <c r="C35" s="1231" t="s">
        <v>41</v>
      </c>
      <c r="D35" s="1232"/>
      <c r="E35" s="1232"/>
      <c r="F35" s="1232"/>
      <c r="G35" s="1233"/>
      <c r="H35" s="647" t="s">
        <v>89</v>
      </c>
      <c r="I35" s="647" t="s">
        <v>90</v>
      </c>
      <c r="J35" s="751" t="s">
        <v>44</v>
      </c>
      <c r="K35" s="1234" t="s">
        <v>45</v>
      </c>
      <c r="L35" s="1235"/>
      <c r="M35" s="1235"/>
      <c r="N35" s="1235"/>
      <c r="O35" s="1235"/>
      <c r="P35" s="1235"/>
      <c r="Q35" s="1235"/>
      <c r="R35" s="1235"/>
      <c r="S35" s="1235"/>
      <c r="T35" s="1235"/>
      <c r="U35" s="1235"/>
      <c r="V35" s="1235"/>
      <c r="W35" s="1235"/>
      <c r="X35" s="1235"/>
      <c r="Y35" s="1235"/>
      <c r="Z35" s="1235"/>
      <c r="AA35" s="1236"/>
      <c r="AB35" s="733"/>
    </row>
    <row r="36" spans="1:28" s="735" customFormat="1" ht="114.65" customHeight="1" x14ac:dyDescent="0.35">
      <c r="A36" s="644"/>
      <c r="B36" s="643"/>
      <c r="C36" s="1404" t="s">
        <v>924</v>
      </c>
      <c r="D36" s="1405"/>
      <c r="E36" s="1405"/>
      <c r="F36" s="1405"/>
      <c r="G36" s="1406"/>
      <c r="H36" s="384">
        <v>0.63423611111111111</v>
      </c>
      <c r="I36" s="272">
        <v>112</v>
      </c>
      <c r="J36" s="385">
        <v>0.33958333333333335</v>
      </c>
      <c r="K36" s="1402" t="s">
        <v>925</v>
      </c>
      <c r="L36" s="1403"/>
      <c r="M36" s="1403"/>
      <c r="N36" s="1403"/>
      <c r="O36" s="1403"/>
      <c r="P36" s="1403"/>
      <c r="Q36" s="1403"/>
      <c r="R36" s="1403"/>
      <c r="S36" s="1403"/>
      <c r="T36" s="1403"/>
      <c r="U36" s="1403"/>
      <c r="V36" s="1403"/>
      <c r="W36" s="1403"/>
      <c r="X36" s="1403"/>
      <c r="Y36" s="1403"/>
      <c r="Z36" s="1403"/>
      <c r="AA36" s="1426"/>
      <c r="AB36" s="733"/>
    </row>
    <row r="37" spans="1:28" s="735" customFormat="1" ht="100.5" customHeight="1" x14ac:dyDescent="0.35">
      <c r="A37" s="644"/>
      <c r="B37" s="643"/>
      <c r="C37" s="1404"/>
      <c r="D37" s="1405"/>
      <c r="E37" s="1405"/>
      <c r="F37" s="1405"/>
      <c r="G37" s="1406"/>
      <c r="H37" s="384"/>
      <c r="I37" s="752"/>
      <c r="J37" s="385"/>
      <c r="K37" s="1402"/>
      <c r="L37" s="1403"/>
      <c r="M37" s="1403"/>
      <c r="N37" s="1403"/>
      <c r="O37" s="1403"/>
      <c r="P37" s="1403"/>
      <c r="Q37" s="1403"/>
      <c r="R37" s="1403"/>
      <c r="S37" s="1403"/>
      <c r="T37" s="1403"/>
      <c r="U37" s="1403"/>
      <c r="V37" s="1403"/>
      <c r="W37" s="1403"/>
      <c r="X37" s="1403"/>
      <c r="Y37" s="1403"/>
      <c r="Z37" s="1403"/>
      <c r="AA37" s="1426"/>
      <c r="AB37" s="733"/>
    </row>
    <row r="38" spans="1:28" s="735" customFormat="1" ht="119.5" customHeight="1" x14ac:dyDescent="0.35">
      <c r="A38" s="644"/>
      <c r="B38" s="643"/>
      <c r="C38" s="1404"/>
      <c r="D38" s="1405"/>
      <c r="E38" s="1405"/>
      <c r="F38" s="1405"/>
      <c r="G38" s="1406"/>
      <c r="H38" s="384"/>
      <c r="I38" s="752"/>
      <c r="J38" s="385"/>
      <c r="K38" s="1402"/>
      <c r="L38" s="1403"/>
      <c r="M38" s="1403"/>
      <c r="N38" s="1403"/>
      <c r="O38" s="1403"/>
      <c r="P38" s="1403"/>
      <c r="Q38" s="1403"/>
      <c r="R38" s="1403"/>
      <c r="S38" s="1403"/>
      <c r="T38" s="1403"/>
      <c r="U38" s="1403"/>
      <c r="V38" s="1403"/>
      <c r="W38" s="1403"/>
      <c r="X38" s="1403"/>
      <c r="Y38" s="1403"/>
      <c r="Z38" s="1403"/>
      <c r="AA38" s="1426"/>
      <c r="AB38" s="733"/>
    </row>
    <row r="39" spans="1:28" s="735" customFormat="1" ht="118.15" customHeight="1" thickBot="1" x14ac:dyDescent="0.4">
      <c r="A39" s="644"/>
      <c r="B39" s="643"/>
      <c r="C39" s="1404"/>
      <c r="D39" s="1405"/>
      <c r="E39" s="1405"/>
      <c r="F39" s="1405"/>
      <c r="G39" s="1406"/>
      <c r="H39" s="384"/>
      <c r="I39" s="752"/>
      <c r="J39" s="385"/>
      <c r="K39" s="1402"/>
      <c r="L39" s="1403"/>
      <c r="M39" s="1403"/>
      <c r="N39" s="1403"/>
      <c r="O39" s="1403"/>
      <c r="P39" s="1403"/>
      <c r="Q39" s="1403"/>
      <c r="R39" s="1403"/>
      <c r="S39" s="1403"/>
      <c r="T39" s="1403"/>
      <c r="U39" s="1403"/>
      <c r="V39" s="1403"/>
      <c r="W39" s="1403"/>
      <c r="X39" s="1403"/>
      <c r="Y39" s="1403"/>
      <c r="Z39" s="1403"/>
      <c r="AA39" s="1426"/>
      <c r="AB39" s="733"/>
    </row>
    <row r="40" spans="1:28" s="735" customFormat="1" ht="15.75" customHeight="1" thickBot="1" x14ac:dyDescent="0.4">
      <c r="A40" s="644"/>
      <c r="B40" s="643"/>
      <c r="C40" s="1338"/>
      <c r="D40" s="1339"/>
      <c r="E40" s="1339"/>
      <c r="F40" s="1339"/>
      <c r="G40" s="1340"/>
      <c r="H40" s="383"/>
      <c r="I40" s="753"/>
      <c r="J40" s="753"/>
      <c r="K40" s="1341"/>
      <c r="L40" s="1342"/>
      <c r="M40" s="1342"/>
      <c r="N40" s="1342"/>
      <c r="O40" s="1342"/>
      <c r="P40" s="1342"/>
      <c r="Q40" s="1342"/>
      <c r="R40" s="1342"/>
      <c r="S40" s="1342"/>
      <c r="T40" s="1342"/>
      <c r="U40" s="1342"/>
      <c r="V40" s="1342"/>
      <c r="W40" s="1342"/>
      <c r="X40" s="1342"/>
      <c r="Y40" s="1342"/>
      <c r="Z40" s="1342"/>
      <c r="AA40" s="1343"/>
      <c r="AB40" s="733"/>
    </row>
    <row r="41" spans="1:28" s="735" customFormat="1" ht="5.25" customHeight="1" x14ac:dyDescent="0.35">
      <c r="A41" s="644"/>
      <c r="B41" s="643"/>
      <c r="C41" s="754"/>
      <c r="D41" s="754"/>
      <c r="E41" s="754"/>
      <c r="F41" s="754"/>
      <c r="G41" s="754"/>
      <c r="H41" s="754"/>
      <c r="I41" s="755"/>
      <c r="J41" s="78"/>
      <c r="K41" s="754"/>
      <c r="L41" s="754"/>
      <c r="M41" s="754"/>
      <c r="N41" s="754"/>
      <c r="O41" s="754"/>
      <c r="P41" s="754"/>
      <c r="Q41" s="754"/>
      <c r="R41" s="754"/>
      <c r="S41" s="754"/>
      <c r="T41" s="754"/>
      <c r="U41" s="754"/>
      <c r="V41" s="754"/>
      <c r="W41" s="754"/>
      <c r="X41" s="754"/>
      <c r="Y41" s="754"/>
      <c r="Z41" s="754"/>
      <c r="AA41" s="754"/>
      <c r="AB41" s="733"/>
    </row>
    <row r="42" spans="1:28" s="735" customFormat="1" ht="15" thickBot="1" x14ac:dyDescent="0.4">
      <c r="A42" s="644"/>
      <c r="B42" s="643"/>
      <c r="C42" s="754"/>
      <c r="D42" s="754"/>
      <c r="E42" s="754"/>
      <c r="F42" s="754"/>
      <c r="G42" s="754"/>
      <c r="H42" s="754"/>
      <c r="I42" s="755"/>
      <c r="J42" s="78"/>
      <c r="K42" s="754"/>
      <c r="L42" s="754"/>
      <c r="M42" s="754"/>
      <c r="N42" s="754"/>
      <c r="O42" s="754"/>
      <c r="P42" s="754"/>
      <c r="Q42" s="754"/>
      <c r="R42" s="754"/>
      <c r="S42" s="754"/>
      <c r="T42" s="754"/>
      <c r="U42" s="754"/>
      <c r="V42" s="754"/>
      <c r="W42" s="754"/>
      <c r="X42" s="754"/>
      <c r="Y42" s="754"/>
      <c r="Z42" s="754"/>
      <c r="AA42" s="754"/>
      <c r="AB42" s="733"/>
    </row>
    <row r="43" spans="1:28" s="735" customFormat="1" ht="15" thickBot="1" x14ac:dyDescent="0.4">
      <c r="A43" s="644"/>
      <c r="B43" s="643"/>
      <c r="C43" s="1323" t="s">
        <v>47</v>
      </c>
      <c r="D43" s="1324"/>
      <c r="E43" s="1324"/>
      <c r="F43" s="1324"/>
      <c r="G43" s="1324"/>
      <c r="H43" s="1324"/>
      <c r="I43" s="1324"/>
      <c r="J43" s="1324"/>
      <c r="K43" s="1324"/>
      <c r="L43" s="1324"/>
      <c r="M43" s="1324"/>
      <c r="N43" s="1324"/>
      <c r="O43" s="1324"/>
      <c r="P43" s="1324"/>
      <c r="Q43" s="1324"/>
      <c r="R43" s="1324"/>
      <c r="S43" s="1324"/>
      <c r="T43" s="1324"/>
      <c r="U43" s="1324"/>
      <c r="V43" s="1324"/>
      <c r="W43" s="1324"/>
      <c r="X43" s="1324"/>
      <c r="Y43" s="1324"/>
      <c r="Z43" s="1324"/>
      <c r="AA43" s="1325"/>
      <c r="AB43" s="733"/>
    </row>
    <row r="44" spans="1:28" ht="15" hidden="1" thickBot="1" x14ac:dyDescent="0.4">
      <c r="A44" s="374"/>
      <c r="B44" s="375"/>
      <c r="C44" s="1326"/>
      <c r="D44" s="1327"/>
      <c r="E44" s="1327"/>
      <c r="F44" s="1327"/>
      <c r="G44" s="1327"/>
      <c r="H44" s="1327"/>
      <c r="I44" s="1327"/>
      <c r="J44" s="1327"/>
      <c r="K44" s="1327"/>
      <c r="L44" s="1327"/>
      <c r="M44" s="1327"/>
      <c r="N44" s="1327"/>
      <c r="O44" s="1327"/>
      <c r="P44" s="1327"/>
      <c r="Q44" s="1327"/>
      <c r="R44" s="1327"/>
      <c r="S44" s="1327"/>
      <c r="T44" s="1327"/>
      <c r="U44" s="1327"/>
      <c r="V44" s="1327"/>
      <c r="W44" s="1327"/>
      <c r="X44" s="1327"/>
      <c r="Y44" s="1327"/>
      <c r="Z44" s="1327"/>
      <c r="AA44" s="1328"/>
      <c r="AB44" s="733"/>
    </row>
    <row r="45" spans="1:28" x14ac:dyDescent="0.35">
      <c r="A45" s="374"/>
      <c r="B45" s="375"/>
      <c r="C45" s="1329" t="s">
        <v>75</v>
      </c>
      <c r="D45" s="1330"/>
      <c r="E45" s="1330"/>
      <c r="F45" s="1330"/>
      <c r="G45" s="1330"/>
      <c r="H45" s="1330"/>
      <c r="I45" s="1330"/>
      <c r="J45" s="1330"/>
      <c r="K45" s="1330"/>
      <c r="L45" s="1330"/>
      <c r="M45" s="1330"/>
      <c r="N45" s="1330"/>
      <c r="O45" s="1330"/>
      <c r="P45" s="1330"/>
      <c r="Q45" s="1330"/>
      <c r="R45" s="1330"/>
      <c r="S45" s="1330"/>
      <c r="T45" s="1330"/>
      <c r="U45" s="1330"/>
      <c r="V45" s="1330"/>
      <c r="W45" s="1330"/>
      <c r="X45" s="1330"/>
      <c r="Y45" s="1330"/>
      <c r="Z45" s="1330"/>
      <c r="AA45" s="1331"/>
      <c r="AB45" s="733"/>
    </row>
    <row r="46" spans="1:28" ht="7.9" customHeight="1" x14ac:dyDescent="0.35">
      <c r="A46" s="374"/>
      <c r="B46" s="375"/>
      <c r="C46" s="1332"/>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4"/>
      <c r="AB46" s="733"/>
    </row>
    <row r="47" spans="1:28" x14ac:dyDescent="0.35">
      <c r="A47" s="374"/>
      <c r="B47" s="375"/>
      <c r="C47" s="1332"/>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4"/>
      <c r="AB47" s="733"/>
    </row>
    <row r="48" spans="1:28" ht="6.65" customHeight="1" x14ac:dyDescent="0.35">
      <c r="A48" s="374"/>
      <c r="B48" s="375"/>
      <c r="C48" s="1332"/>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4"/>
      <c r="AB48" s="733"/>
    </row>
    <row r="49" spans="1:28" ht="103.5" customHeight="1" x14ac:dyDescent="0.35">
      <c r="A49" s="374"/>
      <c r="B49" s="375"/>
      <c r="C49" s="1332"/>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4"/>
      <c r="AB49" s="733"/>
    </row>
    <row r="50" spans="1:28" ht="63.75" customHeight="1" x14ac:dyDescent="0.35">
      <c r="A50" s="374"/>
      <c r="B50" s="375"/>
      <c r="C50" s="1332"/>
      <c r="D50" s="1333"/>
      <c r="E50" s="1333"/>
      <c r="F50" s="1333"/>
      <c r="G50" s="1333"/>
      <c r="H50" s="1333"/>
      <c r="I50" s="1333"/>
      <c r="J50" s="1333"/>
      <c r="K50" s="1333"/>
      <c r="L50" s="1333"/>
      <c r="M50" s="1333"/>
      <c r="N50" s="1333"/>
      <c r="O50" s="1333"/>
      <c r="P50" s="1333"/>
      <c r="Q50" s="1333"/>
      <c r="R50" s="1333"/>
      <c r="S50" s="1333"/>
      <c r="T50" s="1333"/>
      <c r="U50" s="1333"/>
      <c r="V50" s="1333"/>
      <c r="W50" s="1333"/>
      <c r="X50" s="1333"/>
      <c r="Y50" s="1333"/>
      <c r="Z50" s="1333"/>
      <c r="AA50" s="1334"/>
      <c r="AB50" s="733"/>
    </row>
    <row r="51" spans="1:28" ht="1.9" customHeight="1" x14ac:dyDescent="0.35">
      <c r="A51" s="374"/>
      <c r="B51" s="375"/>
      <c r="C51" s="1332"/>
      <c r="D51" s="1333"/>
      <c r="E51" s="1333"/>
      <c r="F51" s="1333"/>
      <c r="G51" s="1333"/>
      <c r="H51" s="1333"/>
      <c r="I51" s="1333"/>
      <c r="J51" s="1333"/>
      <c r="K51" s="1333"/>
      <c r="L51" s="1333"/>
      <c r="M51" s="1333"/>
      <c r="N51" s="1333"/>
      <c r="O51" s="1333"/>
      <c r="P51" s="1333"/>
      <c r="Q51" s="1333"/>
      <c r="R51" s="1333"/>
      <c r="S51" s="1333"/>
      <c r="T51" s="1333"/>
      <c r="U51" s="1333"/>
      <c r="V51" s="1333"/>
      <c r="W51" s="1333"/>
      <c r="X51" s="1333"/>
      <c r="Y51" s="1333"/>
      <c r="Z51" s="1333"/>
      <c r="AA51" s="1334"/>
      <c r="AB51" s="733"/>
    </row>
    <row r="52" spans="1:28" ht="9.65" customHeight="1" x14ac:dyDescent="0.35">
      <c r="A52" s="374"/>
      <c r="B52" s="375"/>
      <c r="C52" s="1332"/>
      <c r="D52" s="1333"/>
      <c r="E52" s="1333"/>
      <c r="F52" s="1333"/>
      <c r="G52" s="1333"/>
      <c r="H52" s="1333"/>
      <c r="I52" s="1333"/>
      <c r="J52" s="1333"/>
      <c r="K52" s="1333"/>
      <c r="L52" s="1333"/>
      <c r="M52" s="1333"/>
      <c r="N52" s="1333"/>
      <c r="O52" s="1333"/>
      <c r="P52" s="1333"/>
      <c r="Q52" s="1333"/>
      <c r="R52" s="1333"/>
      <c r="S52" s="1333"/>
      <c r="T52" s="1333"/>
      <c r="U52" s="1333"/>
      <c r="V52" s="1333"/>
      <c r="W52" s="1333"/>
      <c r="X52" s="1333"/>
      <c r="Y52" s="1333"/>
      <c r="Z52" s="1333"/>
      <c r="AA52" s="1334"/>
      <c r="AB52" s="733"/>
    </row>
    <row r="53" spans="1:28" ht="6.65" customHeight="1" thickBot="1" x14ac:dyDescent="0.4">
      <c r="A53" s="374"/>
      <c r="B53" s="375"/>
      <c r="C53" s="1335"/>
      <c r="D53" s="1336"/>
      <c r="E53" s="1336"/>
      <c r="F53" s="1336"/>
      <c r="G53" s="1336"/>
      <c r="H53" s="1336"/>
      <c r="I53" s="1336"/>
      <c r="J53" s="1336"/>
      <c r="K53" s="1336"/>
      <c r="L53" s="1336"/>
      <c r="M53" s="1336"/>
      <c r="N53" s="1336"/>
      <c r="O53" s="1336"/>
      <c r="P53" s="1336"/>
      <c r="Q53" s="1336"/>
      <c r="R53" s="1336"/>
      <c r="S53" s="1336"/>
      <c r="T53" s="1336"/>
      <c r="U53" s="1336"/>
      <c r="V53" s="1336"/>
      <c r="W53" s="1336"/>
      <c r="X53" s="1336"/>
      <c r="Y53" s="1336"/>
      <c r="Z53" s="1336"/>
      <c r="AA53" s="1337"/>
      <c r="AB53" s="733"/>
    </row>
    <row r="54" spans="1:28" ht="8.5" customHeight="1" x14ac:dyDescent="0.35">
      <c r="A54" s="374"/>
      <c r="B54" s="376"/>
      <c r="C54" s="757"/>
      <c r="D54" s="757"/>
      <c r="E54" s="757"/>
      <c r="F54" s="757"/>
      <c r="G54" s="757"/>
      <c r="H54" s="757"/>
      <c r="I54" s="757"/>
      <c r="J54" s="757"/>
      <c r="K54" s="757"/>
      <c r="L54" s="757"/>
      <c r="M54" s="757"/>
      <c r="N54" s="757"/>
      <c r="O54" s="757"/>
      <c r="P54" s="757"/>
      <c r="Q54" s="757"/>
      <c r="R54" s="757"/>
      <c r="S54" s="757"/>
      <c r="T54" s="757"/>
      <c r="U54" s="757"/>
      <c r="V54" s="757"/>
      <c r="W54" s="757"/>
      <c r="X54" s="757"/>
      <c r="Y54" s="757"/>
      <c r="Z54" s="757"/>
      <c r="AA54" s="757"/>
      <c r="AB54" s="739"/>
    </row>
    <row r="55" spans="1:28" ht="9.65" customHeight="1" thickBot="1" x14ac:dyDescent="0.4">
      <c r="A55" s="374"/>
      <c r="B55" s="377"/>
      <c r="C55" s="758"/>
      <c r="D55" s="758"/>
      <c r="E55" s="758"/>
      <c r="F55" s="758"/>
      <c r="G55" s="758"/>
      <c r="H55" s="758"/>
      <c r="I55" s="758"/>
      <c r="J55" s="758"/>
      <c r="K55" s="758"/>
      <c r="L55" s="758"/>
      <c r="M55" s="758"/>
      <c r="N55" s="758"/>
      <c r="O55" s="758"/>
      <c r="P55" s="758"/>
      <c r="Q55" s="758"/>
      <c r="R55" s="758"/>
      <c r="S55" s="758"/>
      <c r="T55" s="758"/>
      <c r="U55" s="758"/>
      <c r="V55" s="758"/>
      <c r="W55" s="758"/>
      <c r="X55" s="758"/>
      <c r="Y55" s="758"/>
      <c r="Z55" s="758"/>
      <c r="AA55" s="758"/>
      <c r="AB55" s="741"/>
    </row>
    <row r="56" spans="1:28" ht="15.75" customHeight="1" x14ac:dyDescent="0.35">
      <c r="A56" s="374"/>
      <c r="B56" s="379"/>
      <c r="C56" s="1414" t="s">
        <v>41</v>
      </c>
      <c r="D56" s="1414"/>
      <c r="E56" s="1414"/>
      <c r="F56" s="1414"/>
      <c r="G56" s="1414"/>
      <c r="H56" s="1302" t="s">
        <v>57</v>
      </c>
      <c r="I56" s="1304"/>
      <c r="J56" s="1414" t="s">
        <v>58</v>
      </c>
      <c r="K56" s="1414"/>
      <c r="L56" s="1414"/>
      <c r="M56" s="1414"/>
      <c r="N56" s="1303" t="s">
        <v>49</v>
      </c>
      <c r="O56" s="1303"/>
      <c r="P56" s="1303"/>
      <c r="Q56" s="1303"/>
      <c r="R56" s="1303"/>
      <c r="S56" s="1303"/>
      <c r="T56" s="1303"/>
      <c r="U56" s="1304"/>
      <c r="V56" s="1311" t="s">
        <v>50</v>
      </c>
      <c r="W56" s="1311"/>
      <c r="X56" s="1311"/>
      <c r="Y56" s="1311"/>
      <c r="Z56" s="1311"/>
      <c r="AA56" s="1312"/>
      <c r="AB56" s="743"/>
    </row>
    <row r="57" spans="1:28" ht="10.15" customHeight="1" x14ac:dyDescent="0.35">
      <c r="A57" s="374"/>
      <c r="B57" s="380"/>
      <c r="C57" s="1414"/>
      <c r="D57" s="1414"/>
      <c r="E57" s="1414"/>
      <c r="F57" s="1414"/>
      <c r="G57" s="1414"/>
      <c r="H57" s="1305"/>
      <c r="I57" s="1307"/>
      <c r="J57" s="1414"/>
      <c r="K57" s="1414"/>
      <c r="L57" s="1414"/>
      <c r="M57" s="1414"/>
      <c r="N57" s="1306"/>
      <c r="O57" s="1306"/>
      <c r="P57" s="1306"/>
      <c r="Q57" s="1306"/>
      <c r="R57" s="1306"/>
      <c r="S57" s="1306"/>
      <c r="T57" s="1306"/>
      <c r="U57" s="1307"/>
      <c r="V57" s="1313"/>
      <c r="W57" s="1313"/>
      <c r="X57" s="1313"/>
      <c r="Y57" s="1313"/>
      <c r="Z57" s="1313"/>
      <c r="AA57" s="1314"/>
      <c r="AB57" s="743"/>
    </row>
    <row r="58" spans="1:28" ht="15.75" hidden="1" customHeight="1" x14ac:dyDescent="0.35">
      <c r="A58" s="374"/>
      <c r="B58" s="380"/>
      <c r="C58" s="1414"/>
      <c r="D58" s="1414"/>
      <c r="E58" s="1414"/>
      <c r="F58" s="1414"/>
      <c r="G58" s="1414"/>
      <c r="H58" s="1305"/>
      <c r="I58" s="1307"/>
      <c r="J58" s="1414"/>
      <c r="K58" s="1414"/>
      <c r="L58" s="1414"/>
      <c r="M58" s="1414"/>
      <c r="N58" s="1306"/>
      <c r="O58" s="1306"/>
      <c r="P58" s="1306"/>
      <c r="Q58" s="1306"/>
      <c r="R58" s="1306"/>
      <c r="S58" s="1306"/>
      <c r="T58" s="1306"/>
      <c r="U58" s="1307"/>
      <c r="V58" s="1313"/>
      <c r="W58" s="1313"/>
      <c r="X58" s="1313"/>
      <c r="Y58" s="1313"/>
      <c r="Z58" s="1313"/>
      <c r="AA58" s="1314"/>
      <c r="AB58" s="743"/>
    </row>
    <row r="59" spans="1:28" ht="212.25" customHeight="1" x14ac:dyDescent="0.35">
      <c r="A59" s="374"/>
      <c r="B59" s="379"/>
      <c r="C59" s="1381" t="s">
        <v>924</v>
      </c>
      <c r="D59" s="1381"/>
      <c r="E59" s="1381"/>
      <c r="F59" s="1381"/>
      <c r="G59" s="1381"/>
      <c r="H59" s="1407" t="s">
        <v>926</v>
      </c>
      <c r="I59" s="1381"/>
      <c r="J59" s="1380" t="s">
        <v>927</v>
      </c>
      <c r="K59" s="1380"/>
      <c r="L59" s="1380"/>
      <c r="M59" s="1380"/>
      <c r="N59" s="1407" t="s">
        <v>928</v>
      </c>
      <c r="O59" s="1407"/>
      <c r="P59" s="1407"/>
      <c r="Q59" s="1407"/>
      <c r="R59" s="1407"/>
      <c r="S59" s="1407"/>
      <c r="T59" s="1407"/>
      <c r="U59" s="1407"/>
      <c r="V59" s="1407" t="s">
        <v>929</v>
      </c>
      <c r="W59" s="1407"/>
      <c r="X59" s="1407"/>
      <c r="Y59" s="1407"/>
      <c r="Z59" s="1407"/>
      <c r="AA59" s="1407"/>
      <c r="AB59" s="745"/>
    </row>
    <row r="60" spans="1:28" ht="204" customHeight="1" x14ac:dyDescent="0.35">
      <c r="A60" s="374"/>
      <c r="B60" s="379"/>
      <c r="C60" s="1381"/>
      <c r="D60" s="1381"/>
      <c r="E60" s="1381"/>
      <c r="F60" s="1381"/>
      <c r="G60" s="1381"/>
      <c r="H60" s="1381"/>
      <c r="I60" s="1381"/>
      <c r="J60" s="1380"/>
      <c r="K60" s="1380"/>
      <c r="L60" s="1380"/>
      <c r="M60" s="1380"/>
      <c r="N60" s="1407"/>
      <c r="O60" s="1407"/>
      <c r="P60" s="1407"/>
      <c r="Q60" s="1407"/>
      <c r="R60" s="1407"/>
      <c r="S60" s="1407"/>
      <c r="T60" s="1407"/>
      <c r="U60" s="1407"/>
      <c r="V60" s="1407"/>
      <c r="W60" s="1407"/>
      <c r="X60" s="1407"/>
      <c r="Y60" s="1407"/>
      <c r="Z60" s="1407"/>
      <c r="AA60" s="1407"/>
      <c r="AB60" s="745"/>
    </row>
    <row r="61" spans="1:28" ht="168.75" customHeight="1" x14ac:dyDescent="0.35">
      <c r="A61" s="374"/>
      <c r="B61" s="379"/>
      <c r="C61" s="1381"/>
      <c r="D61" s="1381"/>
      <c r="E61" s="1381"/>
      <c r="F61" s="1381"/>
      <c r="G61" s="1381"/>
      <c r="H61" s="1381"/>
      <c r="I61" s="1381"/>
      <c r="J61" s="1380"/>
      <c r="K61" s="1380"/>
      <c r="L61" s="1380"/>
      <c r="M61" s="1380"/>
      <c r="N61" s="1407"/>
      <c r="O61" s="1407"/>
      <c r="P61" s="1407"/>
      <c r="Q61" s="1407"/>
      <c r="R61" s="1407"/>
      <c r="S61" s="1407"/>
      <c r="T61" s="1407"/>
      <c r="U61" s="1407"/>
      <c r="V61" s="1407"/>
      <c r="W61" s="1407"/>
      <c r="X61" s="1407"/>
      <c r="Y61" s="1407"/>
      <c r="Z61" s="1407"/>
      <c r="AA61" s="1407"/>
      <c r="AB61" s="745"/>
    </row>
    <row r="62" spans="1:28" ht="181.5" customHeight="1" x14ac:dyDescent="0.35">
      <c r="A62" s="374"/>
      <c r="B62" s="379"/>
      <c r="C62" s="1381"/>
      <c r="D62" s="1381"/>
      <c r="E62" s="1381"/>
      <c r="F62" s="1381"/>
      <c r="G62" s="1381"/>
      <c r="H62" s="1381"/>
      <c r="I62" s="1381"/>
      <c r="J62" s="1380"/>
      <c r="K62" s="1380"/>
      <c r="L62" s="1380"/>
      <c r="M62" s="1380"/>
      <c r="N62" s="1407"/>
      <c r="O62" s="1407"/>
      <c r="P62" s="1407"/>
      <c r="Q62" s="1407"/>
      <c r="R62" s="1407"/>
      <c r="S62" s="1407"/>
      <c r="T62" s="1407"/>
      <c r="U62" s="1407"/>
      <c r="V62" s="1407"/>
      <c r="W62" s="1407"/>
      <c r="X62" s="1407"/>
      <c r="Y62" s="1407"/>
      <c r="Z62" s="1407"/>
      <c r="AA62" s="1407"/>
      <c r="AB62" s="745"/>
    </row>
    <row r="63" spans="1:28" ht="9" customHeight="1" thickBot="1" x14ac:dyDescent="0.4">
      <c r="A63" s="374"/>
      <c r="B63" s="379"/>
      <c r="C63" s="1408"/>
      <c r="D63" s="1409"/>
      <c r="E63" s="1409"/>
      <c r="F63" s="1409"/>
      <c r="G63" s="1409"/>
      <c r="H63" s="636"/>
      <c r="I63" s="636"/>
      <c r="J63" s="1409"/>
      <c r="K63" s="1409"/>
      <c r="L63" s="1409"/>
      <c r="M63" s="1409"/>
      <c r="N63" s="1410"/>
      <c r="O63" s="1411"/>
      <c r="P63" s="1411"/>
      <c r="Q63" s="1411"/>
      <c r="R63" s="1411"/>
      <c r="S63" s="1411"/>
      <c r="T63" s="1411"/>
      <c r="U63" s="1412"/>
      <c r="V63" s="1410"/>
      <c r="W63" s="1411"/>
      <c r="X63" s="1411"/>
      <c r="Y63" s="1411"/>
      <c r="Z63" s="1411"/>
      <c r="AA63" s="1413"/>
      <c r="AB63" s="745"/>
    </row>
    <row r="64" spans="1:28" x14ac:dyDescent="0.35">
      <c r="A64" s="374"/>
      <c r="B64" s="381"/>
      <c r="C64" s="757"/>
      <c r="D64" s="757"/>
      <c r="E64" s="757"/>
      <c r="F64" s="757"/>
      <c r="G64" s="757"/>
      <c r="H64" s="757"/>
      <c r="I64" s="757"/>
      <c r="J64" s="757"/>
      <c r="K64" s="757"/>
      <c r="L64" s="757"/>
      <c r="M64" s="757"/>
      <c r="N64" s="757"/>
      <c r="O64" s="757"/>
      <c r="P64" s="757"/>
      <c r="Q64" s="757"/>
      <c r="R64" s="757"/>
      <c r="S64" s="757"/>
      <c r="T64" s="757"/>
      <c r="U64" s="757"/>
      <c r="V64" s="757"/>
      <c r="W64" s="757"/>
      <c r="X64" s="757"/>
      <c r="Y64" s="757"/>
      <c r="Z64" s="757"/>
      <c r="AA64" s="757"/>
      <c r="AB64" s="747"/>
    </row>
    <row r="65" spans="1:27" x14ac:dyDescent="0.35">
      <c r="A65" s="374"/>
      <c r="B65" s="374"/>
      <c r="C65" s="374"/>
      <c r="D65" s="374"/>
      <c r="E65" s="374"/>
      <c r="F65" s="374"/>
      <c r="G65" s="374"/>
      <c r="H65" s="374"/>
      <c r="I65" s="374"/>
      <c r="J65" s="374"/>
      <c r="K65" s="374"/>
      <c r="L65" s="374"/>
      <c r="M65" s="374"/>
      <c r="N65" s="374"/>
      <c r="O65" s="374"/>
      <c r="P65" s="374"/>
      <c r="Q65" s="374"/>
      <c r="R65" s="374"/>
      <c r="S65" s="374"/>
      <c r="T65" s="374"/>
      <c r="U65" s="374"/>
      <c r="V65" s="374"/>
      <c r="W65" s="374"/>
      <c r="X65" s="374"/>
      <c r="Y65" s="374"/>
      <c r="Z65" s="374"/>
      <c r="AA65" s="374"/>
    </row>
    <row r="66" spans="1:27" x14ac:dyDescent="0.35">
      <c r="A66" s="374"/>
      <c r="B66" s="374"/>
      <c r="C66" s="374"/>
      <c r="D66" s="374"/>
      <c r="E66" s="374"/>
      <c r="F66" s="374"/>
      <c r="G66" s="374"/>
      <c r="H66" s="374"/>
      <c r="I66" s="374"/>
      <c r="J66" s="374"/>
      <c r="K66" s="374"/>
      <c r="L66" s="374"/>
      <c r="M66" s="374"/>
      <c r="N66" s="374"/>
      <c r="O66" s="374"/>
      <c r="P66" s="374"/>
      <c r="Q66" s="374"/>
      <c r="R66" s="374"/>
      <c r="S66" s="374"/>
      <c r="T66" s="374"/>
      <c r="U66" s="374"/>
      <c r="V66" s="374"/>
      <c r="W66" s="374"/>
      <c r="X66" s="374"/>
      <c r="Y66" s="374"/>
      <c r="Z66" s="374"/>
      <c r="AA66" s="374"/>
    </row>
    <row r="67" spans="1:27" x14ac:dyDescent="0.35">
      <c r="A67" s="374"/>
      <c r="B67" s="374"/>
      <c r="C67" s="374"/>
      <c r="D67" s="374"/>
      <c r="E67" s="374"/>
      <c r="F67" s="374"/>
      <c r="G67" s="374"/>
      <c r="H67" s="374"/>
      <c r="I67" s="374"/>
      <c r="J67" s="374"/>
      <c r="K67" s="374"/>
      <c r="L67" s="374"/>
      <c r="M67" s="374"/>
      <c r="N67" s="374"/>
      <c r="O67" s="374"/>
      <c r="P67" s="374"/>
      <c r="Q67" s="374"/>
      <c r="R67" s="374"/>
      <c r="S67" s="374"/>
      <c r="T67" s="374"/>
      <c r="U67" s="374"/>
      <c r="V67" s="374"/>
      <c r="W67" s="374"/>
      <c r="X67" s="374"/>
      <c r="Y67" s="374"/>
      <c r="Z67" s="374"/>
      <c r="AA67" s="374"/>
    </row>
    <row r="103" ht="6" customHeight="1" x14ac:dyDescent="0.35"/>
  </sheetData>
  <mergeCells count="101">
    <mergeCell ref="I2:AB2"/>
    <mergeCell ref="Q3:AB3"/>
    <mergeCell ref="I4:AB4"/>
    <mergeCell ref="K39:AA39"/>
    <mergeCell ref="K40:AA40"/>
    <mergeCell ref="C36:G36"/>
    <mergeCell ref="C37:G37"/>
    <mergeCell ref="C38:G38"/>
    <mergeCell ref="C39:G39"/>
    <mergeCell ref="C40:G40"/>
    <mergeCell ref="C30:J32"/>
    <mergeCell ref="K30:R30"/>
    <mergeCell ref="S30:W30"/>
    <mergeCell ref="X30:AA30"/>
    <mergeCell ref="K31:N31"/>
    <mergeCell ref="O31:R31"/>
    <mergeCell ref="S31:T31"/>
    <mergeCell ref="U31:W31"/>
    <mergeCell ref="X31:Y31"/>
    <mergeCell ref="Z31:AA31"/>
    <mergeCell ref="J60:M60"/>
    <mergeCell ref="N60:U60"/>
    <mergeCell ref="V60:AA60"/>
    <mergeCell ref="J56:M58"/>
    <mergeCell ref="N56:U58"/>
    <mergeCell ref="S32:T32"/>
    <mergeCell ref="U32:W32"/>
    <mergeCell ref="C62:G62"/>
    <mergeCell ref="N62:U62"/>
    <mergeCell ref="C61:G61"/>
    <mergeCell ref="N61:U61"/>
    <mergeCell ref="V61:AA61"/>
    <mergeCell ref="I10:Q11"/>
    <mergeCell ref="V10:AA10"/>
    <mergeCell ref="I13:S14"/>
    <mergeCell ref="C26:H26"/>
    <mergeCell ref="I26:AA26"/>
    <mergeCell ref="C28:H28"/>
    <mergeCell ref="I28:J28"/>
    <mergeCell ref="K28:N28"/>
    <mergeCell ref="O28:R28"/>
    <mergeCell ref="C16:H16"/>
    <mergeCell ref="I16:AA16"/>
    <mergeCell ref="C18:H18"/>
    <mergeCell ref="I18:AA18"/>
    <mergeCell ref="C20:H21"/>
    <mergeCell ref="I20:L21"/>
    <mergeCell ref="M20:S20"/>
    <mergeCell ref="K32:N32"/>
    <mergeCell ref="O32:R32"/>
    <mergeCell ref="V59:AA59"/>
    <mergeCell ref="C60:G60"/>
    <mergeCell ref="H60:I60"/>
    <mergeCell ref="B2:H4"/>
    <mergeCell ref="I3:P3"/>
    <mergeCell ref="C7:H8"/>
    <mergeCell ref="I7:AA8"/>
    <mergeCell ref="C34:AA34"/>
    <mergeCell ref="K35:AA35"/>
    <mergeCell ref="K36:AA36"/>
    <mergeCell ref="K37:AA37"/>
    <mergeCell ref="K38:AA38"/>
    <mergeCell ref="R10:U10"/>
    <mergeCell ref="C23:I23"/>
    <mergeCell ref="J23:P23"/>
    <mergeCell ref="Q23:AA23"/>
    <mergeCell ref="C24:I24"/>
    <mergeCell ref="J24:P24"/>
    <mergeCell ref="Q24:AA24"/>
    <mergeCell ref="X32:Y32"/>
    <mergeCell ref="Z32:AA32"/>
    <mergeCell ref="R11:U11"/>
    <mergeCell ref="V11:AA11"/>
    <mergeCell ref="C13:H14"/>
    <mergeCell ref="T13:AA13"/>
    <mergeCell ref="T14:AA14"/>
    <mergeCell ref="C10:H11"/>
    <mergeCell ref="V62:AA62"/>
    <mergeCell ref="C63:G63"/>
    <mergeCell ref="J63:M63"/>
    <mergeCell ref="N63:U63"/>
    <mergeCell ref="V63:AA63"/>
    <mergeCell ref="T20:AA20"/>
    <mergeCell ref="M21:S21"/>
    <mergeCell ref="T21:AA21"/>
    <mergeCell ref="T28:V28"/>
    <mergeCell ref="X28:Z28"/>
    <mergeCell ref="C35:G35"/>
    <mergeCell ref="H61:I61"/>
    <mergeCell ref="J61:M61"/>
    <mergeCell ref="J62:M62"/>
    <mergeCell ref="H62:I62"/>
    <mergeCell ref="C56:G58"/>
    <mergeCell ref="H56:I58"/>
    <mergeCell ref="C43:AA44"/>
    <mergeCell ref="C45:AA53"/>
    <mergeCell ref="V56:AA58"/>
    <mergeCell ref="C59:G59"/>
    <mergeCell ref="H59:I59"/>
    <mergeCell ref="J59:M59"/>
    <mergeCell ref="N59:U59"/>
  </mergeCells>
  <pageMargins left="0.7" right="0.7" top="0.75" bottom="0.75" header="0.3" footer="0.3"/>
  <drawing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F107"/>
  <sheetViews>
    <sheetView topLeftCell="A25" zoomScale="70" zoomScaleNormal="70" workbookViewId="0">
      <selection activeCell="K36" sqref="K36:AA36"/>
    </sheetView>
  </sheetViews>
  <sheetFormatPr baseColWidth="10" defaultColWidth="3.81640625" defaultRowHeight="14.5" x14ac:dyDescent="0.35"/>
  <cols>
    <col min="1" max="1" width="2" style="885" customWidth="1"/>
    <col min="2" max="6" width="2.81640625" style="885" customWidth="1"/>
    <col min="7" max="7" width="4.1796875" style="885" customWidth="1"/>
    <col min="8" max="8" width="16.81640625" style="885" customWidth="1"/>
    <col min="9" max="9" width="15.81640625" style="885" customWidth="1"/>
    <col min="10" max="10" width="16" style="885" customWidth="1"/>
    <col min="11" max="15" width="5.1796875" style="885" customWidth="1"/>
    <col min="16" max="16" width="4.1796875" style="885" customWidth="1"/>
    <col min="17" max="17" width="5.1796875" style="885" customWidth="1"/>
    <col min="18" max="18" width="4.1796875" style="885" customWidth="1"/>
    <col min="19" max="19" width="5.1796875" style="885" customWidth="1"/>
    <col min="20" max="20" width="4.453125" style="885" customWidth="1"/>
    <col min="21" max="21" width="4.81640625" style="885" customWidth="1"/>
    <col min="22" max="25" width="5.1796875" style="885" customWidth="1"/>
    <col min="26" max="26" width="4.54296875" style="885" customWidth="1"/>
    <col min="27" max="27" width="13" style="885" customWidth="1"/>
    <col min="28" max="28" width="2" style="885" customWidth="1"/>
    <col min="29" max="29" width="1.54296875" style="885" customWidth="1"/>
    <col min="30" max="30" width="3.81640625" style="885"/>
    <col min="31" max="31" width="5.81640625" style="885" bestFit="1" customWidth="1"/>
    <col min="32" max="32" width="6.81640625" style="885" bestFit="1" customWidth="1"/>
    <col min="33" max="16384" width="3.81640625" style="885"/>
  </cols>
  <sheetData>
    <row r="1" spans="2:28" ht="9" customHeight="1" thickBot="1" x14ac:dyDescent="0.4">
      <c r="B1" s="886"/>
      <c r="C1" s="886"/>
      <c r="D1" s="886"/>
      <c r="E1" s="886"/>
      <c r="F1" s="886"/>
    </row>
    <row r="2" spans="2:28" ht="45.75" customHeight="1" x14ac:dyDescent="0.35">
      <c r="B2" s="1126"/>
      <c r="C2" s="1127"/>
      <c r="D2" s="1127"/>
      <c r="E2" s="1127"/>
      <c r="F2" s="1127"/>
      <c r="G2" s="1127"/>
      <c r="H2" s="4092" t="s">
        <v>0</v>
      </c>
      <c r="I2" s="4092"/>
      <c r="J2" s="4092"/>
      <c r="K2" s="4092"/>
      <c r="L2" s="4092"/>
      <c r="M2" s="4092"/>
      <c r="N2" s="4092"/>
      <c r="O2" s="4092"/>
      <c r="P2" s="4092"/>
      <c r="Q2" s="4092"/>
      <c r="R2" s="4092"/>
      <c r="S2" s="4092"/>
      <c r="T2" s="4092"/>
      <c r="U2" s="4092"/>
      <c r="V2" s="4092"/>
      <c r="W2" s="4092"/>
      <c r="X2" s="4092"/>
      <c r="Y2" s="4092"/>
      <c r="Z2" s="4092"/>
      <c r="AA2" s="4092"/>
      <c r="AB2" s="4093"/>
    </row>
    <row r="3" spans="2:28" ht="15" customHeight="1"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75" customHeight="1" thickBot="1" x14ac:dyDescent="0.4">
      <c r="B4" s="1130"/>
      <c r="C4" s="1131"/>
      <c r="D4" s="1131"/>
      <c r="E4" s="1131"/>
      <c r="F4" s="1131"/>
      <c r="G4" s="1131"/>
      <c r="H4" s="1136" t="s">
        <v>598</v>
      </c>
      <c r="I4" s="1136"/>
      <c r="J4" s="1136"/>
      <c r="K4" s="1136"/>
      <c r="L4" s="1136"/>
      <c r="M4" s="1136"/>
      <c r="N4" s="1136"/>
      <c r="O4" s="1136"/>
      <c r="P4" s="1136"/>
      <c r="Q4" s="1136"/>
      <c r="R4" s="1136"/>
      <c r="S4" s="1136"/>
      <c r="T4" s="1136"/>
      <c r="U4" s="1136"/>
      <c r="V4" s="1136"/>
      <c r="W4" s="1136"/>
      <c r="X4" s="1136"/>
      <c r="Y4" s="1136"/>
      <c r="Z4" s="1136"/>
      <c r="AA4" s="1136"/>
      <c r="AB4" s="1137"/>
    </row>
    <row r="5" spans="2:28" ht="8.25" customHeight="1" x14ac:dyDescent="0.35">
      <c r="H5" s="887"/>
      <c r="I5" s="887"/>
      <c r="J5" s="887"/>
      <c r="K5" s="887"/>
      <c r="L5" s="887"/>
      <c r="M5" s="887"/>
      <c r="N5" s="887"/>
      <c r="O5" s="887"/>
      <c r="P5" s="887"/>
      <c r="Q5" s="887"/>
      <c r="R5" s="887"/>
      <c r="S5" s="887"/>
      <c r="T5" s="887"/>
      <c r="U5" s="887"/>
      <c r="V5" s="887"/>
      <c r="W5" s="887"/>
      <c r="X5" s="887"/>
      <c r="Y5" s="887"/>
      <c r="Z5" s="887"/>
      <c r="AA5" s="887"/>
      <c r="AB5" s="887"/>
    </row>
    <row r="6" spans="2:28" ht="9" customHeight="1" thickBot="1" x14ac:dyDescent="0.4">
      <c r="B6" s="888"/>
      <c r="C6" s="889"/>
      <c r="D6" s="889"/>
      <c r="E6" s="889"/>
      <c r="F6" s="889"/>
      <c r="G6" s="889"/>
      <c r="H6" s="889"/>
      <c r="I6" s="890"/>
      <c r="J6" s="890"/>
      <c r="K6" s="890"/>
      <c r="L6" s="890"/>
      <c r="M6" s="890"/>
      <c r="N6" s="890"/>
      <c r="O6" s="890"/>
      <c r="P6" s="890"/>
      <c r="Q6" s="890"/>
      <c r="R6" s="891"/>
      <c r="S6" s="891"/>
      <c r="T6" s="891"/>
      <c r="U6" s="891"/>
      <c r="V6" s="891"/>
      <c r="W6" s="889"/>
      <c r="X6" s="889"/>
      <c r="Y6" s="889"/>
      <c r="Z6" s="889"/>
      <c r="AA6" s="889"/>
      <c r="AB6" s="892"/>
    </row>
    <row r="7" spans="2:28" ht="15" customHeight="1" x14ac:dyDescent="0.35">
      <c r="B7" s="893"/>
      <c r="C7" s="1114" t="s">
        <v>4</v>
      </c>
      <c r="D7" s="1115"/>
      <c r="E7" s="1115"/>
      <c r="F7" s="1115"/>
      <c r="G7" s="1115"/>
      <c r="H7" s="1116"/>
      <c r="I7" s="4086" t="s">
        <v>458</v>
      </c>
      <c r="J7" s="4087"/>
      <c r="K7" s="4087"/>
      <c r="L7" s="4087"/>
      <c r="M7" s="4087"/>
      <c r="N7" s="4087"/>
      <c r="O7" s="4087"/>
      <c r="P7" s="4087"/>
      <c r="Q7" s="4087"/>
      <c r="R7" s="4087"/>
      <c r="S7" s="4087"/>
      <c r="T7" s="4087"/>
      <c r="U7" s="4087"/>
      <c r="V7" s="4087"/>
      <c r="W7" s="4087"/>
      <c r="X7" s="4087"/>
      <c r="Y7" s="4087"/>
      <c r="Z7" s="4087"/>
      <c r="AA7" s="4088"/>
      <c r="AB7" s="894"/>
    </row>
    <row r="8" spans="2:28" ht="9.75" customHeight="1" thickBot="1" x14ac:dyDescent="0.4">
      <c r="B8" s="893"/>
      <c r="C8" s="1117"/>
      <c r="D8" s="1118"/>
      <c r="E8" s="1118"/>
      <c r="F8" s="1118"/>
      <c r="G8" s="1118"/>
      <c r="H8" s="1119"/>
      <c r="I8" s="4089"/>
      <c r="J8" s="4090"/>
      <c r="K8" s="4090"/>
      <c r="L8" s="4090"/>
      <c r="M8" s="4090"/>
      <c r="N8" s="4090"/>
      <c r="O8" s="4090"/>
      <c r="P8" s="4090"/>
      <c r="Q8" s="4090"/>
      <c r="R8" s="4090"/>
      <c r="S8" s="4090"/>
      <c r="T8" s="4090"/>
      <c r="U8" s="4090"/>
      <c r="V8" s="4090"/>
      <c r="W8" s="4090"/>
      <c r="X8" s="4090"/>
      <c r="Y8" s="4090"/>
      <c r="Z8" s="4090"/>
      <c r="AA8" s="4091"/>
      <c r="AB8" s="894"/>
    </row>
    <row r="9" spans="2:28" ht="6.75" customHeight="1" thickBot="1" x14ac:dyDescent="0.4">
      <c r="B9" s="893"/>
      <c r="C9" s="895"/>
      <c r="D9" s="895"/>
      <c r="E9" s="895"/>
      <c r="F9" s="895"/>
      <c r="G9" s="895"/>
      <c r="H9" s="895"/>
      <c r="I9" s="896"/>
      <c r="J9" s="896"/>
      <c r="K9" s="896"/>
      <c r="L9" s="896"/>
      <c r="M9" s="896"/>
      <c r="N9" s="896"/>
      <c r="O9" s="896"/>
      <c r="P9" s="896"/>
      <c r="Q9" s="896"/>
      <c r="R9" s="897"/>
      <c r="S9" s="897"/>
      <c r="T9" s="897"/>
      <c r="U9" s="897"/>
      <c r="V9" s="897"/>
      <c r="W9" s="895"/>
      <c r="X9" s="895"/>
      <c r="Y9" s="895"/>
      <c r="Z9" s="895"/>
      <c r="AA9" s="344"/>
      <c r="AB9" s="894"/>
    </row>
    <row r="10" spans="2:28" ht="15" customHeight="1" thickBot="1" x14ac:dyDescent="0.4">
      <c r="B10" s="893"/>
      <c r="C10" s="1114" t="s">
        <v>5</v>
      </c>
      <c r="D10" s="1115"/>
      <c r="E10" s="1115"/>
      <c r="F10" s="1115"/>
      <c r="G10" s="1115"/>
      <c r="H10" s="1116"/>
      <c r="I10" s="4039" t="s">
        <v>757</v>
      </c>
      <c r="J10" s="4040"/>
      <c r="K10" s="4040"/>
      <c r="L10" s="4040"/>
      <c r="M10" s="4040"/>
      <c r="N10" s="4040"/>
      <c r="O10" s="4040"/>
      <c r="P10" s="4040"/>
      <c r="Q10" s="4041"/>
      <c r="R10" s="1144" t="s">
        <v>7</v>
      </c>
      <c r="S10" s="1145"/>
      <c r="T10" s="1145"/>
      <c r="U10" s="1146"/>
      <c r="V10" s="1147" t="s">
        <v>8</v>
      </c>
      <c r="W10" s="1148"/>
      <c r="X10" s="1148"/>
      <c r="Y10" s="1148"/>
      <c r="Z10" s="1148"/>
      <c r="AA10" s="1149"/>
      <c r="AB10" s="894"/>
    </row>
    <row r="11" spans="2:28" ht="24" customHeight="1" thickBot="1" x14ac:dyDescent="0.4">
      <c r="B11" s="893"/>
      <c r="C11" s="1117"/>
      <c r="D11" s="1118"/>
      <c r="E11" s="1118"/>
      <c r="F11" s="1118"/>
      <c r="G11" s="1118"/>
      <c r="H11" s="1119"/>
      <c r="I11" s="4042"/>
      <c r="J11" s="4043"/>
      <c r="K11" s="4043"/>
      <c r="L11" s="4043"/>
      <c r="M11" s="4043"/>
      <c r="N11" s="4043"/>
      <c r="O11" s="4043"/>
      <c r="P11" s="4043"/>
      <c r="Q11" s="4044"/>
      <c r="R11" s="1150" t="s">
        <v>599</v>
      </c>
      <c r="S11" s="1151"/>
      <c r="T11" s="1151"/>
      <c r="U11" s="1152"/>
      <c r="V11" s="4045">
        <v>1</v>
      </c>
      <c r="W11" s="4046"/>
      <c r="X11" s="4046"/>
      <c r="Y11" s="4046"/>
      <c r="Z11" s="4046"/>
      <c r="AA11" s="4047"/>
      <c r="AB11" s="894"/>
    </row>
    <row r="12" spans="2:28" ht="5.25" customHeight="1" thickBot="1" x14ac:dyDescent="0.4">
      <c r="B12" s="898"/>
      <c r="C12" s="899"/>
      <c r="D12" s="899"/>
      <c r="E12" s="899"/>
      <c r="F12" s="899"/>
      <c r="G12" s="899"/>
      <c r="H12" s="899"/>
      <c r="I12" s="899"/>
      <c r="J12" s="899"/>
      <c r="K12" s="899"/>
      <c r="L12" s="899"/>
      <c r="M12" s="899"/>
      <c r="N12" s="899"/>
      <c r="O12" s="899"/>
      <c r="P12" s="899"/>
      <c r="Q12" s="899"/>
      <c r="R12" s="899"/>
      <c r="S12" s="899"/>
      <c r="T12" s="899"/>
      <c r="U12" s="899"/>
      <c r="V12" s="899"/>
      <c r="W12" s="899"/>
      <c r="X12" s="899"/>
      <c r="Y12" s="899"/>
      <c r="Z12" s="899"/>
      <c r="AA12" s="345"/>
      <c r="AB12" s="900"/>
    </row>
    <row r="13" spans="2:28" ht="15" customHeight="1" x14ac:dyDescent="0.35">
      <c r="B13" s="898"/>
      <c r="C13" s="4094" t="s">
        <v>9</v>
      </c>
      <c r="D13" s="4095"/>
      <c r="E13" s="4095"/>
      <c r="F13" s="4095"/>
      <c r="G13" s="4095"/>
      <c r="H13" s="4096"/>
      <c r="I13" s="1156" t="s">
        <v>520</v>
      </c>
      <c r="J13" s="1157"/>
      <c r="K13" s="1157"/>
      <c r="L13" s="1157"/>
      <c r="M13" s="1157"/>
      <c r="N13" s="1157"/>
      <c r="O13" s="1157"/>
      <c r="P13" s="1157"/>
      <c r="Q13" s="1157"/>
      <c r="R13" s="1157"/>
      <c r="S13" s="1158"/>
      <c r="T13" s="4100" t="s">
        <v>11</v>
      </c>
      <c r="U13" s="4101"/>
      <c r="V13" s="4101"/>
      <c r="W13" s="4101"/>
      <c r="X13" s="4101"/>
      <c r="Y13" s="4101"/>
      <c r="Z13" s="4101"/>
      <c r="AA13" s="4102"/>
      <c r="AB13" s="900"/>
    </row>
    <row r="14" spans="2:28" ht="21" customHeight="1" thickBot="1" x14ac:dyDescent="0.4">
      <c r="B14" s="898"/>
      <c r="C14" s="4097"/>
      <c r="D14" s="4098"/>
      <c r="E14" s="4098"/>
      <c r="F14" s="4098"/>
      <c r="G14" s="4098"/>
      <c r="H14" s="4099"/>
      <c r="I14" s="1159"/>
      <c r="J14" s="1160"/>
      <c r="K14" s="1160"/>
      <c r="L14" s="1160"/>
      <c r="M14" s="1160"/>
      <c r="N14" s="1160"/>
      <c r="O14" s="1160"/>
      <c r="P14" s="1160"/>
      <c r="Q14" s="1160"/>
      <c r="R14" s="1160"/>
      <c r="S14" s="1161"/>
      <c r="T14" s="4103" t="s">
        <v>62</v>
      </c>
      <c r="U14" s="4104"/>
      <c r="V14" s="4104"/>
      <c r="W14" s="4104"/>
      <c r="X14" s="4104"/>
      <c r="Y14" s="4104"/>
      <c r="Z14" s="4104"/>
      <c r="AA14" s="4105"/>
      <c r="AB14" s="900"/>
    </row>
    <row r="15" spans="2:28" ht="6" customHeight="1" thickBot="1" x14ac:dyDescent="0.4">
      <c r="B15" s="898"/>
      <c r="C15" s="899"/>
      <c r="D15" s="899"/>
      <c r="E15" s="899"/>
      <c r="F15" s="899"/>
      <c r="G15" s="899"/>
      <c r="H15" s="899"/>
      <c r="I15" s="346"/>
      <c r="J15" s="346"/>
      <c r="K15" s="346"/>
      <c r="L15" s="346"/>
      <c r="M15" s="346"/>
      <c r="N15" s="346"/>
      <c r="O15" s="346"/>
      <c r="P15" s="346"/>
      <c r="Q15" s="346"/>
      <c r="R15" s="346"/>
      <c r="S15" s="346"/>
      <c r="T15" s="346"/>
      <c r="U15" s="346"/>
      <c r="V15" s="346"/>
      <c r="W15" s="346"/>
      <c r="X15" s="346"/>
      <c r="Y15" s="346"/>
      <c r="Z15" s="346"/>
      <c r="AA15" s="347"/>
      <c r="AB15" s="900"/>
    </row>
    <row r="16" spans="2:28" ht="23.25" customHeight="1" thickBot="1" x14ac:dyDescent="0.4">
      <c r="B16" s="898"/>
      <c r="C16" s="4051" t="s">
        <v>13</v>
      </c>
      <c r="D16" s="4052"/>
      <c r="E16" s="4052"/>
      <c r="F16" s="4052"/>
      <c r="G16" s="4052"/>
      <c r="H16" s="4053"/>
      <c r="I16" s="1168" t="s">
        <v>521</v>
      </c>
      <c r="J16" s="1169"/>
      <c r="K16" s="1169"/>
      <c r="L16" s="1169"/>
      <c r="M16" s="1169"/>
      <c r="N16" s="1169"/>
      <c r="O16" s="1169"/>
      <c r="P16" s="1169"/>
      <c r="Q16" s="1169"/>
      <c r="R16" s="1169"/>
      <c r="S16" s="1169"/>
      <c r="T16" s="1169"/>
      <c r="U16" s="1169"/>
      <c r="V16" s="1169"/>
      <c r="W16" s="1169"/>
      <c r="X16" s="1169"/>
      <c r="Y16" s="1169"/>
      <c r="Z16" s="1169"/>
      <c r="AA16" s="1170"/>
      <c r="AB16" s="900"/>
    </row>
    <row r="17" spans="2:28" ht="6.75" customHeight="1" thickBot="1" x14ac:dyDescent="0.4">
      <c r="B17" s="898"/>
      <c r="C17" s="348"/>
      <c r="D17" s="348"/>
      <c r="E17" s="348"/>
      <c r="F17" s="348"/>
      <c r="G17" s="348"/>
      <c r="H17" s="348"/>
      <c r="I17" s="901"/>
      <c r="J17" s="901"/>
      <c r="K17" s="901"/>
      <c r="L17" s="901"/>
      <c r="M17" s="901"/>
      <c r="N17" s="901"/>
      <c r="O17" s="901"/>
      <c r="P17" s="901"/>
      <c r="Q17" s="901"/>
      <c r="R17" s="901"/>
      <c r="S17" s="901"/>
      <c r="T17" s="901"/>
      <c r="U17" s="901"/>
      <c r="V17" s="901"/>
      <c r="W17" s="901"/>
      <c r="X17" s="901"/>
      <c r="Y17" s="901"/>
      <c r="Z17" s="901"/>
      <c r="AA17" s="706"/>
      <c r="AB17" s="900"/>
    </row>
    <row r="18" spans="2:28" ht="33.75" customHeight="1" thickBot="1" x14ac:dyDescent="0.4">
      <c r="B18" s="898"/>
      <c r="C18" s="4051" t="s">
        <v>79</v>
      </c>
      <c r="D18" s="4052"/>
      <c r="E18" s="4052"/>
      <c r="F18" s="4052"/>
      <c r="G18" s="4052"/>
      <c r="H18" s="4053"/>
      <c r="I18" s="1168" t="s">
        <v>522</v>
      </c>
      <c r="J18" s="1169"/>
      <c r="K18" s="1169"/>
      <c r="L18" s="1169"/>
      <c r="M18" s="1169"/>
      <c r="N18" s="1169"/>
      <c r="O18" s="1169"/>
      <c r="P18" s="1169"/>
      <c r="Q18" s="1169"/>
      <c r="R18" s="1169"/>
      <c r="S18" s="1169"/>
      <c r="T18" s="1169"/>
      <c r="U18" s="1169"/>
      <c r="V18" s="1169"/>
      <c r="W18" s="1169"/>
      <c r="X18" s="1169"/>
      <c r="Y18" s="1169"/>
      <c r="Z18" s="1169"/>
      <c r="AA18" s="1170"/>
      <c r="AB18" s="900"/>
    </row>
    <row r="19" spans="2:28" ht="6.75" customHeight="1" thickBot="1" x14ac:dyDescent="0.4">
      <c r="B19" s="898"/>
      <c r="C19" s="897"/>
      <c r="D19" s="897"/>
      <c r="E19" s="897"/>
      <c r="F19" s="897"/>
      <c r="G19" s="897"/>
      <c r="H19" s="897"/>
      <c r="I19" s="901"/>
      <c r="J19" s="901"/>
      <c r="K19" s="901"/>
      <c r="L19" s="901"/>
      <c r="M19" s="901"/>
      <c r="N19" s="901"/>
      <c r="O19" s="901"/>
      <c r="P19" s="901"/>
      <c r="Q19" s="901"/>
      <c r="R19" s="901"/>
      <c r="S19" s="901"/>
      <c r="T19" s="901"/>
      <c r="U19" s="901"/>
      <c r="V19" s="901"/>
      <c r="W19" s="901"/>
      <c r="X19" s="901"/>
      <c r="Y19" s="901"/>
      <c r="Z19" s="901"/>
      <c r="AA19" s="706"/>
      <c r="AB19" s="900"/>
    </row>
    <row r="20" spans="2:28" ht="14.25" customHeight="1" x14ac:dyDescent="0.35">
      <c r="B20" s="898"/>
      <c r="C20" s="1171" t="s">
        <v>54</v>
      </c>
      <c r="D20" s="1172"/>
      <c r="E20" s="1172"/>
      <c r="F20" s="1172"/>
      <c r="G20" s="1172"/>
      <c r="H20" s="1173"/>
      <c r="I20" s="1177" t="s">
        <v>600</v>
      </c>
      <c r="J20" s="1178"/>
      <c r="K20" s="1178"/>
      <c r="L20" s="1179"/>
      <c r="M20" s="1147" t="s">
        <v>18</v>
      </c>
      <c r="N20" s="1148"/>
      <c r="O20" s="1148"/>
      <c r="P20" s="1148"/>
      <c r="Q20" s="1148"/>
      <c r="R20" s="1148"/>
      <c r="S20" s="1149"/>
      <c r="T20" s="1147" t="s">
        <v>19</v>
      </c>
      <c r="U20" s="1148"/>
      <c r="V20" s="1148"/>
      <c r="W20" s="1148"/>
      <c r="X20" s="1148"/>
      <c r="Y20" s="1148"/>
      <c r="Z20" s="1148"/>
      <c r="AA20" s="1149"/>
      <c r="AB20" s="900"/>
    </row>
    <row r="21" spans="2:28" ht="15.75" customHeight="1" thickBot="1" x14ac:dyDescent="0.4">
      <c r="B21" s="898"/>
      <c r="C21" s="1174"/>
      <c r="D21" s="1175"/>
      <c r="E21" s="1175"/>
      <c r="F21" s="1175"/>
      <c r="G21" s="1175"/>
      <c r="H21" s="1176"/>
      <c r="I21" s="1180"/>
      <c r="J21" s="1181"/>
      <c r="K21" s="1181"/>
      <c r="L21" s="1182"/>
      <c r="M21" s="1183" t="s">
        <v>132</v>
      </c>
      <c r="N21" s="1184"/>
      <c r="O21" s="1184"/>
      <c r="P21" s="1184"/>
      <c r="Q21" s="1184"/>
      <c r="R21" s="1184"/>
      <c r="S21" s="1185"/>
      <c r="T21" s="1153" t="s">
        <v>55</v>
      </c>
      <c r="U21" s="1184"/>
      <c r="V21" s="1184"/>
      <c r="W21" s="1184"/>
      <c r="X21" s="1184"/>
      <c r="Y21" s="1184"/>
      <c r="Z21" s="1184"/>
      <c r="AA21" s="1185"/>
      <c r="AB21" s="900"/>
    </row>
    <row r="22" spans="2:28" ht="6.75" customHeight="1" thickBot="1" x14ac:dyDescent="0.4">
      <c r="B22" s="898"/>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345"/>
      <c r="AB22" s="900"/>
    </row>
    <row r="23" spans="2:28" ht="23.25" customHeight="1" x14ac:dyDescent="0.35">
      <c r="B23" s="898"/>
      <c r="C23" s="4048" t="s">
        <v>22</v>
      </c>
      <c r="D23" s="4049"/>
      <c r="E23" s="4049"/>
      <c r="F23" s="4049"/>
      <c r="G23" s="4049"/>
      <c r="H23" s="4049"/>
      <c r="I23" s="4050"/>
      <c r="J23" s="4048" t="s">
        <v>23</v>
      </c>
      <c r="K23" s="4049"/>
      <c r="L23" s="4049"/>
      <c r="M23" s="4049"/>
      <c r="N23" s="4049"/>
      <c r="O23" s="4049"/>
      <c r="P23" s="4050"/>
      <c r="Q23" s="4048" t="s">
        <v>24</v>
      </c>
      <c r="R23" s="4049"/>
      <c r="S23" s="4049"/>
      <c r="T23" s="4049"/>
      <c r="U23" s="4049"/>
      <c r="V23" s="4049"/>
      <c r="W23" s="4049"/>
      <c r="X23" s="4049"/>
      <c r="Y23" s="4049"/>
      <c r="Z23" s="4049"/>
      <c r="AA23" s="4050"/>
      <c r="AB23" s="900"/>
    </row>
    <row r="24" spans="2:28" ht="31.5" customHeight="1" thickBot="1" x14ac:dyDescent="0.4">
      <c r="B24" s="898"/>
      <c r="C24" s="1186" t="s">
        <v>523</v>
      </c>
      <c r="D24" s="1187"/>
      <c r="E24" s="1187"/>
      <c r="F24" s="1187"/>
      <c r="G24" s="1187"/>
      <c r="H24" s="1187"/>
      <c r="I24" s="1188"/>
      <c r="J24" s="1186" t="s">
        <v>991</v>
      </c>
      <c r="K24" s="1187"/>
      <c r="L24" s="1187"/>
      <c r="M24" s="1187"/>
      <c r="N24" s="1187"/>
      <c r="O24" s="1187"/>
      <c r="P24" s="1188"/>
      <c r="Q24" s="1189" t="s">
        <v>465</v>
      </c>
      <c r="R24" s="1190"/>
      <c r="S24" s="1190"/>
      <c r="T24" s="1190"/>
      <c r="U24" s="1190"/>
      <c r="V24" s="1190"/>
      <c r="W24" s="1190"/>
      <c r="X24" s="1190"/>
      <c r="Y24" s="1190"/>
      <c r="Z24" s="1190"/>
      <c r="AA24" s="1191"/>
      <c r="AB24" s="900"/>
    </row>
    <row r="25" spans="2:28" ht="7.5" customHeight="1" thickBot="1" x14ac:dyDescent="0.4">
      <c r="B25" s="898"/>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345"/>
      <c r="AB25" s="900"/>
    </row>
    <row r="26" spans="2:28" ht="26.25" customHeight="1" thickBot="1" x14ac:dyDescent="0.4">
      <c r="B26" s="898"/>
      <c r="C26" s="4051" t="s">
        <v>27</v>
      </c>
      <c r="D26" s="4052"/>
      <c r="E26" s="4052"/>
      <c r="F26" s="4052"/>
      <c r="G26" s="4052"/>
      <c r="H26" s="4053"/>
      <c r="I26" s="1168" t="s">
        <v>524</v>
      </c>
      <c r="J26" s="1169"/>
      <c r="K26" s="1169"/>
      <c r="L26" s="1169"/>
      <c r="M26" s="1169"/>
      <c r="N26" s="1169"/>
      <c r="O26" s="1169"/>
      <c r="P26" s="1169"/>
      <c r="Q26" s="1169"/>
      <c r="R26" s="1169"/>
      <c r="S26" s="1169"/>
      <c r="T26" s="1169"/>
      <c r="U26" s="1169"/>
      <c r="V26" s="1169"/>
      <c r="W26" s="1169"/>
      <c r="X26" s="1169"/>
      <c r="Y26" s="1169"/>
      <c r="Z26" s="1169"/>
      <c r="AA26" s="1170"/>
      <c r="AB26" s="900"/>
    </row>
    <row r="27" spans="2:28" ht="6" customHeight="1" thickBot="1" x14ac:dyDescent="0.4">
      <c r="B27" s="898"/>
      <c r="C27" s="897"/>
      <c r="D27" s="897"/>
      <c r="E27" s="897"/>
      <c r="F27" s="897"/>
      <c r="G27" s="897"/>
      <c r="H27" s="897"/>
      <c r="I27" s="901"/>
      <c r="J27" s="901"/>
      <c r="K27" s="901"/>
      <c r="L27" s="901"/>
      <c r="M27" s="901"/>
      <c r="N27" s="901"/>
      <c r="O27" s="901"/>
      <c r="P27" s="901"/>
      <c r="Q27" s="901"/>
      <c r="R27" s="901"/>
      <c r="S27" s="901"/>
      <c r="T27" s="901"/>
      <c r="U27" s="901"/>
      <c r="V27" s="901"/>
      <c r="W27" s="901"/>
      <c r="X27" s="901"/>
      <c r="Y27" s="901"/>
      <c r="Z27" s="901"/>
      <c r="AA27" s="706"/>
      <c r="AB27" s="900"/>
    </row>
    <row r="28" spans="2:28" ht="30.75" customHeight="1" thickBot="1" x14ac:dyDescent="0.4">
      <c r="B28" s="898"/>
      <c r="C28" s="4051" t="s">
        <v>28</v>
      </c>
      <c r="D28" s="4052"/>
      <c r="E28" s="4052"/>
      <c r="F28" s="4052"/>
      <c r="G28" s="4052"/>
      <c r="H28" s="4053"/>
      <c r="I28" s="1150">
        <v>0.9</v>
      </c>
      <c r="J28" s="1168"/>
      <c r="K28" s="1948" t="s">
        <v>29</v>
      </c>
      <c r="L28" s="1949"/>
      <c r="M28" s="1949"/>
      <c r="N28" s="1950"/>
      <c r="O28" s="1527" t="s">
        <v>30</v>
      </c>
      <c r="P28" s="1899"/>
      <c r="Q28" s="1899"/>
      <c r="R28" s="1900"/>
      <c r="S28" s="343" t="s">
        <v>32</v>
      </c>
      <c r="T28" s="1899" t="s">
        <v>31</v>
      </c>
      <c r="U28" s="1899"/>
      <c r="V28" s="1900"/>
      <c r="W28" s="749"/>
      <c r="X28" s="2876" t="s">
        <v>56</v>
      </c>
      <c r="Y28" s="4054"/>
      <c r="Z28" s="4055"/>
      <c r="AA28" s="921"/>
      <c r="AB28" s="900"/>
    </row>
    <row r="29" spans="2:28" ht="6.75" customHeight="1" thickBot="1" x14ac:dyDescent="0.4">
      <c r="B29" s="898"/>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345"/>
      <c r="AB29" s="900"/>
    </row>
    <row r="30" spans="2:28" ht="15" customHeight="1" x14ac:dyDescent="0.35">
      <c r="B30" s="898"/>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900"/>
    </row>
    <row r="31" spans="2:28" ht="14.25" customHeight="1" x14ac:dyDescent="0.35">
      <c r="B31" s="898"/>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900"/>
    </row>
    <row r="32" spans="2:28" ht="15" customHeight="1" thickBot="1" x14ac:dyDescent="0.4">
      <c r="B32" s="898"/>
      <c r="C32" s="1219"/>
      <c r="D32" s="1220"/>
      <c r="E32" s="1220"/>
      <c r="F32" s="1220"/>
      <c r="G32" s="1220"/>
      <c r="H32" s="1220"/>
      <c r="I32" s="1220"/>
      <c r="J32" s="1221"/>
      <c r="K32" s="4058">
        <v>0</v>
      </c>
      <c r="L32" s="4059"/>
      <c r="M32" s="4059"/>
      <c r="N32" s="4059"/>
      <c r="O32" s="4060">
        <v>0.79900000000000004</v>
      </c>
      <c r="P32" s="4059"/>
      <c r="Q32" s="4059"/>
      <c r="R32" s="4059"/>
      <c r="S32" s="4056">
        <v>0.8</v>
      </c>
      <c r="T32" s="4059"/>
      <c r="U32" s="4060">
        <v>0.89900000000000002</v>
      </c>
      <c r="V32" s="4059"/>
      <c r="W32" s="4059"/>
      <c r="X32" s="4056">
        <v>0.9</v>
      </c>
      <c r="Y32" s="4059"/>
      <c r="Z32" s="4056">
        <v>1</v>
      </c>
      <c r="AA32" s="4057"/>
      <c r="AB32" s="900"/>
    </row>
    <row r="33" spans="2:32" ht="6.75" customHeight="1" thickBot="1" x14ac:dyDescent="0.4">
      <c r="B33" s="898"/>
      <c r="C33" s="899"/>
      <c r="D33" s="899"/>
      <c r="E33" s="899"/>
      <c r="F33" s="899"/>
      <c r="G33" s="899"/>
      <c r="H33" s="899"/>
      <c r="I33" s="899"/>
      <c r="J33" s="899"/>
      <c r="K33" s="899"/>
      <c r="L33" s="899"/>
      <c r="M33" s="899"/>
      <c r="N33" s="899"/>
      <c r="O33" s="899"/>
      <c r="P33" s="899"/>
      <c r="Q33" s="899"/>
      <c r="R33" s="899"/>
      <c r="S33" s="899"/>
      <c r="T33" s="899"/>
      <c r="U33" s="899"/>
      <c r="V33" s="899"/>
      <c r="W33" s="899"/>
      <c r="X33" s="899"/>
      <c r="Y33" s="899"/>
      <c r="Z33" s="899"/>
      <c r="AA33" s="345"/>
      <c r="AB33" s="900"/>
    </row>
    <row r="34" spans="2:32" s="902" customFormat="1" ht="15.75" customHeight="1" x14ac:dyDescent="0.35">
      <c r="B34" s="903"/>
      <c r="C34" s="1901" t="s">
        <v>40</v>
      </c>
      <c r="D34" s="1902"/>
      <c r="E34" s="1902"/>
      <c r="F34" s="1902"/>
      <c r="G34" s="1902"/>
      <c r="H34" s="1902"/>
      <c r="I34" s="1902"/>
      <c r="J34" s="1902"/>
      <c r="K34" s="1902"/>
      <c r="L34" s="1902"/>
      <c r="M34" s="1902"/>
      <c r="N34" s="1902"/>
      <c r="O34" s="1902"/>
      <c r="P34" s="1902"/>
      <c r="Q34" s="1902"/>
      <c r="R34" s="1902"/>
      <c r="S34" s="1902"/>
      <c r="T34" s="1902"/>
      <c r="U34" s="1902"/>
      <c r="V34" s="1902"/>
      <c r="W34" s="1902"/>
      <c r="X34" s="1902"/>
      <c r="Y34" s="1902"/>
      <c r="Z34" s="1902"/>
      <c r="AA34" s="1903"/>
      <c r="AB34" s="900"/>
    </row>
    <row r="35" spans="2:32" s="902" customFormat="1" ht="50.25" customHeight="1" x14ac:dyDescent="0.35">
      <c r="B35" s="903"/>
      <c r="C35" s="4067" t="s">
        <v>41</v>
      </c>
      <c r="D35" s="4068"/>
      <c r="E35" s="4068"/>
      <c r="F35" s="4068"/>
      <c r="G35" s="4068"/>
      <c r="H35" s="349" t="s">
        <v>525</v>
      </c>
      <c r="I35" s="349" t="s">
        <v>526</v>
      </c>
      <c r="J35" s="349" t="s">
        <v>468</v>
      </c>
      <c r="K35" s="4069" t="s">
        <v>45</v>
      </c>
      <c r="L35" s="4069"/>
      <c r="M35" s="4069"/>
      <c r="N35" s="4069"/>
      <c r="O35" s="4069"/>
      <c r="P35" s="4069"/>
      <c r="Q35" s="4069"/>
      <c r="R35" s="4069"/>
      <c r="S35" s="4069"/>
      <c r="T35" s="4069"/>
      <c r="U35" s="4069"/>
      <c r="V35" s="4069"/>
      <c r="W35" s="4069"/>
      <c r="X35" s="4069"/>
      <c r="Y35" s="4069"/>
      <c r="Z35" s="4069"/>
      <c r="AA35" s="4070"/>
      <c r="AB35" s="900"/>
    </row>
    <row r="36" spans="2:32" s="902" customFormat="1" ht="201" customHeight="1" x14ac:dyDescent="0.35">
      <c r="B36" s="903"/>
      <c r="C36" s="4071" t="s">
        <v>178</v>
      </c>
      <c r="D36" s="4072"/>
      <c r="E36" s="4072"/>
      <c r="F36" s="4072"/>
      <c r="G36" s="4072"/>
      <c r="H36" s="350">
        <v>25</v>
      </c>
      <c r="I36" s="350">
        <v>28</v>
      </c>
      <c r="J36" s="351">
        <f>+H36/I36</f>
        <v>0.8928571428571429</v>
      </c>
      <c r="K36" s="4061" t="s">
        <v>992</v>
      </c>
      <c r="L36" s="4061"/>
      <c r="M36" s="4061"/>
      <c r="N36" s="4061"/>
      <c r="O36" s="4061"/>
      <c r="P36" s="4061"/>
      <c r="Q36" s="4061"/>
      <c r="R36" s="4061"/>
      <c r="S36" s="4061"/>
      <c r="T36" s="4061"/>
      <c r="U36" s="4061"/>
      <c r="V36" s="4061"/>
      <c r="W36" s="4061"/>
      <c r="X36" s="4061"/>
      <c r="Y36" s="4061"/>
      <c r="Z36" s="4061"/>
      <c r="AA36" s="4062"/>
      <c r="AB36" s="900"/>
      <c r="AF36" s="366"/>
    </row>
    <row r="37" spans="2:32" s="902" customFormat="1" ht="147.75" customHeight="1" x14ac:dyDescent="0.35">
      <c r="B37" s="903"/>
      <c r="C37" s="4071" t="s">
        <v>179</v>
      </c>
      <c r="D37" s="4072"/>
      <c r="E37" s="4072"/>
      <c r="F37" s="4072"/>
      <c r="G37" s="4072"/>
      <c r="H37" s="350"/>
      <c r="I37" s="350"/>
      <c r="J37" s="351"/>
      <c r="K37" s="4061"/>
      <c r="L37" s="4061"/>
      <c r="M37" s="4061"/>
      <c r="N37" s="4061"/>
      <c r="O37" s="4061"/>
      <c r="P37" s="4061"/>
      <c r="Q37" s="4061"/>
      <c r="R37" s="4061"/>
      <c r="S37" s="4061"/>
      <c r="T37" s="4061"/>
      <c r="U37" s="4061"/>
      <c r="V37" s="4061"/>
      <c r="W37" s="4061"/>
      <c r="X37" s="4061"/>
      <c r="Y37" s="4061"/>
      <c r="Z37" s="4061"/>
      <c r="AA37" s="4062"/>
      <c r="AB37" s="900"/>
      <c r="AE37" s="366"/>
      <c r="AF37" s="366"/>
    </row>
    <row r="38" spans="2:32" s="902" customFormat="1" ht="108" customHeight="1" x14ac:dyDescent="0.35">
      <c r="B38" s="903"/>
      <c r="C38" s="4071" t="s">
        <v>527</v>
      </c>
      <c r="D38" s="4072"/>
      <c r="E38" s="4072"/>
      <c r="F38" s="4072"/>
      <c r="G38" s="4072"/>
      <c r="H38" s="350"/>
      <c r="I38" s="350"/>
      <c r="J38" s="351"/>
      <c r="K38" s="4061"/>
      <c r="L38" s="4061"/>
      <c r="M38" s="4061"/>
      <c r="N38" s="4061"/>
      <c r="O38" s="4061"/>
      <c r="P38" s="4061"/>
      <c r="Q38" s="4061"/>
      <c r="R38" s="4061"/>
      <c r="S38" s="4061"/>
      <c r="T38" s="4061"/>
      <c r="U38" s="4061"/>
      <c r="V38" s="4061"/>
      <c r="W38" s="4061"/>
      <c r="X38" s="4061"/>
      <c r="Y38" s="4061"/>
      <c r="Z38" s="4061"/>
      <c r="AA38" s="4062"/>
      <c r="AB38" s="900"/>
    </row>
    <row r="39" spans="2:32" s="902" customFormat="1" ht="134.25" customHeight="1" thickBot="1" x14ac:dyDescent="0.4">
      <c r="B39" s="903"/>
      <c r="C39" s="4071" t="s">
        <v>181</v>
      </c>
      <c r="D39" s="4072"/>
      <c r="E39" s="4072"/>
      <c r="F39" s="4072"/>
      <c r="G39" s="4072"/>
      <c r="H39" s="352"/>
      <c r="I39" s="352"/>
      <c r="J39" s="351"/>
      <c r="K39" s="4061"/>
      <c r="L39" s="4061"/>
      <c r="M39" s="4061"/>
      <c r="N39" s="4061"/>
      <c r="O39" s="4061"/>
      <c r="P39" s="4061"/>
      <c r="Q39" s="4061"/>
      <c r="R39" s="4061"/>
      <c r="S39" s="4061"/>
      <c r="T39" s="4061"/>
      <c r="U39" s="4061"/>
      <c r="V39" s="4061"/>
      <c r="W39" s="4061"/>
      <c r="X39" s="4061"/>
      <c r="Y39" s="4061"/>
      <c r="Z39" s="4061"/>
      <c r="AA39" s="4062"/>
      <c r="AB39" s="900"/>
    </row>
    <row r="40" spans="2:32" s="902" customFormat="1" ht="25.5" customHeight="1" thickTop="1" thickBot="1" x14ac:dyDescent="0.4">
      <c r="B40" s="903"/>
      <c r="C40" s="4063" t="s">
        <v>528</v>
      </c>
      <c r="D40" s="4064"/>
      <c r="E40" s="4064"/>
      <c r="F40" s="4064"/>
      <c r="G40" s="4064"/>
      <c r="H40" s="353">
        <f>SUM(H36:H39)</f>
        <v>25</v>
      </c>
      <c r="I40" s="353">
        <f>SUM(I36:I39)</f>
        <v>28</v>
      </c>
      <c r="J40" s="354">
        <f>+H40/I40</f>
        <v>0.8928571428571429</v>
      </c>
      <c r="K40" s="4065"/>
      <c r="L40" s="4065"/>
      <c r="M40" s="4065"/>
      <c r="N40" s="4065"/>
      <c r="O40" s="4065"/>
      <c r="P40" s="4065"/>
      <c r="Q40" s="4065"/>
      <c r="R40" s="4065"/>
      <c r="S40" s="4065"/>
      <c r="T40" s="4065"/>
      <c r="U40" s="4065"/>
      <c r="V40" s="4065"/>
      <c r="W40" s="4065"/>
      <c r="X40" s="4065"/>
      <c r="Y40" s="4065"/>
      <c r="Z40" s="4065"/>
      <c r="AA40" s="4066"/>
      <c r="AB40" s="900"/>
    </row>
    <row r="41" spans="2:32" s="902" customFormat="1" ht="4.5" customHeight="1" thickBot="1" x14ac:dyDescent="0.4">
      <c r="B41" s="903"/>
      <c r="C41" s="899"/>
      <c r="D41" s="899"/>
      <c r="E41" s="899"/>
      <c r="F41" s="899"/>
      <c r="G41" s="899"/>
      <c r="H41" s="907"/>
      <c r="I41" s="907"/>
      <c r="J41" s="186"/>
      <c r="K41" s="899"/>
      <c r="L41" s="899"/>
      <c r="M41" s="899"/>
      <c r="N41" s="899"/>
      <c r="O41" s="899"/>
      <c r="P41" s="899"/>
      <c r="Q41" s="899"/>
      <c r="R41" s="899"/>
      <c r="S41" s="899"/>
      <c r="T41" s="899"/>
      <c r="U41" s="899"/>
      <c r="V41" s="899"/>
      <c r="W41" s="899"/>
      <c r="X41" s="899"/>
      <c r="Y41" s="899"/>
      <c r="Z41" s="899"/>
      <c r="AA41" s="899"/>
      <c r="AB41" s="900"/>
    </row>
    <row r="42" spans="2:32" s="902" customFormat="1" x14ac:dyDescent="0.35">
      <c r="B42" s="903"/>
      <c r="C42" s="1393" t="s">
        <v>47</v>
      </c>
      <c r="D42" s="1394"/>
      <c r="E42" s="1394"/>
      <c r="F42" s="1394"/>
      <c r="G42" s="1394"/>
      <c r="H42" s="1394"/>
      <c r="I42" s="1394"/>
      <c r="J42" s="1394"/>
      <c r="K42" s="1394"/>
      <c r="L42" s="1394"/>
      <c r="M42" s="1394"/>
      <c r="N42" s="1394"/>
      <c r="O42" s="1394"/>
      <c r="P42" s="1394"/>
      <c r="Q42" s="1394"/>
      <c r="R42" s="1394"/>
      <c r="S42" s="1394"/>
      <c r="T42" s="1394"/>
      <c r="U42" s="1394"/>
      <c r="V42" s="1394"/>
      <c r="W42" s="1394"/>
      <c r="X42" s="1394"/>
      <c r="Y42" s="1394"/>
      <c r="Z42" s="1394"/>
      <c r="AA42" s="1395"/>
      <c r="AB42" s="900"/>
    </row>
    <row r="43" spans="2:32" s="902" customFormat="1" ht="15" customHeight="1" thickBot="1" x14ac:dyDescent="0.4">
      <c r="B43" s="898"/>
      <c r="C43" s="1719"/>
      <c r="D43" s="1746"/>
      <c r="E43" s="1746"/>
      <c r="F43" s="1746"/>
      <c r="G43" s="1746"/>
      <c r="H43" s="1746"/>
      <c r="I43" s="1746"/>
      <c r="J43" s="1746"/>
      <c r="K43" s="1746"/>
      <c r="L43" s="1746"/>
      <c r="M43" s="1746"/>
      <c r="N43" s="1746"/>
      <c r="O43" s="1746"/>
      <c r="P43" s="1746"/>
      <c r="Q43" s="1746"/>
      <c r="R43" s="1746"/>
      <c r="S43" s="1746"/>
      <c r="T43" s="1746"/>
      <c r="U43" s="1746"/>
      <c r="V43" s="1746"/>
      <c r="W43" s="1746"/>
      <c r="X43" s="1746"/>
      <c r="Y43" s="1746"/>
      <c r="Z43" s="1746"/>
      <c r="AA43" s="1721"/>
      <c r="AB43" s="900"/>
    </row>
    <row r="44" spans="2:32" s="902" customFormat="1" ht="165" customHeight="1" thickBot="1" x14ac:dyDescent="0.4">
      <c r="B44" s="898"/>
      <c r="C44" s="4076" t="s">
        <v>75</v>
      </c>
      <c r="D44" s="4077"/>
      <c r="E44" s="4077"/>
      <c r="F44" s="4077"/>
      <c r="G44" s="4077"/>
      <c r="H44" s="4077"/>
      <c r="I44" s="4077"/>
      <c r="J44" s="4077"/>
      <c r="K44" s="4077"/>
      <c r="L44" s="4077"/>
      <c r="M44" s="4077"/>
      <c r="N44" s="4077"/>
      <c r="O44" s="4077"/>
      <c r="P44" s="4077"/>
      <c r="Q44" s="4077"/>
      <c r="R44" s="4077"/>
      <c r="S44" s="4077"/>
      <c r="T44" s="4077"/>
      <c r="U44" s="4077"/>
      <c r="V44" s="4077"/>
      <c r="W44" s="4077"/>
      <c r="X44" s="4077"/>
      <c r="Y44" s="4077"/>
      <c r="Z44" s="4077"/>
      <c r="AA44" s="4078"/>
      <c r="AB44" s="900"/>
    </row>
    <row r="45" spans="2:32" ht="7.5" customHeight="1" x14ac:dyDescent="0.35">
      <c r="B45" s="908"/>
      <c r="C45" s="909"/>
      <c r="D45" s="909"/>
      <c r="E45" s="909"/>
      <c r="F45" s="909"/>
      <c r="G45" s="909"/>
      <c r="H45" s="909"/>
      <c r="I45" s="909"/>
      <c r="J45" s="909"/>
      <c r="K45" s="909"/>
      <c r="L45" s="909"/>
      <c r="M45" s="909"/>
      <c r="N45" s="909"/>
      <c r="O45" s="909"/>
      <c r="P45" s="909"/>
      <c r="Q45" s="909"/>
      <c r="R45" s="909"/>
      <c r="S45" s="909"/>
      <c r="T45" s="909"/>
      <c r="U45" s="909"/>
      <c r="V45" s="909"/>
      <c r="W45" s="909"/>
      <c r="X45" s="909"/>
      <c r="Y45" s="909"/>
      <c r="Z45" s="909"/>
      <c r="AA45" s="909"/>
      <c r="AB45" s="910"/>
    </row>
    <row r="46" spans="2:32" ht="8.25" customHeight="1" thickBot="1" x14ac:dyDescent="0.4">
      <c r="B46" s="911"/>
      <c r="C46" s="912"/>
      <c r="D46" s="912"/>
      <c r="E46" s="912"/>
      <c r="F46" s="912"/>
      <c r="G46" s="912"/>
      <c r="H46" s="912"/>
      <c r="I46" s="912"/>
      <c r="J46" s="912"/>
      <c r="K46" s="912"/>
      <c r="L46" s="912"/>
      <c r="M46" s="912"/>
      <c r="N46" s="912"/>
      <c r="O46" s="912"/>
      <c r="P46" s="912"/>
      <c r="Q46" s="912"/>
      <c r="R46" s="912"/>
      <c r="S46" s="912"/>
      <c r="T46" s="912"/>
      <c r="U46" s="912"/>
      <c r="V46" s="912"/>
      <c r="W46" s="912"/>
      <c r="X46" s="912"/>
      <c r="Y46" s="912"/>
      <c r="Z46" s="912"/>
      <c r="AA46" s="912"/>
      <c r="AB46" s="913"/>
    </row>
    <row r="47" spans="2:32" ht="45.75" customHeight="1" x14ac:dyDescent="0.35">
      <c r="B47" s="914"/>
      <c r="C47" s="3600" t="s">
        <v>41</v>
      </c>
      <c r="D47" s="3573"/>
      <c r="E47" s="3573"/>
      <c r="F47" s="3573"/>
      <c r="G47" s="3573"/>
      <c r="H47" s="3573" t="s">
        <v>57</v>
      </c>
      <c r="I47" s="3573"/>
      <c r="J47" s="3573" t="s">
        <v>58</v>
      </c>
      <c r="K47" s="3573"/>
      <c r="L47" s="3573"/>
      <c r="M47" s="3573"/>
      <c r="N47" s="3573" t="s">
        <v>49</v>
      </c>
      <c r="O47" s="3573"/>
      <c r="P47" s="3573"/>
      <c r="Q47" s="3573"/>
      <c r="R47" s="3573"/>
      <c r="S47" s="3573"/>
      <c r="T47" s="3573"/>
      <c r="U47" s="3573"/>
      <c r="V47" s="3576" t="s">
        <v>50</v>
      </c>
      <c r="W47" s="3576"/>
      <c r="X47" s="3576"/>
      <c r="Y47" s="3576"/>
      <c r="Z47" s="3576"/>
      <c r="AA47" s="3577"/>
      <c r="AB47" s="915"/>
    </row>
    <row r="48" spans="2:32" ht="122.25" customHeight="1" x14ac:dyDescent="0.35">
      <c r="B48" s="916"/>
      <c r="C48" s="4079" t="s">
        <v>178</v>
      </c>
      <c r="D48" s="4085"/>
      <c r="E48" s="4085"/>
      <c r="F48" s="4085"/>
      <c r="G48" s="4085"/>
      <c r="H48" s="1476">
        <v>1</v>
      </c>
      <c r="I48" s="1475"/>
      <c r="J48" s="1476">
        <v>0.89</v>
      </c>
      <c r="K48" s="1475"/>
      <c r="L48" s="1475"/>
      <c r="M48" s="1475"/>
      <c r="N48" s="4074" t="s">
        <v>993</v>
      </c>
      <c r="O48" s="4074"/>
      <c r="P48" s="4074"/>
      <c r="Q48" s="4074"/>
      <c r="R48" s="4074"/>
      <c r="S48" s="4074"/>
      <c r="T48" s="4074"/>
      <c r="U48" s="4074"/>
      <c r="V48" s="4074" t="s">
        <v>994</v>
      </c>
      <c r="W48" s="4074"/>
      <c r="X48" s="4074"/>
      <c r="Y48" s="4074"/>
      <c r="Z48" s="4074"/>
      <c r="AA48" s="4075"/>
      <c r="AB48" s="915"/>
    </row>
    <row r="49" spans="1:29" ht="53.25" customHeight="1" x14ac:dyDescent="0.35">
      <c r="B49" s="914"/>
      <c r="C49" s="4079" t="s">
        <v>179</v>
      </c>
      <c r="D49" s="4080"/>
      <c r="E49" s="4080"/>
      <c r="F49" s="4080"/>
      <c r="G49" s="4080"/>
      <c r="H49" s="1476"/>
      <c r="I49" s="1475"/>
      <c r="J49" s="1476"/>
      <c r="K49" s="1475"/>
      <c r="L49" s="1475"/>
      <c r="M49" s="1475"/>
      <c r="N49" s="4073"/>
      <c r="O49" s="4073"/>
      <c r="P49" s="4073"/>
      <c r="Q49" s="4073"/>
      <c r="R49" s="4073"/>
      <c r="S49" s="4073"/>
      <c r="T49" s="4073"/>
      <c r="U49" s="4073"/>
      <c r="V49" s="4074"/>
      <c r="W49" s="4074"/>
      <c r="X49" s="4074"/>
      <c r="Y49" s="4074"/>
      <c r="Z49" s="4074"/>
      <c r="AA49" s="4075"/>
      <c r="AB49" s="917"/>
    </row>
    <row r="50" spans="1:29" ht="52.5" customHeight="1" x14ac:dyDescent="0.35">
      <c r="B50" s="914"/>
      <c r="C50" s="4079" t="s">
        <v>180</v>
      </c>
      <c r="D50" s="4085"/>
      <c r="E50" s="4085"/>
      <c r="F50" s="4085"/>
      <c r="G50" s="4085"/>
      <c r="H50" s="1476"/>
      <c r="I50" s="1475"/>
      <c r="J50" s="4033"/>
      <c r="K50" s="1129"/>
      <c r="L50" s="1129"/>
      <c r="M50" s="1129"/>
      <c r="N50" s="4074"/>
      <c r="O50" s="4074"/>
      <c r="P50" s="4074"/>
      <c r="Q50" s="4074"/>
      <c r="R50" s="4074"/>
      <c r="S50" s="4074"/>
      <c r="T50" s="4074"/>
      <c r="U50" s="4074"/>
      <c r="V50" s="4074"/>
      <c r="W50" s="4074"/>
      <c r="X50" s="4074"/>
      <c r="Y50" s="4074"/>
      <c r="Z50" s="4074"/>
      <c r="AA50" s="4075"/>
      <c r="AB50" s="917"/>
    </row>
    <row r="51" spans="1:29" ht="52.5" customHeight="1" thickBot="1" x14ac:dyDescent="0.4">
      <c r="B51" s="914"/>
      <c r="C51" s="4081" t="s">
        <v>181</v>
      </c>
      <c r="D51" s="4082"/>
      <c r="E51" s="4082"/>
      <c r="F51" s="4082"/>
      <c r="G51" s="4082"/>
      <c r="H51" s="4083"/>
      <c r="I51" s="1131"/>
      <c r="J51" s="4083"/>
      <c r="K51" s="1131"/>
      <c r="L51" s="1131"/>
      <c r="M51" s="1131"/>
      <c r="N51" s="4084"/>
      <c r="O51" s="4084"/>
      <c r="P51" s="4084"/>
      <c r="Q51" s="4084"/>
      <c r="R51" s="4084"/>
      <c r="S51" s="4084"/>
      <c r="T51" s="4084"/>
      <c r="U51" s="4084"/>
      <c r="V51" s="4074"/>
      <c r="W51" s="4074"/>
      <c r="X51" s="4074"/>
      <c r="Y51" s="4074"/>
      <c r="Z51" s="4074"/>
      <c r="AA51" s="4075"/>
      <c r="AB51" s="917"/>
    </row>
    <row r="52" spans="1:29" ht="6" customHeight="1" x14ac:dyDescent="0.35">
      <c r="B52" s="918"/>
      <c r="C52" s="909"/>
      <c r="D52" s="909"/>
      <c r="E52" s="909"/>
      <c r="F52" s="909"/>
      <c r="G52" s="909"/>
      <c r="H52" s="909"/>
      <c r="I52" s="909"/>
      <c r="J52" s="909"/>
      <c r="K52" s="909"/>
      <c r="L52" s="909"/>
      <c r="M52" s="909"/>
      <c r="N52" s="909"/>
      <c r="O52" s="909"/>
      <c r="P52" s="909"/>
      <c r="Q52" s="909"/>
      <c r="R52" s="909"/>
      <c r="S52" s="909"/>
      <c r="T52" s="909"/>
      <c r="U52" s="909"/>
      <c r="V52" s="909"/>
      <c r="W52" s="909"/>
      <c r="X52" s="909"/>
      <c r="Y52" s="909"/>
      <c r="Z52" s="909"/>
      <c r="AA52" s="909"/>
      <c r="AB52" s="919"/>
    </row>
    <row r="53" spans="1:29" ht="8.25" customHeight="1" x14ac:dyDescent="0.35"/>
    <row r="54" spans="1:29" s="990" customFormat="1" x14ac:dyDescent="0.35">
      <c r="A54" s="885"/>
      <c r="B54" s="885"/>
      <c r="C54" s="885"/>
      <c r="D54" s="885"/>
      <c r="E54" s="885"/>
      <c r="F54" s="885"/>
      <c r="G54" s="885"/>
      <c r="H54" s="885"/>
      <c r="I54" s="885"/>
      <c r="J54" s="885"/>
      <c r="K54" s="885"/>
      <c r="L54" s="885"/>
      <c r="M54" s="885"/>
      <c r="N54" s="885"/>
      <c r="O54" s="885"/>
      <c r="P54" s="885"/>
      <c r="Q54" s="885"/>
      <c r="R54" s="885"/>
      <c r="S54" s="885"/>
      <c r="T54" s="885"/>
      <c r="U54" s="885"/>
      <c r="V54" s="885"/>
      <c r="W54" s="885"/>
      <c r="X54" s="885"/>
      <c r="Y54" s="885"/>
      <c r="Z54" s="885"/>
      <c r="AA54" s="885"/>
      <c r="AB54" s="885"/>
      <c r="AC54" s="355"/>
    </row>
    <row r="55" spans="1:29" s="990" customFormat="1" x14ac:dyDescent="0.35">
      <c r="A55" s="885"/>
      <c r="B55" s="885"/>
      <c r="C55" s="885"/>
      <c r="D55" s="885"/>
      <c r="E55" s="885"/>
      <c r="F55" s="885"/>
      <c r="G55" s="885"/>
      <c r="H55" s="885"/>
      <c r="I55" s="885"/>
      <c r="J55" s="885"/>
      <c r="K55" s="885"/>
      <c r="L55" s="885"/>
      <c r="M55" s="885"/>
      <c r="N55" s="885"/>
      <c r="O55" s="885"/>
      <c r="P55" s="885"/>
      <c r="Q55" s="885"/>
      <c r="R55" s="885"/>
      <c r="S55" s="885"/>
      <c r="T55" s="885"/>
      <c r="U55" s="885"/>
      <c r="V55" s="885"/>
      <c r="W55" s="885"/>
      <c r="X55" s="885"/>
      <c r="Y55" s="885"/>
      <c r="Z55" s="885"/>
      <c r="AA55" s="885"/>
      <c r="AB55" s="885"/>
      <c r="AC55" s="355"/>
    </row>
    <row r="56" spans="1:29" s="990" customFormat="1" ht="15" customHeight="1" x14ac:dyDescent="0.35">
      <c r="A56" s="885"/>
      <c r="B56" s="885"/>
      <c r="C56" s="885"/>
      <c r="D56" s="885"/>
      <c r="E56" s="885"/>
      <c r="F56" s="885"/>
      <c r="G56" s="885"/>
      <c r="H56" s="885"/>
      <c r="I56" s="885"/>
      <c r="J56" s="885"/>
      <c r="K56" s="885"/>
      <c r="L56" s="885"/>
      <c r="M56" s="885"/>
      <c r="N56" s="885"/>
      <c r="O56" s="885"/>
      <c r="P56" s="885"/>
      <c r="Q56" s="885"/>
      <c r="R56" s="885"/>
      <c r="S56" s="885"/>
      <c r="T56" s="885"/>
      <c r="U56" s="885"/>
      <c r="V56" s="885"/>
      <c r="W56" s="885"/>
      <c r="X56" s="885"/>
      <c r="Y56" s="885"/>
      <c r="Z56" s="885"/>
      <c r="AA56" s="885"/>
      <c r="AB56" s="885"/>
      <c r="AC56" s="355"/>
    </row>
    <row r="57" spans="1:29" s="990" customFormat="1" ht="15" customHeight="1" x14ac:dyDescent="0.35">
      <c r="A57" s="885"/>
      <c r="B57" s="885"/>
      <c r="C57" s="885"/>
      <c r="D57" s="885"/>
      <c r="E57" s="885"/>
      <c r="F57" s="885"/>
      <c r="G57" s="885"/>
      <c r="H57" s="885"/>
      <c r="I57" s="885"/>
      <c r="J57" s="885"/>
      <c r="K57" s="885"/>
      <c r="L57" s="885"/>
      <c r="M57" s="885"/>
      <c r="N57" s="885"/>
      <c r="O57" s="885"/>
      <c r="P57" s="885"/>
      <c r="Q57" s="885"/>
      <c r="R57" s="885"/>
      <c r="S57" s="885"/>
      <c r="T57" s="885"/>
      <c r="U57" s="885"/>
      <c r="V57" s="885"/>
      <c r="W57" s="885"/>
      <c r="X57" s="885"/>
      <c r="Y57" s="885"/>
      <c r="Z57" s="885"/>
      <c r="AA57" s="885"/>
      <c r="AB57" s="885"/>
      <c r="AC57" s="355"/>
    </row>
    <row r="58" spans="1:29" s="990" customFormat="1" ht="15" customHeight="1" x14ac:dyDescent="0.35">
      <c r="A58" s="885"/>
      <c r="B58" s="885"/>
      <c r="C58" s="885"/>
      <c r="D58" s="885"/>
      <c r="E58" s="885"/>
      <c r="F58" s="885"/>
      <c r="G58" s="885"/>
      <c r="H58" s="885"/>
      <c r="I58" s="885"/>
      <c r="J58" s="885"/>
      <c r="K58" s="885"/>
      <c r="L58" s="885"/>
      <c r="M58" s="885"/>
      <c r="N58" s="885"/>
      <c r="O58" s="885"/>
      <c r="P58" s="885"/>
      <c r="Q58" s="885"/>
      <c r="R58" s="885"/>
      <c r="S58" s="885"/>
      <c r="T58" s="885"/>
      <c r="U58" s="885"/>
      <c r="V58" s="885"/>
      <c r="W58" s="885"/>
      <c r="X58" s="885"/>
      <c r="Y58" s="885"/>
      <c r="Z58" s="885"/>
      <c r="AA58" s="885"/>
      <c r="AB58" s="885"/>
      <c r="AC58" s="355"/>
    </row>
    <row r="59" spans="1:29" s="990" customFormat="1" ht="15" customHeight="1" x14ac:dyDescent="0.35">
      <c r="A59" s="885"/>
      <c r="B59" s="885"/>
      <c r="C59" s="885"/>
      <c r="D59" s="885"/>
      <c r="E59" s="885"/>
      <c r="F59" s="885"/>
      <c r="G59" s="885"/>
      <c r="H59" s="885"/>
      <c r="I59" s="885"/>
      <c r="J59" s="885"/>
      <c r="K59" s="885"/>
      <c r="L59" s="885"/>
      <c r="M59" s="885"/>
      <c r="N59" s="885"/>
      <c r="O59" s="885"/>
      <c r="P59" s="885"/>
      <c r="Q59" s="885"/>
      <c r="R59" s="885"/>
      <c r="S59" s="885"/>
      <c r="T59" s="885"/>
      <c r="U59" s="885"/>
      <c r="V59" s="885"/>
      <c r="W59" s="885"/>
      <c r="X59" s="885"/>
      <c r="Y59" s="885"/>
      <c r="Z59" s="885"/>
      <c r="AA59" s="885"/>
      <c r="AB59" s="885"/>
      <c r="AC59" s="355"/>
    </row>
    <row r="67" spans="1:29" s="990" customFormat="1" ht="15.75" customHeight="1" x14ac:dyDescent="0.35">
      <c r="A67" s="885"/>
      <c r="B67" s="885"/>
      <c r="C67" s="885"/>
      <c r="D67" s="885"/>
      <c r="E67" s="885"/>
      <c r="F67" s="885"/>
      <c r="G67" s="885"/>
      <c r="H67" s="885"/>
      <c r="I67" s="885"/>
      <c r="J67" s="885"/>
      <c r="K67" s="885"/>
      <c r="L67" s="885"/>
      <c r="M67" s="885"/>
      <c r="N67" s="885"/>
      <c r="O67" s="885"/>
      <c r="P67" s="885"/>
      <c r="Q67" s="885"/>
      <c r="R67" s="885"/>
      <c r="S67" s="885"/>
      <c r="T67" s="885"/>
      <c r="U67" s="885"/>
      <c r="V67" s="885"/>
      <c r="W67" s="885"/>
      <c r="X67" s="885"/>
      <c r="Y67" s="885"/>
      <c r="Z67" s="885"/>
      <c r="AA67" s="885"/>
      <c r="AB67" s="885"/>
      <c r="AC67" s="355"/>
    </row>
    <row r="107" ht="6" customHeight="1" x14ac:dyDescent="0.35"/>
  </sheetData>
  <mergeCells count="97">
    <mergeCell ref="C10:H11"/>
    <mergeCell ref="C23:I23"/>
    <mergeCell ref="J23:P23"/>
    <mergeCell ref="C38:G38"/>
    <mergeCell ref="C48:G48"/>
    <mergeCell ref="H48:I48"/>
    <mergeCell ref="J48:M48"/>
    <mergeCell ref="N48:U48"/>
    <mergeCell ref="C13:H14"/>
    <mergeCell ref="I13:S14"/>
    <mergeCell ref="T13:AA13"/>
    <mergeCell ref="T14:AA14"/>
    <mergeCell ref="C16:H16"/>
    <mergeCell ref="I16:AA16"/>
    <mergeCell ref="K38:AA38"/>
    <mergeCell ref="C39:G39"/>
    <mergeCell ref="C7:H8"/>
    <mergeCell ref="I7:AA8"/>
    <mergeCell ref="B2:G4"/>
    <mergeCell ref="H2:AB2"/>
    <mergeCell ref="H3:O3"/>
    <mergeCell ref="P3:AB3"/>
    <mergeCell ref="H4:AB4"/>
    <mergeCell ref="C50:G50"/>
    <mergeCell ref="H50:I50"/>
    <mergeCell ref="J50:M50"/>
    <mergeCell ref="N50:U50"/>
    <mergeCell ref="V50:AA50"/>
    <mergeCell ref="C51:G51"/>
    <mergeCell ref="H51:I51"/>
    <mergeCell ref="J51:M51"/>
    <mergeCell ref="N51:U51"/>
    <mergeCell ref="V51:AA51"/>
    <mergeCell ref="J49:M49"/>
    <mergeCell ref="N49:U49"/>
    <mergeCell ref="V49:AA49"/>
    <mergeCell ref="C42:AA43"/>
    <mergeCell ref="C44:AA44"/>
    <mergeCell ref="C47:G47"/>
    <mergeCell ref="H47:I47"/>
    <mergeCell ref="J47:M47"/>
    <mergeCell ref="N47:U47"/>
    <mergeCell ref="V47:AA47"/>
    <mergeCell ref="V48:AA48"/>
    <mergeCell ref="C49:G49"/>
    <mergeCell ref="H49:I49"/>
    <mergeCell ref="K39:AA39"/>
    <mergeCell ref="C40:G40"/>
    <mergeCell ref="K40:AA40"/>
    <mergeCell ref="C34:AA34"/>
    <mergeCell ref="C35:G35"/>
    <mergeCell ref="K35:AA35"/>
    <mergeCell ref="C36:G36"/>
    <mergeCell ref="K36:AA36"/>
    <mergeCell ref="C37:G37"/>
    <mergeCell ref="K37:AA37"/>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R28"/>
    <mergeCell ref="T28:V28"/>
    <mergeCell ref="X28:Z28"/>
    <mergeCell ref="Q23:AA23"/>
    <mergeCell ref="C24:I24"/>
    <mergeCell ref="J24:P24"/>
    <mergeCell ref="Q24:AA24"/>
    <mergeCell ref="C18:H18"/>
    <mergeCell ref="I18:AA18"/>
    <mergeCell ref="C20:H21"/>
    <mergeCell ref="I20:L21"/>
    <mergeCell ref="M20:S20"/>
    <mergeCell ref="T20:AA20"/>
    <mergeCell ref="M21:S21"/>
    <mergeCell ref="T21:AA21"/>
    <mergeCell ref="I10:Q11"/>
    <mergeCell ref="R10:U10"/>
    <mergeCell ref="V10:AA10"/>
    <mergeCell ref="R11:U11"/>
    <mergeCell ref="V11:AA11"/>
  </mergeCells>
  <pageMargins left="0.7" right="0.7" top="0.75" bottom="0.75" header="0.3" footer="0.3"/>
  <drawing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G106"/>
  <sheetViews>
    <sheetView topLeftCell="A28" zoomScale="70" zoomScaleNormal="70" workbookViewId="0">
      <selection activeCell="H35" sqref="H35:I35"/>
    </sheetView>
  </sheetViews>
  <sheetFormatPr baseColWidth="10" defaultColWidth="3.81640625" defaultRowHeight="14.5" x14ac:dyDescent="0.35"/>
  <cols>
    <col min="1" max="1" width="2" style="885" customWidth="1"/>
    <col min="2" max="6" width="2.81640625" style="885" customWidth="1"/>
    <col min="7" max="7" width="4.1796875" style="885" customWidth="1"/>
    <col min="8" max="8" width="15.453125" style="885" customWidth="1"/>
    <col min="9" max="9" width="15.81640625" style="885" customWidth="1"/>
    <col min="10" max="10" width="15" style="885" customWidth="1"/>
    <col min="11" max="14" width="3.453125" style="885" customWidth="1"/>
    <col min="15" max="15" width="2.81640625" style="885" customWidth="1"/>
    <col min="16" max="16" width="3.453125" style="885" customWidth="1"/>
    <col min="17" max="17" width="3.54296875" style="885" customWidth="1"/>
    <col min="18" max="18" width="3.81640625" style="885"/>
    <col min="19" max="19" width="4.81640625" style="885" customWidth="1"/>
    <col min="20" max="20" width="7.453125" style="885" customWidth="1"/>
    <col min="21" max="21" width="3.54296875" style="885" customWidth="1"/>
    <col min="22" max="22" width="3.81640625" style="885"/>
    <col min="23" max="25" width="5" style="885" customWidth="1"/>
    <col min="26" max="26" width="6.81640625" style="885" customWidth="1"/>
    <col min="27" max="27" width="39.54296875" style="885" customWidth="1"/>
    <col min="28" max="28" width="2" style="885" customWidth="1"/>
    <col min="29" max="29" width="1.54296875" style="885" customWidth="1"/>
    <col min="30" max="32" width="3.81640625" style="885"/>
    <col min="33" max="33" width="4.1796875" style="885" bestFit="1" customWidth="1"/>
    <col min="34" max="16384" width="3.81640625" style="885"/>
  </cols>
  <sheetData>
    <row r="1" spans="2:28" ht="9" customHeight="1" thickBot="1" x14ac:dyDescent="0.4">
      <c r="B1" s="886"/>
      <c r="C1" s="886"/>
      <c r="D1" s="886"/>
      <c r="E1" s="886"/>
      <c r="F1" s="886"/>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ht="15" customHeight="1"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75" customHeight="1" thickBot="1" x14ac:dyDescent="0.4">
      <c r="B4" s="1130"/>
      <c r="C4" s="1131"/>
      <c r="D4" s="1131"/>
      <c r="E4" s="1131"/>
      <c r="F4" s="1131"/>
      <c r="G4" s="1131"/>
      <c r="H4" s="1136" t="s">
        <v>601</v>
      </c>
      <c r="I4" s="1136"/>
      <c r="J4" s="1136"/>
      <c r="K4" s="1136"/>
      <c r="L4" s="1136"/>
      <c r="M4" s="1136"/>
      <c r="N4" s="1136"/>
      <c r="O4" s="1136"/>
      <c r="P4" s="1136"/>
      <c r="Q4" s="1136"/>
      <c r="R4" s="1136"/>
      <c r="S4" s="1136"/>
      <c r="T4" s="1136"/>
      <c r="U4" s="1136"/>
      <c r="V4" s="1136"/>
      <c r="W4" s="1136"/>
      <c r="X4" s="1136"/>
      <c r="Y4" s="1136"/>
      <c r="Z4" s="1136"/>
      <c r="AA4" s="1136"/>
      <c r="AB4" s="1137"/>
    </row>
    <row r="5" spans="2:28" ht="8.25" customHeight="1" x14ac:dyDescent="0.35">
      <c r="H5" s="887"/>
      <c r="I5" s="887"/>
      <c r="J5" s="887"/>
      <c r="K5" s="887"/>
      <c r="L5" s="887"/>
      <c r="M5" s="887"/>
      <c r="N5" s="887"/>
      <c r="O5" s="887"/>
      <c r="P5" s="887"/>
      <c r="Q5" s="887"/>
      <c r="R5" s="887"/>
      <c r="S5" s="887"/>
      <c r="T5" s="887"/>
      <c r="U5" s="887"/>
      <c r="V5" s="887"/>
      <c r="W5" s="887"/>
      <c r="X5" s="887"/>
      <c r="Y5" s="887"/>
      <c r="Z5" s="887"/>
      <c r="AA5" s="887"/>
      <c r="AB5" s="887"/>
    </row>
    <row r="6" spans="2:28" ht="9" customHeight="1" thickBot="1" x14ac:dyDescent="0.4">
      <c r="B6" s="888"/>
      <c r="C6" s="889"/>
      <c r="D6" s="889"/>
      <c r="E6" s="889"/>
      <c r="F6" s="889"/>
      <c r="G6" s="889"/>
      <c r="H6" s="889"/>
      <c r="I6" s="890"/>
      <c r="J6" s="890"/>
      <c r="K6" s="890"/>
      <c r="L6" s="890"/>
      <c r="M6" s="890"/>
      <c r="N6" s="890"/>
      <c r="O6" s="890"/>
      <c r="P6" s="890"/>
      <c r="Q6" s="890"/>
      <c r="R6" s="891"/>
      <c r="S6" s="891"/>
      <c r="T6" s="891"/>
      <c r="U6" s="891"/>
      <c r="V6" s="891"/>
      <c r="W6" s="889"/>
      <c r="X6" s="889"/>
      <c r="Y6" s="889"/>
      <c r="Z6" s="889"/>
      <c r="AA6" s="889"/>
      <c r="AB6" s="892"/>
    </row>
    <row r="7" spans="2:28" ht="15" customHeight="1" x14ac:dyDescent="0.35">
      <c r="B7" s="893"/>
      <c r="C7" s="1114" t="s">
        <v>4</v>
      </c>
      <c r="D7" s="1115"/>
      <c r="E7" s="1115"/>
      <c r="F7" s="1115"/>
      <c r="G7" s="1115"/>
      <c r="H7" s="1116"/>
      <c r="I7" s="4123" t="s">
        <v>458</v>
      </c>
      <c r="J7" s="4124"/>
      <c r="K7" s="4124"/>
      <c r="L7" s="4124"/>
      <c r="M7" s="4124"/>
      <c r="N7" s="4124"/>
      <c r="O7" s="4124"/>
      <c r="P7" s="4124"/>
      <c r="Q7" s="4124"/>
      <c r="R7" s="4124"/>
      <c r="S7" s="4124"/>
      <c r="T7" s="4124"/>
      <c r="U7" s="4124"/>
      <c r="V7" s="4124"/>
      <c r="W7" s="4124"/>
      <c r="X7" s="4124"/>
      <c r="Y7" s="4124"/>
      <c r="Z7" s="4124"/>
      <c r="AA7" s="4125"/>
      <c r="AB7" s="894"/>
    </row>
    <row r="8" spans="2:28" ht="15" thickBot="1" x14ac:dyDescent="0.4">
      <c r="B8" s="893"/>
      <c r="C8" s="1117"/>
      <c r="D8" s="1118"/>
      <c r="E8" s="1118"/>
      <c r="F8" s="1118"/>
      <c r="G8" s="1118"/>
      <c r="H8" s="1119"/>
      <c r="I8" s="4126"/>
      <c r="J8" s="4127"/>
      <c r="K8" s="4127"/>
      <c r="L8" s="4127"/>
      <c r="M8" s="4127"/>
      <c r="N8" s="4127"/>
      <c r="O8" s="4127"/>
      <c r="P8" s="4127"/>
      <c r="Q8" s="4127"/>
      <c r="R8" s="4127"/>
      <c r="S8" s="4127"/>
      <c r="T8" s="4127"/>
      <c r="U8" s="4127"/>
      <c r="V8" s="4127"/>
      <c r="W8" s="4127"/>
      <c r="X8" s="4127"/>
      <c r="Y8" s="4127"/>
      <c r="Z8" s="4127"/>
      <c r="AA8" s="4128"/>
      <c r="AB8" s="894"/>
    </row>
    <row r="9" spans="2:28" ht="6.75" customHeight="1" thickBot="1" x14ac:dyDescent="0.4">
      <c r="B9" s="893"/>
      <c r="C9" s="895"/>
      <c r="D9" s="895"/>
      <c r="E9" s="895"/>
      <c r="F9" s="895"/>
      <c r="G9" s="895"/>
      <c r="H9" s="895"/>
      <c r="I9" s="896"/>
      <c r="J9" s="896"/>
      <c r="K9" s="896"/>
      <c r="L9" s="896"/>
      <c r="M9" s="896"/>
      <c r="N9" s="896"/>
      <c r="O9" s="896"/>
      <c r="P9" s="896"/>
      <c r="Q9" s="896"/>
      <c r="R9" s="897"/>
      <c r="S9" s="897"/>
      <c r="T9" s="897"/>
      <c r="U9" s="897"/>
      <c r="V9" s="897"/>
      <c r="W9" s="895"/>
      <c r="X9" s="895"/>
      <c r="Y9" s="895"/>
      <c r="Z9" s="895"/>
      <c r="AA9" s="344"/>
      <c r="AB9" s="894"/>
    </row>
    <row r="10" spans="2:28" ht="15" customHeight="1" thickBot="1" x14ac:dyDescent="0.4">
      <c r="B10" s="893"/>
      <c r="C10" s="1114" t="s">
        <v>5</v>
      </c>
      <c r="D10" s="1115"/>
      <c r="E10" s="1115"/>
      <c r="F10" s="1115"/>
      <c r="G10" s="1115"/>
      <c r="H10" s="1116"/>
      <c r="I10" s="4129" t="s">
        <v>459</v>
      </c>
      <c r="J10" s="4130"/>
      <c r="K10" s="4130"/>
      <c r="L10" s="4130"/>
      <c r="M10" s="4130"/>
      <c r="N10" s="4130"/>
      <c r="O10" s="4130"/>
      <c r="P10" s="4130"/>
      <c r="Q10" s="4131"/>
      <c r="R10" s="1144" t="s">
        <v>7</v>
      </c>
      <c r="S10" s="1145"/>
      <c r="T10" s="1145"/>
      <c r="U10" s="1146"/>
      <c r="V10" s="1147" t="s">
        <v>8</v>
      </c>
      <c r="W10" s="1148"/>
      <c r="X10" s="1148"/>
      <c r="Y10" s="1148"/>
      <c r="Z10" s="1148"/>
      <c r="AA10" s="1149"/>
      <c r="AB10" s="894"/>
    </row>
    <row r="11" spans="2:28" ht="28.5" customHeight="1" thickBot="1" x14ac:dyDescent="0.4">
      <c r="B11" s="893"/>
      <c r="C11" s="1117"/>
      <c r="D11" s="1118"/>
      <c r="E11" s="1118"/>
      <c r="F11" s="1118"/>
      <c r="G11" s="1118"/>
      <c r="H11" s="1119"/>
      <c r="I11" s="4132"/>
      <c r="J11" s="4133"/>
      <c r="K11" s="4133"/>
      <c r="L11" s="4133"/>
      <c r="M11" s="4133"/>
      <c r="N11" s="4133"/>
      <c r="O11" s="4133"/>
      <c r="P11" s="4133"/>
      <c r="Q11" s="4134"/>
      <c r="R11" s="1150" t="s">
        <v>602</v>
      </c>
      <c r="S11" s="1151"/>
      <c r="T11" s="1151"/>
      <c r="U11" s="1152"/>
      <c r="V11" s="4135">
        <v>1</v>
      </c>
      <c r="W11" s="4136"/>
      <c r="X11" s="4136"/>
      <c r="Y11" s="4136"/>
      <c r="Z11" s="4136"/>
      <c r="AA11" s="4137"/>
      <c r="AB11" s="894"/>
    </row>
    <row r="12" spans="2:28" ht="5.25" customHeight="1" thickBot="1" x14ac:dyDescent="0.4">
      <c r="B12" s="898"/>
      <c r="C12" s="899"/>
      <c r="D12" s="899"/>
      <c r="E12" s="899"/>
      <c r="F12" s="899"/>
      <c r="G12" s="899"/>
      <c r="H12" s="899"/>
      <c r="I12" s="899"/>
      <c r="J12" s="899"/>
      <c r="K12" s="899"/>
      <c r="L12" s="899"/>
      <c r="M12" s="899"/>
      <c r="N12" s="899"/>
      <c r="O12" s="899"/>
      <c r="P12" s="899"/>
      <c r="Q12" s="899"/>
      <c r="R12" s="899"/>
      <c r="S12" s="899"/>
      <c r="T12" s="899"/>
      <c r="U12" s="899"/>
      <c r="V12" s="899"/>
      <c r="W12" s="899"/>
      <c r="X12" s="899"/>
      <c r="Y12" s="899"/>
      <c r="Z12" s="899"/>
      <c r="AA12" s="345"/>
      <c r="AB12" s="900"/>
    </row>
    <row r="13" spans="2:28" ht="15" customHeight="1" x14ac:dyDescent="0.35">
      <c r="B13" s="898"/>
      <c r="C13" s="4094" t="s">
        <v>9</v>
      </c>
      <c r="D13" s="4095"/>
      <c r="E13" s="4095"/>
      <c r="F13" s="4095"/>
      <c r="G13" s="4095"/>
      <c r="H13" s="4096"/>
      <c r="I13" s="1156" t="s">
        <v>460</v>
      </c>
      <c r="J13" s="1157"/>
      <c r="K13" s="1157"/>
      <c r="L13" s="1157"/>
      <c r="M13" s="1157"/>
      <c r="N13" s="1157"/>
      <c r="O13" s="1157"/>
      <c r="P13" s="1157"/>
      <c r="Q13" s="1157"/>
      <c r="R13" s="1157"/>
      <c r="S13" s="1158"/>
      <c r="T13" s="4138" t="s">
        <v>11</v>
      </c>
      <c r="U13" s="4139"/>
      <c r="V13" s="4139"/>
      <c r="W13" s="4139"/>
      <c r="X13" s="4139"/>
      <c r="Y13" s="4139"/>
      <c r="Z13" s="4139"/>
      <c r="AA13" s="4140"/>
      <c r="AB13" s="900"/>
    </row>
    <row r="14" spans="2:28" ht="30" customHeight="1" thickBot="1" x14ac:dyDescent="0.4">
      <c r="B14" s="898"/>
      <c r="C14" s="4097"/>
      <c r="D14" s="4098"/>
      <c r="E14" s="4098"/>
      <c r="F14" s="4098"/>
      <c r="G14" s="4098"/>
      <c r="H14" s="4099"/>
      <c r="I14" s="1159"/>
      <c r="J14" s="1160"/>
      <c r="K14" s="1160"/>
      <c r="L14" s="1160"/>
      <c r="M14" s="1160"/>
      <c r="N14" s="1160"/>
      <c r="O14" s="1160"/>
      <c r="P14" s="1160"/>
      <c r="Q14" s="1160"/>
      <c r="R14" s="1160"/>
      <c r="S14" s="1161"/>
      <c r="T14" s="4141" t="s">
        <v>62</v>
      </c>
      <c r="U14" s="4142"/>
      <c r="V14" s="4142"/>
      <c r="W14" s="4142"/>
      <c r="X14" s="4142"/>
      <c r="Y14" s="4142"/>
      <c r="Z14" s="4142"/>
      <c r="AA14" s="4143"/>
      <c r="AB14" s="900"/>
    </row>
    <row r="15" spans="2:28" ht="6" customHeight="1" thickBot="1" x14ac:dyDescent="0.4">
      <c r="B15" s="898"/>
      <c r="C15" s="899"/>
      <c r="D15" s="899"/>
      <c r="E15" s="899"/>
      <c r="F15" s="899"/>
      <c r="G15" s="899"/>
      <c r="H15" s="899"/>
      <c r="I15" s="356"/>
      <c r="J15" s="356"/>
      <c r="K15" s="356"/>
      <c r="L15" s="356"/>
      <c r="M15" s="356"/>
      <c r="N15" s="356"/>
      <c r="O15" s="356"/>
      <c r="P15" s="356"/>
      <c r="Q15" s="356"/>
      <c r="R15" s="356"/>
      <c r="S15" s="356"/>
      <c r="T15" s="356"/>
      <c r="U15" s="356"/>
      <c r="V15" s="356"/>
      <c r="W15" s="356"/>
      <c r="X15" s="356"/>
      <c r="Y15" s="356"/>
      <c r="Z15" s="356"/>
      <c r="AA15" s="357"/>
      <c r="AB15" s="900"/>
    </row>
    <row r="16" spans="2:28" ht="33.75" customHeight="1" thickBot="1" x14ac:dyDescent="0.4">
      <c r="B16" s="898"/>
      <c r="C16" s="4051" t="s">
        <v>13</v>
      </c>
      <c r="D16" s="4052"/>
      <c r="E16" s="4052"/>
      <c r="F16" s="4052"/>
      <c r="G16" s="4052"/>
      <c r="H16" s="4053"/>
      <c r="I16" s="1168" t="s">
        <v>461</v>
      </c>
      <c r="J16" s="1169"/>
      <c r="K16" s="1169"/>
      <c r="L16" s="1169"/>
      <c r="M16" s="1169"/>
      <c r="N16" s="1169"/>
      <c r="O16" s="1169"/>
      <c r="P16" s="1169"/>
      <c r="Q16" s="1169"/>
      <c r="R16" s="1169"/>
      <c r="S16" s="1169"/>
      <c r="T16" s="1169"/>
      <c r="U16" s="1169"/>
      <c r="V16" s="1169"/>
      <c r="W16" s="1169"/>
      <c r="X16" s="1169"/>
      <c r="Y16" s="1169"/>
      <c r="Z16" s="1169"/>
      <c r="AA16" s="1170"/>
      <c r="AB16" s="900"/>
    </row>
    <row r="17" spans="2:28" ht="6.75" customHeight="1" thickBot="1" x14ac:dyDescent="0.4">
      <c r="B17" s="898"/>
      <c r="C17" s="348"/>
      <c r="D17" s="348"/>
      <c r="E17" s="348"/>
      <c r="F17" s="348"/>
      <c r="G17" s="348"/>
      <c r="H17" s="348"/>
      <c r="I17" s="901"/>
      <c r="J17" s="901"/>
      <c r="K17" s="901"/>
      <c r="L17" s="901"/>
      <c r="M17" s="901"/>
      <c r="N17" s="901"/>
      <c r="O17" s="901"/>
      <c r="P17" s="901"/>
      <c r="Q17" s="901"/>
      <c r="R17" s="901"/>
      <c r="S17" s="901"/>
      <c r="T17" s="901"/>
      <c r="U17" s="901"/>
      <c r="V17" s="901"/>
      <c r="W17" s="901"/>
      <c r="X17" s="901"/>
      <c r="Y17" s="901"/>
      <c r="Z17" s="901"/>
      <c r="AA17" s="706"/>
      <c r="AB17" s="900"/>
    </row>
    <row r="18" spans="2:28" ht="49.5" customHeight="1" thickBot="1" x14ac:dyDescent="0.4">
      <c r="B18" s="898"/>
      <c r="C18" s="4051" t="s">
        <v>79</v>
      </c>
      <c r="D18" s="4052"/>
      <c r="E18" s="4052"/>
      <c r="F18" s="4052"/>
      <c r="G18" s="4052"/>
      <c r="H18" s="4053"/>
      <c r="I18" s="1168" t="s">
        <v>462</v>
      </c>
      <c r="J18" s="1169"/>
      <c r="K18" s="1169"/>
      <c r="L18" s="1169"/>
      <c r="M18" s="1169"/>
      <c r="N18" s="1169"/>
      <c r="O18" s="1169"/>
      <c r="P18" s="1169"/>
      <c r="Q18" s="1169"/>
      <c r="R18" s="1169"/>
      <c r="S18" s="1169"/>
      <c r="T18" s="1169"/>
      <c r="U18" s="1169"/>
      <c r="V18" s="1169"/>
      <c r="W18" s="1169"/>
      <c r="X18" s="1169"/>
      <c r="Y18" s="1169"/>
      <c r="Z18" s="1169"/>
      <c r="AA18" s="1170"/>
      <c r="AB18" s="900"/>
    </row>
    <row r="19" spans="2:28" ht="6.75" customHeight="1" thickBot="1" x14ac:dyDescent="0.4">
      <c r="B19" s="898"/>
      <c r="C19" s="897"/>
      <c r="D19" s="897"/>
      <c r="E19" s="897"/>
      <c r="F19" s="897"/>
      <c r="G19" s="897"/>
      <c r="H19" s="897"/>
      <c r="I19" s="901"/>
      <c r="J19" s="901"/>
      <c r="K19" s="901"/>
      <c r="L19" s="901"/>
      <c r="M19" s="901"/>
      <c r="N19" s="901"/>
      <c r="O19" s="901"/>
      <c r="P19" s="901"/>
      <c r="Q19" s="901"/>
      <c r="R19" s="901"/>
      <c r="S19" s="901"/>
      <c r="T19" s="901"/>
      <c r="U19" s="901"/>
      <c r="V19" s="901"/>
      <c r="W19" s="901"/>
      <c r="X19" s="901"/>
      <c r="Y19" s="901"/>
      <c r="Z19" s="901"/>
      <c r="AA19" s="706"/>
      <c r="AB19" s="900"/>
    </row>
    <row r="20" spans="2:28" ht="14.25" customHeight="1" x14ac:dyDescent="0.35">
      <c r="B20" s="898"/>
      <c r="C20" s="1171" t="s">
        <v>54</v>
      </c>
      <c r="D20" s="1172"/>
      <c r="E20" s="1172"/>
      <c r="F20" s="1172"/>
      <c r="G20" s="1172"/>
      <c r="H20" s="1173"/>
      <c r="I20" s="1177" t="s">
        <v>995</v>
      </c>
      <c r="J20" s="1178"/>
      <c r="K20" s="1178"/>
      <c r="L20" s="1179"/>
      <c r="M20" s="1147" t="s">
        <v>18</v>
      </c>
      <c r="N20" s="1148"/>
      <c r="O20" s="1148"/>
      <c r="P20" s="1148"/>
      <c r="Q20" s="1148"/>
      <c r="R20" s="1148"/>
      <c r="S20" s="1149"/>
      <c r="T20" s="1147" t="s">
        <v>19</v>
      </c>
      <c r="U20" s="1148"/>
      <c r="V20" s="1148"/>
      <c r="W20" s="1148"/>
      <c r="X20" s="1148"/>
      <c r="Y20" s="1148"/>
      <c r="Z20" s="1148"/>
      <c r="AA20" s="1149"/>
      <c r="AB20" s="900"/>
    </row>
    <row r="21" spans="2:28" ht="21.75" customHeight="1" thickBot="1" x14ac:dyDescent="0.4">
      <c r="B21" s="898"/>
      <c r="C21" s="1174"/>
      <c r="D21" s="1175"/>
      <c r="E21" s="1175"/>
      <c r="F21" s="1175"/>
      <c r="G21" s="1175"/>
      <c r="H21" s="1176"/>
      <c r="I21" s="1180"/>
      <c r="J21" s="1181"/>
      <c r="K21" s="1181"/>
      <c r="L21" s="1182"/>
      <c r="M21" s="1183" t="s">
        <v>132</v>
      </c>
      <c r="N21" s="1184"/>
      <c r="O21" s="1184"/>
      <c r="P21" s="1184"/>
      <c r="Q21" s="1184"/>
      <c r="R21" s="1184"/>
      <c r="S21" s="1185"/>
      <c r="T21" s="1153" t="s">
        <v>55</v>
      </c>
      <c r="U21" s="1184"/>
      <c r="V21" s="1184"/>
      <c r="W21" s="1184"/>
      <c r="X21" s="1184"/>
      <c r="Y21" s="1184"/>
      <c r="Z21" s="1184"/>
      <c r="AA21" s="1185"/>
      <c r="AB21" s="900"/>
    </row>
    <row r="22" spans="2:28" ht="6.75" customHeight="1" thickBot="1" x14ac:dyDescent="0.4">
      <c r="B22" s="898"/>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345"/>
      <c r="AB22" s="900"/>
    </row>
    <row r="23" spans="2:28" ht="23.25" customHeight="1" x14ac:dyDescent="0.35">
      <c r="B23" s="898"/>
      <c r="C23" s="4048" t="s">
        <v>22</v>
      </c>
      <c r="D23" s="4049"/>
      <c r="E23" s="4049"/>
      <c r="F23" s="4049"/>
      <c r="G23" s="4049"/>
      <c r="H23" s="4049"/>
      <c r="I23" s="4050"/>
      <c r="J23" s="4048" t="s">
        <v>23</v>
      </c>
      <c r="K23" s="4049"/>
      <c r="L23" s="4049"/>
      <c r="M23" s="4049"/>
      <c r="N23" s="4049"/>
      <c r="O23" s="4049"/>
      <c r="P23" s="4050"/>
      <c r="Q23" s="4048" t="s">
        <v>24</v>
      </c>
      <c r="R23" s="4049"/>
      <c r="S23" s="4049"/>
      <c r="T23" s="4049"/>
      <c r="U23" s="4049"/>
      <c r="V23" s="4049"/>
      <c r="W23" s="4049"/>
      <c r="X23" s="4049"/>
      <c r="Y23" s="4049"/>
      <c r="Z23" s="4049"/>
      <c r="AA23" s="4050"/>
      <c r="AB23" s="900"/>
    </row>
    <row r="24" spans="2:28" ht="31.5" customHeight="1" thickBot="1" x14ac:dyDescent="0.4">
      <c r="B24" s="898"/>
      <c r="C24" s="1186" t="s">
        <v>463</v>
      </c>
      <c r="D24" s="1187"/>
      <c r="E24" s="1187"/>
      <c r="F24" s="1187"/>
      <c r="G24" s="1187"/>
      <c r="H24" s="1187"/>
      <c r="I24" s="1188"/>
      <c r="J24" s="1186" t="s">
        <v>464</v>
      </c>
      <c r="K24" s="1187"/>
      <c r="L24" s="1187"/>
      <c r="M24" s="1187"/>
      <c r="N24" s="1187"/>
      <c r="O24" s="1187"/>
      <c r="P24" s="1188"/>
      <c r="Q24" s="1189" t="s">
        <v>465</v>
      </c>
      <c r="R24" s="1190"/>
      <c r="S24" s="1190"/>
      <c r="T24" s="1190"/>
      <c r="U24" s="1190"/>
      <c r="V24" s="1190"/>
      <c r="W24" s="1190"/>
      <c r="X24" s="1190"/>
      <c r="Y24" s="1190"/>
      <c r="Z24" s="1190"/>
      <c r="AA24" s="1191"/>
      <c r="AB24" s="900"/>
    </row>
    <row r="25" spans="2:28" ht="7.5" customHeight="1" thickBot="1" x14ac:dyDescent="0.4">
      <c r="B25" s="898"/>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345"/>
      <c r="AB25" s="900"/>
    </row>
    <row r="26" spans="2:28" ht="36.75" customHeight="1" thickBot="1" x14ac:dyDescent="0.4">
      <c r="B26" s="898"/>
      <c r="C26" s="4051" t="s">
        <v>27</v>
      </c>
      <c r="D26" s="4052"/>
      <c r="E26" s="4052"/>
      <c r="F26" s="4052"/>
      <c r="G26" s="4052"/>
      <c r="H26" s="4053"/>
      <c r="I26" s="1168" t="s">
        <v>758</v>
      </c>
      <c r="J26" s="1169"/>
      <c r="K26" s="1169"/>
      <c r="L26" s="1169"/>
      <c r="M26" s="1169"/>
      <c r="N26" s="1169"/>
      <c r="O26" s="1169"/>
      <c r="P26" s="1169"/>
      <c r="Q26" s="1169"/>
      <c r="R26" s="1169"/>
      <c r="S26" s="1169"/>
      <c r="T26" s="1169"/>
      <c r="U26" s="1169"/>
      <c r="V26" s="1169"/>
      <c r="W26" s="1169"/>
      <c r="X26" s="1169"/>
      <c r="Y26" s="1169"/>
      <c r="Z26" s="1169"/>
      <c r="AA26" s="1170"/>
      <c r="AB26" s="900"/>
    </row>
    <row r="27" spans="2:28" ht="6" customHeight="1" thickBot="1" x14ac:dyDescent="0.4">
      <c r="B27" s="898"/>
      <c r="C27" s="897"/>
      <c r="D27" s="897"/>
      <c r="E27" s="897"/>
      <c r="F27" s="897"/>
      <c r="G27" s="897"/>
      <c r="H27" s="897"/>
      <c r="I27" s="901"/>
      <c r="J27" s="901"/>
      <c r="K27" s="901"/>
      <c r="L27" s="901"/>
      <c r="M27" s="901"/>
      <c r="N27" s="901"/>
      <c r="O27" s="901"/>
      <c r="P27" s="901"/>
      <c r="Q27" s="901"/>
      <c r="R27" s="901"/>
      <c r="S27" s="901"/>
      <c r="T27" s="901"/>
      <c r="U27" s="901"/>
      <c r="V27" s="901"/>
      <c r="W27" s="901"/>
      <c r="X27" s="901"/>
      <c r="Y27" s="901"/>
      <c r="Z27" s="901"/>
      <c r="AA27" s="706"/>
      <c r="AB27" s="900"/>
    </row>
    <row r="28" spans="2:28" ht="30.75" customHeight="1" thickBot="1" x14ac:dyDescent="0.4">
      <c r="B28" s="898"/>
      <c r="C28" s="4051" t="s">
        <v>28</v>
      </c>
      <c r="D28" s="4052"/>
      <c r="E28" s="4052"/>
      <c r="F28" s="4052"/>
      <c r="G28" s="4052"/>
      <c r="H28" s="4053"/>
      <c r="I28" s="1150">
        <v>0.9</v>
      </c>
      <c r="J28" s="1168"/>
      <c r="K28" s="1948" t="s">
        <v>29</v>
      </c>
      <c r="L28" s="1949"/>
      <c r="M28" s="1949"/>
      <c r="N28" s="1950"/>
      <c r="O28" s="1527" t="s">
        <v>30</v>
      </c>
      <c r="P28" s="1899"/>
      <c r="Q28" s="1899"/>
      <c r="R28" s="1900"/>
      <c r="S28" s="343" t="s">
        <v>32</v>
      </c>
      <c r="T28" s="1899" t="s">
        <v>31</v>
      </c>
      <c r="U28" s="1899"/>
      <c r="V28" s="1900"/>
      <c r="W28" s="749"/>
      <c r="X28" s="2876" t="s">
        <v>56</v>
      </c>
      <c r="Y28" s="4054"/>
      <c r="Z28" s="4055"/>
      <c r="AA28" s="921"/>
      <c r="AB28" s="900"/>
    </row>
    <row r="29" spans="2:28" ht="6.75" customHeight="1" thickBot="1" x14ac:dyDescent="0.4">
      <c r="B29" s="898"/>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345"/>
      <c r="AB29" s="900"/>
    </row>
    <row r="30" spans="2:28" ht="15" customHeight="1" x14ac:dyDescent="0.35">
      <c r="B30" s="898"/>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900"/>
    </row>
    <row r="31" spans="2:28" ht="14.25" customHeight="1" x14ac:dyDescent="0.35">
      <c r="B31" s="898"/>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900"/>
    </row>
    <row r="32" spans="2:28" ht="15" customHeight="1" thickBot="1" x14ac:dyDescent="0.4">
      <c r="B32" s="898"/>
      <c r="C32" s="1219"/>
      <c r="D32" s="1220"/>
      <c r="E32" s="1220"/>
      <c r="F32" s="1220"/>
      <c r="G32" s="1220"/>
      <c r="H32" s="1220"/>
      <c r="I32" s="1220"/>
      <c r="J32" s="1221"/>
      <c r="K32" s="4148">
        <v>0</v>
      </c>
      <c r="L32" s="4149"/>
      <c r="M32" s="4149"/>
      <c r="N32" s="4149"/>
      <c r="O32" s="4150">
        <v>0.79900000000000004</v>
      </c>
      <c r="P32" s="4149"/>
      <c r="Q32" s="4149"/>
      <c r="R32" s="4149"/>
      <c r="S32" s="4146">
        <v>0.8</v>
      </c>
      <c r="T32" s="4149"/>
      <c r="U32" s="4150">
        <v>0.89900000000000002</v>
      </c>
      <c r="V32" s="4149"/>
      <c r="W32" s="4149"/>
      <c r="X32" s="4146">
        <v>0.9</v>
      </c>
      <c r="Y32" s="4149"/>
      <c r="Z32" s="4146">
        <v>1</v>
      </c>
      <c r="AA32" s="4147"/>
      <c r="AB32" s="900"/>
    </row>
    <row r="33" spans="2:33" ht="6.75" customHeight="1" thickBot="1" x14ac:dyDescent="0.4">
      <c r="B33" s="898"/>
      <c r="C33" s="899"/>
      <c r="D33" s="899"/>
      <c r="E33" s="899"/>
      <c r="F33" s="899"/>
      <c r="G33" s="899"/>
      <c r="H33" s="899"/>
      <c r="I33" s="899"/>
      <c r="J33" s="899"/>
      <c r="K33" s="899"/>
      <c r="L33" s="899"/>
      <c r="M33" s="899"/>
      <c r="N33" s="899"/>
      <c r="O33" s="899"/>
      <c r="P33" s="899"/>
      <c r="Q33" s="899"/>
      <c r="R33" s="899"/>
      <c r="S33" s="899"/>
      <c r="T33" s="899"/>
      <c r="U33" s="899"/>
      <c r="V33" s="899"/>
      <c r="W33" s="899"/>
      <c r="X33" s="899"/>
      <c r="Y33" s="899"/>
      <c r="Z33" s="899"/>
      <c r="AA33" s="345"/>
      <c r="AB33" s="900"/>
    </row>
    <row r="34" spans="2:33" s="902" customFormat="1" ht="15.75" customHeight="1" x14ac:dyDescent="0.35">
      <c r="B34" s="903"/>
      <c r="C34" s="1901" t="s">
        <v>40</v>
      </c>
      <c r="D34" s="1902"/>
      <c r="E34" s="1902"/>
      <c r="F34" s="1902"/>
      <c r="G34" s="1902"/>
      <c r="H34" s="1902"/>
      <c r="I34" s="1902"/>
      <c r="J34" s="1902"/>
      <c r="K34" s="1902"/>
      <c r="L34" s="1902"/>
      <c r="M34" s="1902"/>
      <c r="N34" s="1902"/>
      <c r="O34" s="1902"/>
      <c r="P34" s="1902"/>
      <c r="Q34" s="1902"/>
      <c r="R34" s="1902"/>
      <c r="S34" s="1902"/>
      <c r="T34" s="1902"/>
      <c r="U34" s="1902"/>
      <c r="V34" s="1902"/>
      <c r="W34" s="1902"/>
      <c r="X34" s="1902"/>
      <c r="Y34" s="1902"/>
      <c r="Z34" s="1902"/>
      <c r="AA34" s="1903"/>
      <c r="AB34" s="900"/>
    </row>
    <row r="35" spans="2:33" s="902" customFormat="1" ht="69.75" customHeight="1" x14ac:dyDescent="0.35">
      <c r="B35" s="903"/>
      <c r="C35" s="4067" t="s">
        <v>41</v>
      </c>
      <c r="D35" s="4068"/>
      <c r="E35" s="4068"/>
      <c r="F35" s="4068"/>
      <c r="G35" s="4068"/>
      <c r="H35" s="339" t="s">
        <v>466</v>
      </c>
      <c r="I35" s="339" t="s">
        <v>467</v>
      </c>
      <c r="J35" s="708" t="s">
        <v>468</v>
      </c>
      <c r="K35" s="4069" t="s">
        <v>45</v>
      </c>
      <c r="L35" s="4069"/>
      <c r="M35" s="4069"/>
      <c r="N35" s="4069"/>
      <c r="O35" s="4069"/>
      <c r="P35" s="4069"/>
      <c r="Q35" s="4069"/>
      <c r="R35" s="4069"/>
      <c r="S35" s="4069"/>
      <c r="T35" s="4069"/>
      <c r="U35" s="4069"/>
      <c r="V35" s="4069"/>
      <c r="W35" s="4069"/>
      <c r="X35" s="4069"/>
      <c r="Y35" s="4069"/>
      <c r="Z35" s="4069"/>
      <c r="AA35" s="4070"/>
      <c r="AB35" s="900"/>
    </row>
    <row r="36" spans="2:33" s="902" customFormat="1" ht="390.75" customHeight="1" x14ac:dyDescent="0.35">
      <c r="B36" s="903"/>
      <c r="C36" s="4079" t="s">
        <v>178</v>
      </c>
      <c r="D36" s="4085"/>
      <c r="E36" s="4085"/>
      <c r="F36" s="4085"/>
      <c r="G36" s="4085"/>
      <c r="H36" s="340">
        <v>28</v>
      </c>
      <c r="I36" s="340">
        <v>33</v>
      </c>
      <c r="J36" s="341">
        <f>+H36/I36</f>
        <v>0.84848484848484851</v>
      </c>
      <c r="K36" s="4144" t="s">
        <v>996</v>
      </c>
      <c r="L36" s="4144"/>
      <c r="M36" s="4144"/>
      <c r="N36" s="4144"/>
      <c r="O36" s="4144"/>
      <c r="P36" s="4144"/>
      <c r="Q36" s="4144"/>
      <c r="R36" s="4144"/>
      <c r="S36" s="4144"/>
      <c r="T36" s="4144"/>
      <c r="U36" s="4144"/>
      <c r="V36" s="4144"/>
      <c r="W36" s="4144"/>
      <c r="X36" s="4144"/>
      <c r="Y36" s="4144"/>
      <c r="Z36" s="4144"/>
      <c r="AA36" s="4145"/>
      <c r="AB36" s="900"/>
    </row>
    <row r="37" spans="2:33" s="902" customFormat="1" ht="296.25" customHeight="1" thickBot="1" x14ac:dyDescent="0.4">
      <c r="B37" s="903"/>
      <c r="C37" s="4079" t="s">
        <v>179</v>
      </c>
      <c r="D37" s="4085"/>
      <c r="E37" s="4085"/>
      <c r="F37" s="4085"/>
      <c r="G37" s="4085"/>
      <c r="H37" s="358"/>
      <c r="I37" s="358"/>
      <c r="J37" s="341"/>
      <c r="K37" s="4151"/>
      <c r="L37" s="4144"/>
      <c r="M37" s="4144"/>
      <c r="N37" s="4144"/>
      <c r="O37" s="4144"/>
      <c r="P37" s="4144"/>
      <c r="Q37" s="4144"/>
      <c r="R37" s="4144"/>
      <c r="S37" s="4144"/>
      <c r="T37" s="4144"/>
      <c r="U37" s="4144"/>
      <c r="V37" s="4144"/>
      <c r="W37" s="4144"/>
      <c r="X37" s="4144"/>
      <c r="Y37" s="4144"/>
      <c r="Z37" s="4144"/>
      <c r="AA37" s="4145"/>
      <c r="AB37" s="900"/>
    </row>
    <row r="38" spans="2:33" s="902" customFormat="1" ht="301.5" customHeight="1" thickBot="1" x14ac:dyDescent="0.4">
      <c r="B38" s="903"/>
      <c r="C38" s="4079" t="s">
        <v>180</v>
      </c>
      <c r="D38" s="4085"/>
      <c r="E38" s="4085"/>
      <c r="F38" s="4085"/>
      <c r="G38" s="4085"/>
      <c r="H38" s="358"/>
      <c r="I38" s="340"/>
      <c r="J38" s="341"/>
      <c r="K38" s="4151"/>
      <c r="L38" s="4144"/>
      <c r="M38" s="4144"/>
      <c r="N38" s="4144"/>
      <c r="O38" s="4144"/>
      <c r="P38" s="4144"/>
      <c r="Q38" s="4144"/>
      <c r="R38" s="4144"/>
      <c r="S38" s="4144"/>
      <c r="T38" s="4144"/>
      <c r="U38" s="4144"/>
      <c r="V38" s="4144"/>
      <c r="W38" s="4144"/>
      <c r="X38" s="4144"/>
      <c r="Y38" s="4144"/>
      <c r="Z38" s="4144"/>
      <c r="AA38" s="4145"/>
      <c r="AB38" s="900"/>
    </row>
    <row r="39" spans="2:33" s="902" customFormat="1" ht="362.25" customHeight="1" thickBot="1" x14ac:dyDescent="0.4">
      <c r="B39" s="903"/>
      <c r="C39" s="4079" t="s">
        <v>181</v>
      </c>
      <c r="D39" s="4085"/>
      <c r="E39" s="4085"/>
      <c r="F39" s="4085"/>
      <c r="G39" s="4085"/>
      <c r="H39" s="358"/>
      <c r="I39" s="358"/>
      <c r="J39" s="341"/>
      <c r="K39" s="4144"/>
      <c r="L39" s="4144"/>
      <c r="M39" s="4144"/>
      <c r="N39" s="4144"/>
      <c r="O39" s="4144"/>
      <c r="P39" s="4144"/>
      <c r="Q39" s="4144"/>
      <c r="R39" s="4144"/>
      <c r="S39" s="4144"/>
      <c r="T39" s="4144"/>
      <c r="U39" s="4144"/>
      <c r="V39" s="4144"/>
      <c r="W39" s="4144"/>
      <c r="X39" s="4144"/>
      <c r="Y39" s="4144"/>
      <c r="Z39" s="4144"/>
      <c r="AA39" s="4145"/>
      <c r="AB39" s="900"/>
    </row>
    <row r="40" spans="2:33" s="902" customFormat="1" ht="4.5" customHeight="1" thickBot="1" x14ac:dyDescent="0.4">
      <c r="B40" s="903"/>
      <c r="C40" s="899"/>
      <c r="D40" s="899"/>
      <c r="E40" s="899"/>
      <c r="F40" s="899"/>
      <c r="G40" s="899"/>
      <c r="H40" s="907"/>
      <c r="I40" s="907"/>
      <c r="J40" s="186"/>
      <c r="K40" s="899"/>
      <c r="L40" s="899"/>
      <c r="M40" s="899"/>
      <c r="N40" s="899"/>
      <c r="O40" s="899"/>
      <c r="P40" s="899"/>
      <c r="Q40" s="899"/>
      <c r="R40" s="899"/>
      <c r="S40" s="899"/>
      <c r="T40" s="899"/>
      <c r="U40" s="899"/>
      <c r="V40" s="899"/>
      <c r="W40" s="899"/>
      <c r="X40" s="899"/>
      <c r="Y40" s="899"/>
      <c r="Z40" s="899"/>
      <c r="AA40" s="899"/>
      <c r="AB40" s="900"/>
    </row>
    <row r="41" spans="2:33" s="902" customFormat="1" x14ac:dyDescent="0.35">
      <c r="B41" s="903"/>
      <c r="C41" s="1393" t="s">
        <v>47</v>
      </c>
      <c r="D41" s="1394"/>
      <c r="E41" s="1394"/>
      <c r="F41" s="1394"/>
      <c r="G41" s="1394"/>
      <c r="H41" s="1394"/>
      <c r="I41" s="1394"/>
      <c r="J41" s="1394"/>
      <c r="K41" s="1394"/>
      <c r="L41" s="1394"/>
      <c r="M41" s="1394"/>
      <c r="N41" s="1394"/>
      <c r="O41" s="1394"/>
      <c r="P41" s="1394"/>
      <c r="Q41" s="1394"/>
      <c r="R41" s="1394"/>
      <c r="S41" s="1394"/>
      <c r="T41" s="1394"/>
      <c r="U41" s="1394"/>
      <c r="V41" s="1394"/>
      <c r="W41" s="1394"/>
      <c r="X41" s="1394"/>
      <c r="Y41" s="1394"/>
      <c r="Z41" s="1394"/>
      <c r="AA41" s="1395"/>
      <c r="AB41" s="900"/>
    </row>
    <row r="42" spans="2:33" s="902" customFormat="1" ht="15" customHeight="1" thickBot="1" x14ac:dyDescent="0.4">
      <c r="B42" s="898"/>
      <c r="C42" s="1719"/>
      <c r="D42" s="1746"/>
      <c r="E42" s="1746"/>
      <c r="F42" s="1746"/>
      <c r="G42" s="1746"/>
      <c r="H42" s="1746"/>
      <c r="I42" s="1746"/>
      <c r="J42" s="1746"/>
      <c r="K42" s="1746"/>
      <c r="L42" s="1746"/>
      <c r="M42" s="1746"/>
      <c r="N42" s="1746"/>
      <c r="O42" s="1746"/>
      <c r="P42" s="1746"/>
      <c r="Q42" s="1746"/>
      <c r="R42" s="1746"/>
      <c r="S42" s="1746"/>
      <c r="T42" s="1746"/>
      <c r="U42" s="1746"/>
      <c r="V42" s="1746"/>
      <c r="W42" s="1746"/>
      <c r="X42" s="1746"/>
      <c r="Y42" s="1746"/>
      <c r="Z42" s="1746"/>
      <c r="AA42" s="1721"/>
      <c r="AB42" s="900"/>
    </row>
    <row r="43" spans="2:33" s="902" customFormat="1" ht="165" customHeight="1" thickBot="1" x14ac:dyDescent="0.4">
      <c r="B43" s="898"/>
      <c r="C43" s="4076" t="s">
        <v>75</v>
      </c>
      <c r="D43" s="4077"/>
      <c r="E43" s="4077"/>
      <c r="F43" s="4077"/>
      <c r="G43" s="4077"/>
      <c r="H43" s="4077"/>
      <c r="I43" s="4077"/>
      <c r="J43" s="4077"/>
      <c r="K43" s="4077"/>
      <c r="L43" s="4077"/>
      <c r="M43" s="4077"/>
      <c r="N43" s="4077"/>
      <c r="O43" s="4077"/>
      <c r="P43" s="4077"/>
      <c r="Q43" s="4077"/>
      <c r="R43" s="4077"/>
      <c r="S43" s="4077"/>
      <c r="T43" s="4077"/>
      <c r="U43" s="4077"/>
      <c r="V43" s="4077"/>
      <c r="W43" s="4077"/>
      <c r="X43" s="4077"/>
      <c r="Y43" s="4077"/>
      <c r="Z43" s="4077"/>
      <c r="AA43" s="4078"/>
      <c r="AB43" s="900"/>
      <c r="AD43" s="4106"/>
      <c r="AE43" s="364"/>
      <c r="AF43" s="364"/>
      <c r="AG43" s="365"/>
    </row>
    <row r="44" spans="2:33" ht="7.5" customHeight="1" x14ac:dyDescent="0.35">
      <c r="B44" s="908"/>
      <c r="C44" s="909"/>
      <c r="D44" s="909"/>
      <c r="E44" s="909"/>
      <c r="F44" s="909"/>
      <c r="G44" s="909"/>
      <c r="H44" s="909"/>
      <c r="I44" s="909"/>
      <c r="J44" s="909"/>
      <c r="K44" s="909"/>
      <c r="L44" s="909"/>
      <c r="M44" s="909"/>
      <c r="N44" s="909"/>
      <c r="O44" s="909"/>
      <c r="P44" s="909"/>
      <c r="Q44" s="909"/>
      <c r="R44" s="909"/>
      <c r="S44" s="909"/>
      <c r="T44" s="909"/>
      <c r="U44" s="909"/>
      <c r="V44" s="909"/>
      <c r="W44" s="909"/>
      <c r="X44" s="909"/>
      <c r="Y44" s="909"/>
      <c r="Z44" s="909"/>
      <c r="AA44" s="909"/>
      <c r="AB44" s="910"/>
      <c r="AD44" s="4106"/>
      <c r="AE44" s="364"/>
      <c r="AF44" s="364"/>
      <c r="AG44" s="365"/>
    </row>
    <row r="45" spans="2:33" ht="8.25" customHeight="1" thickBot="1" x14ac:dyDescent="0.4">
      <c r="B45" s="911"/>
      <c r="C45" s="912"/>
      <c r="D45" s="912"/>
      <c r="E45" s="912"/>
      <c r="F45" s="912"/>
      <c r="G45" s="912"/>
      <c r="H45" s="912"/>
      <c r="I45" s="912"/>
      <c r="J45" s="912"/>
      <c r="K45" s="912"/>
      <c r="L45" s="912"/>
      <c r="M45" s="912"/>
      <c r="N45" s="912"/>
      <c r="O45" s="912"/>
      <c r="P45" s="912"/>
      <c r="Q45" s="912"/>
      <c r="R45" s="912"/>
      <c r="S45" s="912"/>
      <c r="T45" s="912"/>
      <c r="U45" s="912"/>
      <c r="V45" s="912"/>
      <c r="W45" s="912"/>
      <c r="X45" s="912"/>
      <c r="Y45" s="912"/>
      <c r="Z45" s="912"/>
      <c r="AA45" s="912"/>
      <c r="AB45" s="913"/>
      <c r="AD45" s="361"/>
      <c r="AE45" s="362"/>
      <c r="AF45" s="362"/>
      <c r="AG45" s="363"/>
    </row>
    <row r="46" spans="2:33" ht="28.4" customHeight="1" x14ac:dyDescent="0.35">
      <c r="B46" s="914"/>
      <c r="C46" s="4107" t="s">
        <v>41</v>
      </c>
      <c r="D46" s="4108"/>
      <c r="E46" s="4108"/>
      <c r="F46" s="4108"/>
      <c r="G46" s="4109"/>
      <c r="H46" s="4110" t="s">
        <v>57</v>
      </c>
      <c r="I46" s="4109"/>
      <c r="J46" s="4110" t="s">
        <v>58</v>
      </c>
      <c r="K46" s="4108"/>
      <c r="L46" s="4108"/>
      <c r="M46" s="4109"/>
      <c r="N46" s="4110" t="s">
        <v>49</v>
      </c>
      <c r="O46" s="4108"/>
      <c r="P46" s="4108"/>
      <c r="Q46" s="4108"/>
      <c r="R46" s="4108"/>
      <c r="S46" s="4108"/>
      <c r="T46" s="4108"/>
      <c r="U46" s="4109"/>
      <c r="V46" s="4111" t="s">
        <v>50</v>
      </c>
      <c r="W46" s="4112"/>
      <c r="X46" s="4112"/>
      <c r="Y46" s="4112"/>
      <c r="Z46" s="4112"/>
      <c r="AA46" s="4113"/>
      <c r="AB46" s="915"/>
      <c r="AD46" s="361"/>
      <c r="AE46" s="362"/>
      <c r="AF46" s="362"/>
      <c r="AG46" s="363"/>
    </row>
    <row r="47" spans="2:33" ht="141.65" customHeight="1" x14ac:dyDescent="0.35">
      <c r="B47" s="916"/>
      <c r="C47" s="1564" t="s">
        <v>178</v>
      </c>
      <c r="D47" s="1565"/>
      <c r="E47" s="1565"/>
      <c r="F47" s="1565"/>
      <c r="G47" s="4119"/>
      <c r="H47" s="4118">
        <v>0.85</v>
      </c>
      <c r="I47" s="1754"/>
      <c r="J47" s="4120">
        <f>+J36</f>
        <v>0.84848484848484851</v>
      </c>
      <c r="K47" s="4121"/>
      <c r="L47" s="4121"/>
      <c r="M47" s="4122"/>
      <c r="N47" s="4114" t="s">
        <v>997</v>
      </c>
      <c r="O47" s="4115"/>
      <c r="P47" s="4115"/>
      <c r="Q47" s="4115"/>
      <c r="R47" s="4115"/>
      <c r="S47" s="4115"/>
      <c r="T47" s="4115"/>
      <c r="U47" s="4116"/>
      <c r="V47" s="4114" t="s">
        <v>759</v>
      </c>
      <c r="W47" s="4115"/>
      <c r="X47" s="4115"/>
      <c r="Y47" s="4115"/>
      <c r="Z47" s="4115"/>
      <c r="AA47" s="4117"/>
      <c r="AB47" s="915"/>
      <c r="AD47" s="361"/>
      <c r="AE47" s="362"/>
      <c r="AF47" s="362"/>
      <c r="AG47" s="363"/>
    </row>
    <row r="48" spans="2:33" ht="141.65" customHeight="1" x14ac:dyDescent="0.35">
      <c r="B48" s="914"/>
      <c r="C48" s="1564" t="s">
        <v>179</v>
      </c>
      <c r="D48" s="1565"/>
      <c r="E48" s="1565"/>
      <c r="F48" s="1565"/>
      <c r="G48" s="4119"/>
      <c r="H48" s="4118"/>
      <c r="I48" s="1754"/>
      <c r="J48" s="4120"/>
      <c r="K48" s="4121"/>
      <c r="L48" s="4121"/>
      <c r="M48" s="4122"/>
      <c r="N48" s="4114"/>
      <c r="O48" s="4115"/>
      <c r="P48" s="4115"/>
      <c r="Q48" s="4115"/>
      <c r="R48" s="4115"/>
      <c r="S48" s="4115"/>
      <c r="T48" s="4115"/>
      <c r="U48" s="4116"/>
      <c r="V48" s="4114"/>
      <c r="W48" s="4115"/>
      <c r="X48" s="4115"/>
      <c r="Y48" s="4115"/>
      <c r="Z48" s="4115"/>
      <c r="AA48" s="4117"/>
      <c r="AB48" s="917"/>
      <c r="AD48" s="342"/>
      <c r="AE48" s="342"/>
      <c r="AF48" s="342"/>
      <c r="AG48" s="342"/>
    </row>
    <row r="49" spans="1:30" ht="150" customHeight="1" x14ac:dyDescent="0.35">
      <c r="B49" s="914"/>
      <c r="C49" s="4079" t="s">
        <v>180</v>
      </c>
      <c r="D49" s="4085"/>
      <c r="E49" s="4085"/>
      <c r="F49" s="4085"/>
      <c r="G49" s="4085"/>
      <c r="H49" s="4118"/>
      <c r="I49" s="1754"/>
      <c r="J49" s="1476"/>
      <c r="K49" s="1475"/>
      <c r="L49" s="1475"/>
      <c r="M49" s="1475"/>
      <c r="N49" s="4114"/>
      <c r="O49" s="4115"/>
      <c r="P49" s="4115"/>
      <c r="Q49" s="4115"/>
      <c r="R49" s="4115"/>
      <c r="S49" s="4115"/>
      <c r="T49" s="4115"/>
      <c r="U49" s="4116"/>
      <c r="V49" s="4114"/>
      <c r="W49" s="4115"/>
      <c r="X49" s="4115"/>
      <c r="Y49" s="4115"/>
      <c r="Z49" s="4115"/>
      <c r="AA49" s="4117"/>
      <c r="AB49" s="917"/>
      <c r="AD49" s="885">
        <f>74-17</f>
        <v>57</v>
      </c>
    </row>
    <row r="50" spans="1:30" ht="200.15" customHeight="1" thickBot="1" x14ac:dyDescent="0.4">
      <c r="B50" s="914"/>
      <c r="C50" s="4081" t="s">
        <v>181</v>
      </c>
      <c r="D50" s="4082"/>
      <c r="E50" s="4082"/>
      <c r="F50" s="4082"/>
      <c r="G50" s="4082"/>
      <c r="H50" s="4118"/>
      <c r="I50" s="1754"/>
      <c r="J50" s="3088"/>
      <c r="K50" s="3089"/>
      <c r="L50" s="3089"/>
      <c r="M50" s="3089"/>
      <c r="N50" s="4114"/>
      <c r="O50" s="4115"/>
      <c r="P50" s="4115"/>
      <c r="Q50" s="4115"/>
      <c r="R50" s="4115"/>
      <c r="S50" s="4115"/>
      <c r="T50" s="4115"/>
      <c r="U50" s="4116"/>
      <c r="V50" s="4114"/>
      <c r="W50" s="4115"/>
      <c r="X50" s="4115"/>
      <c r="Y50" s="4115"/>
      <c r="Z50" s="4115"/>
      <c r="AA50" s="4117"/>
      <c r="AB50" s="917"/>
    </row>
    <row r="51" spans="1:30" ht="6" customHeight="1" x14ac:dyDescent="0.35">
      <c r="B51" s="918"/>
      <c r="C51" s="909"/>
      <c r="D51" s="909"/>
      <c r="E51" s="909"/>
      <c r="F51" s="909"/>
      <c r="G51" s="909"/>
      <c r="H51" s="909"/>
      <c r="I51" s="909"/>
      <c r="J51" s="909"/>
      <c r="K51" s="909"/>
      <c r="L51" s="909"/>
      <c r="M51" s="909"/>
      <c r="N51" s="909"/>
      <c r="O51" s="909"/>
      <c r="P51" s="909"/>
      <c r="Q51" s="909"/>
      <c r="R51" s="909"/>
      <c r="S51" s="909"/>
      <c r="T51" s="909"/>
      <c r="U51" s="909"/>
      <c r="V51" s="393"/>
      <c r="W51" s="393"/>
      <c r="X51" s="393"/>
      <c r="Y51" s="393"/>
      <c r="Z51" s="393"/>
      <c r="AA51" s="393"/>
      <c r="AB51" s="919"/>
    </row>
    <row r="52" spans="1:30" ht="8.25" customHeight="1" x14ac:dyDescent="0.35">
      <c r="V52" s="342"/>
      <c r="W52" s="342"/>
      <c r="X52" s="342"/>
      <c r="Y52" s="342"/>
      <c r="Z52" s="342"/>
      <c r="AA52" s="342"/>
    </row>
    <row r="53" spans="1:30" s="360" customFormat="1" x14ac:dyDescent="0.35">
      <c r="A53" s="885"/>
      <c r="B53" s="885"/>
      <c r="C53" s="885"/>
      <c r="D53" s="885"/>
      <c r="E53" s="885"/>
      <c r="F53" s="885"/>
      <c r="G53" s="885"/>
      <c r="H53" s="885"/>
      <c r="I53" s="885"/>
      <c r="J53" s="885"/>
      <c r="K53" s="885"/>
      <c r="L53" s="885"/>
      <c r="M53" s="885"/>
      <c r="N53" s="885"/>
      <c r="O53" s="885"/>
      <c r="P53" s="885"/>
      <c r="Q53" s="885"/>
      <c r="R53" s="885"/>
      <c r="S53" s="885"/>
      <c r="T53" s="885"/>
      <c r="U53" s="885"/>
      <c r="V53" s="885"/>
      <c r="W53" s="885"/>
      <c r="X53" s="885"/>
      <c r="Y53" s="885"/>
      <c r="Z53" s="885"/>
      <c r="AA53" s="885"/>
      <c r="AB53" s="885"/>
      <c r="AC53" s="359"/>
    </row>
    <row r="54" spans="1:30" s="360" customFormat="1" x14ac:dyDescent="0.35">
      <c r="A54" s="885"/>
      <c r="B54" s="885"/>
      <c r="C54" s="885"/>
      <c r="D54" s="885"/>
      <c r="E54" s="885"/>
      <c r="F54" s="885"/>
      <c r="G54" s="885"/>
      <c r="H54" s="885"/>
      <c r="I54" s="885"/>
      <c r="J54" s="885"/>
      <c r="K54" s="885"/>
      <c r="L54" s="885"/>
      <c r="M54" s="885"/>
      <c r="N54" s="885"/>
      <c r="O54" s="885"/>
      <c r="P54" s="885"/>
      <c r="Q54" s="885"/>
      <c r="R54" s="885"/>
      <c r="S54" s="885"/>
      <c r="T54" s="885"/>
      <c r="U54" s="885"/>
      <c r="V54" s="885"/>
      <c r="W54" s="885"/>
      <c r="X54" s="885"/>
      <c r="Y54" s="885"/>
      <c r="Z54" s="885"/>
      <c r="AA54" s="885"/>
      <c r="AB54" s="885"/>
      <c r="AC54" s="359"/>
    </row>
    <row r="55" spans="1:30" s="360" customFormat="1" ht="15" customHeight="1" x14ac:dyDescent="0.35">
      <c r="A55" s="885"/>
      <c r="B55" s="885"/>
      <c r="C55" s="885"/>
      <c r="D55" s="885"/>
      <c r="E55" s="885"/>
      <c r="F55" s="885"/>
      <c r="G55" s="885"/>
      <c r="H55" s="885"/>
      <c r="I55" s="885"/>
      <c r="J55" s="885"/>
      <c r="K55" s="885"/>
      <c r="L55" s="885"/>
      <c r="M55" s="885"/>
      <c r="N55" s="885"/>
      <c r="O55" s="885"/>
      <c r="P55" s="885"/>
      <c r="Q55" s="885"/>
      <c r="R55" s="885"/>
      <c r="S55" s="885"/>
      <c r="T55" s="885"/>
      <c r="U55" s="885"/>
      <c r="V55" s="885"/>
      <c r="W55" s="885"/>
      <c r="X55" s="885"/>
      <c r="Y55" s="885"/>
      <c r="Z55" s="885"/>
      <c r="AA55" s="885"/>
      <c r="AB55" s="885"/>
      <c r="AC55" s="359"/>
    </row>
    <row r="56" spans="1:30" s="360" customFormat="1" ht="15" customHeight="1" x14ac:dyDescent="0.35">
      <c r="A56" s="885"/>
      <c r="B56" s="885"/>
      <c r="C56" s="885"/>
      <c r="D56" s="885"/>
      <c r="E56" s="885"/>
      <c r="F56" s="885"/>
      <c r="G56" s="885"/>
      <c r="H56" s="885"/>
      <c r="I56" s="885"/>
      <c r="J56" s="885"/>
      <c r="K56" s="885"/>
      <c r="L56" s="885"/>
      <c r="M56" s="885"/>
      <c r="N56" s="885"/>
      <c r="O56" s="885"/>
      <c r="P56" s="885"/>
      <c r="Q56" s="885"/>
      <c r="R56" s="885"/>
      <c r="S56" s="885"/>
      <c r="T56" s="885"/>
      <c r="U56" s="885"/>
      <c r="V56" s="885"/>
      <c r="W56" s="885"/>
      <c r="X56" s="885"/>
      <c r="Y56" s="885"/>
      <c r="Z56" s="885"/>
      <c r="AA56" s="885"/>
      <c r="AB56" s="885"/>
      <c r="AC56" s="359"/>
    </row>
    <row r="57" spans="1:30" s="360" customFormat="1" ht="15" customHeight="1" x14ac:dyDescent="0.35">
      <c r="A57" s="885"/>
      <c r="B57" s="885"/>
      <c r="C57" s="885"/>
      <c r="D57" s="885"/>
      <c r="E57" s="885"/>
      <c r="F57" s="885"/>
      <c r="G57" s="885"/>
      <c r="H57" s="885"/>
      <c r="I57" s="885"/>
      <c r="J57" s="885"/>
      <c r="K57" s="885"/>
      <c r="L57" s="885"/>
      <c r="M57" s="885"/>
      <c r="N57" s="885"/>
      <c r="O57" s="885"/>
      <c r="P57" s="885"/>
      <c r="Q57" s="885"/>
      <c r="R57" s="885"/>
      <c r="S57" s="885"/>
      <c r="T57" s="885"/>
      <c r="U57" s="885"/>
      <c r="V57" s="885"/>
      <c r="W57" s="885"/>
      <c r="X57" s="885"/>
      <c r="Y57" s="885"/>
      <c r="Z57" s="885"/>
      <c r="AA57" s="885"/>
      <c r="AB57" s="885"/>
      <c r="AC57" s="359"/>
    </row>
    <row r="58" spans="1:30" s="360" customFormat="1" ht="15" customHeight="1" x14ac:dyDescent="0.35">
      <c r="A58" s="885"/>
      <c r="B58" s="885"/>
      <c r="C58" s="885"/>
      <c r="D58" s="885"/>
      <c r="E58" s="885"/>
      <c r="F58" s="885"/>
      <c r="G58" s="885"/>
      <c r="H58" s="885"/>
      <c r="I58" s="885"/>
      <c r="J58" s="885"/>
      <c r="K58" s="885"/>
      <c r="L58" s="885"/>
      <c r="M58" s="885"/>
      <c r="N58" s="885"/>
      <c r="O58" s="885"/>
      <c r="P58" s="885"/>
      <c r="Q58" s="885"/>
      <c r="R58" s="885"/>
      <c r="S58" s="885"/>
      <c r="T58" s="885"/>
      <c r="U58" s="885"/>
      <c r="V58" s="885"/>
      <c r="W58" s="885"/>
      <c r="X58" s="885"/>
      <c r="Y58" s="885"/>
      <c r="Z58" s="885"/>
      <c r="AA58" s="885"/>
      <c r="AB58" s="885"/>
      <c r="AC58" s="359"/>
    </row>
    <row r="66" spans="1:29" s="360" customFormat="1" ht="15.75" customHeight="1" x14ac:dyDescent="0.35">
      <c r="A66" s="885"/>
      <c r="B66" s="885"/>
      <c r="C66" s="885"/>
      <c r="D66" s="885"/>
      <c r="E66" s="885"/>
      <c r="F66" s="885"/>
      <c r="G66" s="885"/>
      <c r="H66" s="885"/>
      <c r="I66" s="885"/>
      <c r="J66" s="885"/>
      <c r="K66" s="885"/>
      <c r="L66" s="885"/>
      <c r="M66" s="885"/>
      <c r="N66" s="885"/>
      <c r="O66" s="885"/>
      <c r="P66" s="885"/>
      <c r="Q66" s="885"/>
      <c r="R66" s="885"/>
      <c r="S66" s="885"/>
      <c r="T66" s="885"/>
      <c r="U66" s="885"/>
      <c r="V66" s="885"/>
      <c r="W66" s="885"/>
      <c r="X66" s="885"/>
      <c r="Y66" s="885"/>
      <c r="Z66" s="885"/>
      <c r="AA66" s="885"/>
      <c r="AB66" s="885"/>
      <c r="AC66" s="359"/>
    </row>
    <row r="106" ht="6" customHeight="1" x14ac:dyDescent="0.35"/>
  </sheetData>
  <mergeCells count="96">
    <mergeCell ref="C48:G48"/>
    <mergeCell ref="H48:I48"/>
    <mergeCell ref="J48:M48"/>
    <mergeCell ref="N48:U48"/>
    <mergeCell ref="V48:AA48"/>
    <mergeCell ref="C37:G37"/>
    <mergeCell ref="C38:G38"/>
    <mergeCell ref="C39:G39"/>
    <mergeCell ref="C41:AA42"/>
    <mergeCell ref="C43:AA43"/>
    <mergeCell ref="K37:AA37"/>
    <mergeCell ref="K38:AA38"/>
    <mergeCell ref="K39:AA39"/>
    <mergeCell ref="C36:G36"/>
    <mergeCell ref="K36:AA36"/>
    <mergeCell ref="Z32:AA32"/>
    <mergeCell ref="K32:N32"/>
    <mergeCell ref="O32:R32"/>
    <mergeCell ref="S32:T32"/>
    <mergeCell ref="U32:W32"/>
    <mergeCell ref="X32:Y32"/>
    <mergeCell ref="C30:J32"/>
    <mergeCell ref="K30:R30"/>
    <mergeCell ref="C35:G35"/>
    <mergeCell ref="K35:AA35"/>
    <mergeCell ref="C34:AA34"/>
    <mergeCell ref="S30:W30"/>
    <mergeCell ref="X30:AA30"/>
    <mergeCell ref="K31:N31"/>
    <mergeCell ref="O28:R28"/>
    <mergeCell ref="T28:V28"/>
    <mergeCell ref="I26:AA26"/>
    <mergeCell ref="C23:I23"/>
    <mergeCell ref="J23:P23"/>
    <mergeCell ref="Q23:AA23"/>
    <mergeCell ref="C24:I24"/>
    <mergeCell ref="J24:P24"/>
    <mergeCell ref="Q24:AA24"/>
    <mergeCell ref="C26:H26"/>
    <mergeCell ref="X28:Z28"/>
    <mergeCell ref="C28:H28"/>
    <mergeCell ref="I28:J28"/>
    <mergeCell ref="K28:N28"/>
    <mergeCell ref="T21:AA2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B2:G4"/>
    <mergeCell ref="H2:AB2"/>
    <mergeCell ref="H3:O3"/>
    <mergeCell ref="P3:AB3"/>
    <mergeCell ref="H4:AB4"/>
    <mergeCell ref="C7:H8"/>
    <mergeCell ref="I7:AA8"/>
    <mergeCell ref="C10:H11"/>
    <mergeCell ref="I10:Q11"/>
    <mergeCell ref="R10:U10"/>
    <mergeCell ref="V10:AA10"/>
    <mergeCell ref="R11:U11"/>
    <mergeCell ref="V11:AA11"/>
    <mergeCell ref="O31:R31"/>
    <mergeCell ref="S31:T31"/>
    <mergeCell ref="U31:W31"/>
    <mergeCell ref="X31:Y31"/>
    <mergeCell ref="Z31:AA31"/>
    <mergeCell ref="C47:G47"/>
    <mergeCell ref="H47:I47"/>
    <mergeCell ref="J47:M47"/>
    <mergeCell ref="N47:U47"/>
    <mergeCell ref="V47:AA47"/>
    <mergeCell ref="N49:U49"/>
    <mergeCell ref="V49:AA49"/>
    <mergeCell ref="C50:G50"/>
    <mergeCell ref="H50:I50"/>
    <mergeCell ref="J50:M50"/>
    <mergeCell ref="N50:U50"/>
    <mergeCell ref="V50:AA50"/>
    <mergeCell ref="C49:G49"/>
    <mergeCell ref="H49:I49"/>
    <mergeCell ref="J49:M49"/>
    <mergeCell ref="AD43:AD44"/>
    <mergeCell ref="C46:G46"/>
    <mergeCell ref="H46:I46"/>
    <mergeCell ref="J46:M46"/>
    <mergeCell ref="N46:U46"/>
    <mergeCell ref="V46:AA46"/>
  </mergeCells>
  <pageMargins left="0.7" right="0.7" top="0.75" bottom="0.75" header="0.3" footer="0.3"/>
  <drawing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M118"/>
  <sheetViews>
    <sheetView topLeftCell="A28" workbookViewId="0">
      <selection activeCell="J38" sqref="J38"/>
    </sheetView>
  </sheetViews>
  <sheetFormatPr baseColWidth="10" defaultColWidth="3.54296875" defaultRowHeight="12" x14ac:dyDescent="0.3"/>
  <cols>
    <col min="1" max="1" width="3.54296875" style="923"/>
    <col min="2" max="2" width="1.453125" style="923" customWidth="1"/>
    <col min="3" max="6" width="2.54296875" style="923" customWidth="1"/>
    <col min="7" max="7" width="3.7265625" style="923" customWidth="1"/>
    <col min="8" max="8" width="12.1796875" style="923" customWidth="1"/>
    <col min="9" max="9" width="15.54296875" style="923" customWidth="1"/>
    <col min="10" max="10" width="23.81640625" style="923" customWidth="1"/>
    <col min="11" max="19" width="3.453125" style="923" customWidth="1"/>
    <col min="20" max="20" width="4.54296875" style="923" customWidth="1"/>
    <col min="21" max="22" width="6.54296875" style="923" customWidth="1"/>
    <col min="23" max="23" width="4.54296875" style="923" customWidth="1"/>
    <col min="24" max="27" width="5" style="923" customWidth="1"/>
    <col min="28" max="28" width="1.453125" style="923" customWidth="1"/>
    <col min="29" max="16384" width="3.54296875" style="923"/>
  </cols>
  <sheetData>
    <row r="1" spans="2:28" ht="12.5" thickBot="1" x14ac:dyDescent="0.35">
      <c r="B1" s="924"/>
      <c r="C1" s="924"/>
      <c r="D1" s="924"/>
      <c r="E1" s="924"/>
      <c r="F1" s="924"/>
    </row>
    <row r="2" spans="2:28" ht="45.75" customHeight="1" x14ac:dyDescent="0.3">
      <c r="B2" s="1317"/>
      <c r="C2" s="1318"/>
      <c r="D2" s="1318"/>
      <c r="E2" s="1318"/>
      <c r="F2" s="1318"/>
      <c r="G2" s="1318"/>
      <c r="H2" s="1997" t="s">
        <v>0</v>
      </c>
      <c r="I2" s="1997"/>
      <c r="J2" s="1997"/>
      <c r="K2" s="1997"/>
      <c r="L2" s="1997"/>
      <c r="M2" s="1997"/>
      <c r="N2" s="1997"/>
      <c r="O2" s="1997"/>
      <c r="P2" s="1997"/>
      <c r="Q2" s="1997"/>
      <c r="R2" s="1997"/>
      <c r="S2" s="1997"/>
      <c r="T2" s="1997"/>
      <c r="U2" s="1997"/>
      <c r="V2" s="1997"/>
      <c r="W2" s="1997"/>
      <c r="X2" s="1997"/>
      <c r="Y2" s="1997"/>
      <c r="Z2" s="1997"/>
      <c r="AA2" s="1997"/>
      <c r="AB2" s="1998"/>
    </row>
    <row r="3" spans="2:28" ht="15" customHeight="1" x14ac:dyDescent="0.3">
      <c r="B3" s="1290"/>
      <c r="C3" s="1291"/>
      <c r="D3" s="1291"/>
      <c r="E3" s="1291"/>
      <c r="F3" s="1291"/>
      <c r="G3" s="1291"/>
      <c r="H3" s="1999" t="s">
        <v>1</v>
      </c>
      <c r="I3" s="1999"/>
      <c r="J3" s="1999"/>
      <c r="K3" s="1999"/>
      <c r="L3" s="1999"/>
      <c r="M3" s="1999"/>
      <c r="N3" s="1999"/>
      <c r="O3" s="1999"/>
      <c r="P3" s="1999" t="s">
        <v>2</v>
      </c>
      <c r="Q3" s="1999"/>
      <c r="R3" s="1999" t="s">
        <v>2</v>
      </c>
      <c r="S3" s="1999"/>
      <c r="T3" s="1999"/>
      <c r="U3" s="1999"/>
      <c r="V3" s="1999"/>
      <c r="W3" s="1999"/>
      <c r="X3" s="1999"/>
      <c r="Y3" s="1999"/>
      <c r="Z3" s="1999"/>
      <c r="AA3" s="1999"/>
      <c r="AB3" s="2000"/>
    </row>
    <row r="4" spans="2:28" ht="15.75" customHeight="1" thickBot="1" x14ac:dyDescent="0.35">
      <c r="B4" s="1296"/>
      <c r="C4" s="1297"/>
      <c r="D4" s="1297"/>
      <c r="E4" s="1297"/>
      <c r="F4" s="1297"/>
      <c r="G4" s="1297"/>
      <c r="H4" s="2001" t="s">
        <v>3</v>
      </c>
      <c r="I4" s="2001"/>
      <c r="J4" s="2001"/>
      <c r="K4" s="2001"/>
      <c r="L4" s="2001"/>
      <c r="M4" s="2001"/>
      <c r="N4" s="2001"/>
      <c r="O4" s="2001"/>
      <c r="P4" s="2001"/>
      <c r="Q4" s="2001"/>
      <c r="R4" s="2001"/>
      <c r="S4" s="2001"/>
      <c r="T4" s="2001"/>
      <c r="U4" s="2001"/>
      <c r="V4" s="2001"/>
      <c r="W4" s="2001"/>
      <c r="X4" s="2001"/>
      <c r="Y4" s="2001"/>
      <c r="Z4" s="2001"/>
      <c r="AA4" s="2001"/>
      <c r="AB4" s="2002"/>
    </row>
    <row r="5" spans="2:28" x14ac:dyDescent="0.3">
      <c r="H5" s="925"/>
      <c r="I5" s="925"/>
      <c r="J5" s="925"/>
      <c r="K5" s="925"/>
      <c r="L5" s="925"/>
      <c r="M5" s="925"/>
      <c r="N5" s="925"/>
      <c r="O5" s="925"/>
      <c r="P5" s="925"/>
      <c r="Q5" s="925"/>
      <c r="R5" s="925"/>
      <c r="S5" s="925"/>
      <c r="T5" s="925"/>
      <c r="U5" s="925"/>
      <c r="V5" s="925"/>
      <c r="W5" s="925"/>
      <c r="X5" s="925"/>
      <c r="Y5" s="925"/>
      <c r="Z5" s="925"/>
      <c r="AA5" s="925"/>
      <c r="AB5" s="925"/>
    </row>
    <row r="6" spans="2:28" ht="10" customHeight="1" thickBot="1" x14ac:dyDescent="0.35">
      <c r="B6" s="926"/>
      <c r="C6" s="927"/>
      <c r="D6" s="927"/>
      <c r="E6" s="927"/>
      <c r="F6" s="927"/>
      <c r="G6" s="927"/>
      <c r="H6" s="927"/>
      <c r="I6" s="928"/>
      <c r="J6" s="928"/>
      <c r="K6" s="928"/>
      <c r="L6" s="928"/>
      <c r="M6" s="928"/>
      <c r="N6" s="928"/>
      <c r="O6" s="928"/>
      <c r="P6" s="928"/>
      <c r="Q6" s="928"/>
      <c r="R6" s="929"/>
      <c r="S6" s="929"/>
      <c r="T6" s="929"/>
      <c r="U6" s="929"/>
      <c r="V6" s="929"/>
      <c r="W6" s="927"/>
      <c r="X6" s="927"/>
      <c r="Y6" s="927"/>
      <c r="Z6" s="927"/>
      <c r="AA6" s="927"/>
      <c r="AB6" s="930"/>
    </row>
    <row r="7" spans="2:28" ht="15" customHeight="1" x14ac:dyDescent="0.3">
      <c r="B7" s="931"/>
      <c r="C7" s="2003" t="s">
        <v>4</v>
      </c>
      <c r="D7" s="2004"/>
      <c r="E7" s="2004"/>
      <c r="F7" s="2004"/>
      <c r="G7" s="2004"/>
      <c r="H7" s="2005"/>
      <c r="I7" s="2932" t="s">
        <v>624</v>
      </c>
      <c r="J7" s="2933"/>
      <c r="K7" s="2933"/>
      <c r="L7" s="2933"/>
      <c r="M7" s="2933"/>
      <c r="N7" s="2933"/>
      <c r="O7" s="2933"/>
      <c r="P7" s="2933"/>
      <c r="Q7" s="2933"/>
      <c r="R7" s="2933"/>
      <c r="S7" s="2933"/>
      <c r="T7" s="2933"/>
      <c r="U7" s="2933"/>
      <c r="V7" s="2933"/>
      <c r="W7" s="2933"/>
      <c r="X7" s="2933"/>
      <c r="Y7" s="2933"/>
      <c r="Z7" s="2933"/>
      <c r="AA7" s="2934"/>
      <c r="AB7" s="932"/>
    </row>
    <row r="8" spans="2:28" ht="12.5" thickBot="1" x14ac:dyDescent="0.35">
      <c r="B8" s="931"/>
      <c r="C8" s="2006"/>
      <c r="D8" s="2007"/>
      <c r="E8" s="2007"/>
      <c r="F8" s="2007"/>
      <c r="G8" s="2007"/>
      <c r="H8" s="2008"/>
      <c r="I8" s="2935"/>
      <c r="J8" s="2936"/>
      <c r="K8" s="2936"/>
      <c r="L8" s="2936"/>
      <c r="M8" s="2936"/>
      <c r="N8" s="2936"/>
      <c r="O8" s="2936"/>
      <c r="P8" s="2936"/>
      <c r="Q8" s="2936"/>
      <c r="R8" s="2936"/>
      <c r="S8" s="2936"/>
      <c r="T8" s="2936"/>
      <c r="U8" s="2936"/>
      <c r="V8" s="2936"/>
      <c r="W8" s="2936"/>
      <c r="X8" s="2936"/>
      <c r="Y8" s="2936"/>
      <c r="Z8" s="2936"/>
      <c r="AA8" s="2937"/>
      <c r="AB8" s="932"/>
    </row>
    <row r="9" spans="2:28" ht="10" customHeight="1" thickBot="1" x14ac:dyDescent="0.35">
      <c r="B9" s="931"/>
      <c r="C9" s="933"/>
      <c r="D9" s="933"/>
      <c r="E9" s="933"/>
      <c r="F9" s="933"/>
      <c r="G9" s="933"/>
      <c r="H9" s="933"/>
      <c r="I9" s="934"/>
      <c r="J9" s="934"/>
      <c r="K9" s="934"/>
      <c r="L9" s="934"/>
      <c r="M9" s="934"/>
      <c r="N9" s="934"/>
      <c r="O9" s="934"/>
      <c r="P9" s="934"/>
      <c r="Q9" s="934"/>
      <c r="R9" s="935"/>
      <c r="S9" s="935"/>
      <c r="T9" s="935"/>
      <c r="U9" s="935"/>
      <c r="V9" s="935"/>
      <c r="W9" s="933"/>
      <c r="X9" s="933"/>
      <c r="Y9" s="933"/>
      <c r="Z9" s="933"/>
      <c r="AA9" s="933"/>
      <c r="AB9" s="932"/>
    </row>
    <row r="10" spans="2:28" ht="15" customHeight="1" thickBot="1" x14ac:dyDescent="0.35">
      <c r="B10" s="931"/>
      <c r="C10" s="2003" t="s">
        <v>5</v>
      </c>
      <c r="D10" s="2004"/>
      <c r="E10" s="2004"/>
      <c r="F10" s="2004"/>
      <c r="G10" s="2004"/>
      <c r="H10" s="2005"/>
      <c r="I10" s="2953" t="s">
        <v>469</v>
      </c>
      <c r="J10" s="2954"/>
      <c r="K10" s="2954"/>
      <c r="L10" s="2954"/>
      <c r="M10" s="2954"/>
      <c r="N10" s="2954"/>
      <c r="O10" s="2954"/>
      <c r="P10" s="2954"/>
      <c r="Q10" s="2955"/>
      <c r="R10" s="2033" t="s">
        <v>7</v>
      </c>
      <c r="S10" s="2034"/>
      <c r="T10" s="2034"/>
      <c r="U10" s="2035"/>
      <c r="V10" s="1941" t="s">
        <v>8</v>
      </c>
      <c r="W10" s="1942"/>
      <c r="X10" s="1942"/>
      <c r="Y10" s="1942"/>
      <c r="Z10" s="1942"/>
      <c r="AA10" s="1943"/>
      <c r="AB10" s="932"/>
    </row>
    <row r="11" spans="2:28" ht="28.5" customHeight="1" thickBot="1" x14ac:dyDescent="0.35">
      <c r="B11" s="931"/>
      <c r="C11" s="2006"/>
      <c r="D11" s="2007"/>
      <c r="E11" s="2007"/>
      <c r="F11" s="2007"/>
      <c r="G11" s="2007"/>
      <c r="H11" s="2008"/>
      <c r="I11" s="2956"/>
      <c r="J11" s="2957"/>
      <c r="K11" s="2957"/>
      <c r="L11" s="2957"/>
      <c r="M11" s="2957"/>
      <c r="N11" s="2957"/>
      <c r="O11" s="2957"/>
      <c r="P11" s="2957"/>
      <c r="Q11" s="2958"/>
      <c r="R11" s="2959" t="s">
        <v>470</v>
      </c>
      <c r="S11" s="2960"/>
      <c r="T11" s="2960"/>
      <c r="U11" s="2961"/>
      <c r="V11" s="2962">
        <v>1</v>
      </c>
      <c r="W11" s="2963"/>
      <c r="X11" s="2963"/>
      <c r="Y11" s="2963"/>
      <c r="Z11" s="2963"/>
      <c r="AA11" s="2964"/>
      <c r="AB11" s="932"/>
    </row>
    <row r="12" spans="2:28" ht="10" customHeight="1" thickBot="1" x14ac:dyDescent="0.35">
      <c r="B12" s="936"/>
      <c r="C12" s="937"/>
      <c r="D12" s="937"/>
      <c r="E12" s="937"/>
      <c r="F12" s="937"/>
      <c r="G12" s="937"/>
      <c r="H12" s="937"/>
      <c r="I12" s="937"/>
      <c r="J12" s="937"/>
      <c r="K12" s="937"/>
      <c r="L12" s="937"/>
      <c r="M12" s="937"/>
      <c r="N12" s="937"/>
      <c r="O12" s="937"/>
      <c r="P12" s="937"/>
      <c r="Q12" s="937"/>
      <c r="R12" s="937"/>
      <c r="S12" s="937"/>
      <c r="T12" s="937"/>
      <c r="U12" s="937"/>
      <c r="V12" s="937"/>
      <c r="W12" s="937"/>
      <c r="X12" s="937"/>
      <c r="Y12" s="937"/>
      <c r="Z12" s="937"/>
      <c r="AA12" s="937"/>
      <c r="AB12" s="938"/>
    </row>
    <row r="13" spans="2:28" ht="15" customHeight="1" x14ac:dyDescent="0.3">
      <c r="B13" s="936"/>
      <c r="C13" s="2003" t="s">
        <v>9</v>
      </c>
      <c r="D13" s="2004"/>
      <c r="E13" s="2004"/>
      <c r="F13" s="2004"/>
      <c r="G13" s="2004"/>
      <c r="H13" s="2005"/>
      <c r="I13" s="2938" t="s">
        <v>471</v>
      </c>
      <c r="J13" s="2939"/>
      <c r="K13" s="2939"/>
      <c r="L13" s="2939"/>
      <c r="M13" s="2939"/>
      <c r="N13" s="2939"/>
      <c r="O13" s="2939"/>
      <c r="P13" s="2939"/>
      <c r="Q13" s="2939"/>
      <c r="R13" s="2939"/>
      <c r="S13" s="2940"/>
      <c r="T13" s="2944" t="s">
        <v>11</v>
      </c>
      <c r="U13" s="2945"/>
      <c r="V13" s="2945"/>
      <c r="W13" s="2945"/>
      <c r="X13" s="2945"/>
      <c r="Y13" s="2945"/>
      <c r="Z13" s="2945"/>
      <c r="AA13" s="2946"/>
      <c r="AB13" s="938"/>
    </row>
    <row r="14" spans="2:28" ht="20.25" customHeight="1" thickBot="1" x14ac:dyDescent="0.35">
      <c r="B14" s="936"/>
      <c r="C14" s="2006"/>
      <c r="D14" s="2007"/>
      <c r="E14" s="2007"/>
      <c r="F14" s="2007"/>
      <c r="G14" s="2007"/>
      <c r="H14" s="2008"/>
      <c r="I14" s="2941"/>
      <c r="J14" s="2942"/>
      <c r="K14" s="2942"/>
      <c r="L14" s="2942"/>
      <c r="M14" s="2942"/>
      <c r="N14" s="2942"/>
      <c r="O14" s="2942"/>
      <c r="P14" s="2942"/>
      <c r="Q14" s="2942"/>
      <c r="R14" s="2942"/>
      <c r="S14" s="2943"/>
      <c r="T14" s="2947" t="s">
        <v>325</v>
      </c>
      <c r="U14" s="2948"/>
      <c r="V14" s="2948"/>
      <c r="W14" s="2948"/>
      <c r="X14" s="2948"/>
      <c r="Y14" s="2948"/>
      <c r="Z14" s="2948"/>
      <c r="AA14" s="2949"/>
      <c r="AB14" s="938"/>
    </row>
    <row r="15" spans="2:28" ht="10" customHeight="1" thickBot="1" x14ac:dyDescent="0.35">
      <c r="B15" s="936"/>
      <c r="C15" s="937"/>
      <c r="D15" s="937"/>
      <c r="E15" s="937"/>
      <c r="F15" s="937"/>
      <c r="G15" s="937"/>
      <c r="H15" s="937"/>
      <c r="I15" s="937"/>
      <c r="J15" s="937"/>
      <c r="K15" s="937"/>
      <c r="L15" s="937"/>
      <c r="M15" s="937"/>
      <c r="N15" s="937"/>
      <c r="O15" s="937"/>
      <c r="P15" s="937"/>
      <c r="Q15" s="937"/>
      <c r="R15" s="937"/>
      <c r="S15" s="937"/>
      <c r="T15" s="937"/>
      <c r="U15" s="937"/>
      <c r="V15" s="937"/>
      <c r="W15" s="937"/>
      <c r="X15" s="937"/>
      <c r="Y15" s="937"/>
      <c r="Z15" s="937"/>
      <c r="AA15" s="937"/>
      <c r="AB15" s="938"/>
    </row>
    <row r="16" spans="2:28" ht="50.25" customHeight="1" thickBot="1" x14ac:dyDescent="0.35">
      <c r="B16" s="936"/>
      <c r="C16" s="2040" t="s">
        <v>13</v>
      </c>
      <c r="D16" s="2041"/>
      <c r="E16" s="2041"/>
      <c r="F16" s="2041"/>
      <c r="G16" s="2041"/>
      <c r="H16" s="2042"/>
      <c r="I16" s="4172" t="s">
        <v>603</v>
      </c>
      <c r="J16" s="4173"/>
      <c r="K16" s="4173"/>
      <c r="L16" s="4173"/>
      <c r="M16" s="4173"/>
      <c r="N16" s="4173"/>
      <c r="O16" s="4173"/>
      <c r="P16" s="4173"/>
      <c r="Q16" s="4173"/>
      <c r="R16" s="4173"/>
      <c r="S16" s="4173"/>
      <c r="T16" s="4173"/>
      <c r="U16" s="4173"/>
      <c r="V16" s="4173"/>
      <c r="W16" s="4173"/>
      <c r="X16" s="4173"/>
      <c r="Y16" s="4173"/>
      <c r="Z16" s="4173"/>
      <c r="AA16" s="4174"/>
      <c r="AB16" s="938"/>
    </row>
    <row r="17" spans="2:39" ht="10" customHeight="1" thickBot="1" x14ac:dyDescent="0.35">
      <c r="B17" s="936"/>
      <c r="C17" s="935"/>
      <c r="D17" s="935"/>
      <c r="E17" s="935"/>
      <c r="F17" s="935"/>
      <c r="G17" s="935"/>
      <c r="H17" s="935"/>
      <c r="I17" s="939"/>
      <c r="J17" s="939"/>
      <c r="K17" s="939"/>
      <c r="L17" s="939"/>
      <c r="M17" s="939"/>
      <c r="N17" s="939"/>
      <c r="O17" s="939"/>
      <c r="P17" s="939"/>
      <c r="Q17" s="939"/>
      <c r="R17" s="939"/>
      <c r="S17" s="939"/>
      <c r="T17" s="939"/>
      <c r="U17" s="939"/>
      <c r="V17" s="939"/>
      <c r="W17" s="939"/>
      <c r="X17" s="939"/>
      <c r="Y17" s="939"/>
      <c r="Z17" s="939"/>
      <c r="AA17" s="939"/>
      <c r="AB17" s="938"/>
    </row>
    <row r="18" spans="2:39" ht="115.5" customHeight="1" thickBot="1" x14ac:dyDescent="0.35">
      <c r="B18" s="936"/>
      <c r="C18" s="2040" t="s">
        <v>79</v>
      </c>
      <c r="D18" s="2041"/>
      <c r="E18" s="2041"/>
      <c r="F18" s="2041"/>
      <c r="G18" s="2041"/>
      <c r="H18" s="2042"/>
      <c r="I18" s="4175" t="s">
        <v>754</v>
      </c>
      <c r="J18" s="4176"/>
      <c r="K18" s="4176"/>
      <c r="L18" s="4176"/>
      <c r="M18" s="4176"/>
      <c r="N18" s="4176"/>
      <c r="O18" s="4176"/>
      <c r="P18" s="4176"/>
      <c r="Q18" s="4176"/>
      <c r="R18" s="4176"/>
      <c r="S18" s="4176"/>
      <c r="T18" s="4176"/>
      <c r="U18" s="4176"/>
      <c r="V18" s="4176"/>
      <c r="W18" s="4176"/>
      <c r="X18" s="4176"/>
      <c r="Y18" s="4176"/>
      <c r="Z18" s="4176"/>
      <c r="AA18" s="4177"/>
      <c r="AB18" s="938"/>
      <c r="AD18" s="1928"/>
      <c r="AE18" s="1928"/>
      <c r="AF18" s="1928"/>
      <c r="AG18" s="1928"/>
      <c r="AH18" s="1928"/>
      <c r="AI18" s="1928"/>
      <c r="AJ18" s="1928"/>
      <c r="AK18" s="1928"/>
      <c r="AL18" s="1928"/>
      <c r="AM18" s="1928"/>
    </row>
    <row r="19" spans="2:39" ht="10" customHeight="1" thickBot="1" x14ac:dyDescent="0.35">
      <c r="B19" s="936"/>
      <c r="C19" s="935"/>
      <c r="D19" s="935"/>
      <c r="E19" s="935"/>
      <c r="F19" s="935"/>
      <c r="G19" s="935"/>
      <c r="H19" s="935"/>
      <c r="I19" s="939"/>
      <c r="J19" s="939"/>
      <c r="K19" s="939"/>
      <c r="L19" s="939"/>
      <c r="M19" s="939"/>
      <c r="N19" s="939"/>
      <c r="O19" s="939"/>
      <c r="P19" s="939"/>
      <c r="Q19" s="939"/>
      <c r="R19" s="939"/>
      <c r="S19" s="939"/>
      <c r="T19" s="939"/>
      <c r="U19" s="939"/>
      <c r="V19" s="939"/>
      <c r="W19" s="939"/>
      <c r="X19" s="939"/>
      <c r="Y19" s="939"/>
      <c r="Z19" s="939"/>
      <c r="AA19" s="939"/>
      <c r="AB19" s="938"/>
    </row>
    <row r="20" spans="2:39" ht="22.5" customHeight="1" x14ac:dyDescent="0.3">
      <c r="B20" s="936"/>
      <c r="C20" s="1929" t="s">
        <v>626</v>
      </c>
      <c r="D20" s="1930"/>
      <c r="E20" s="1930"/>
      <c r="F20" s="1930"/>
      <c r="G20" s="1930"/>
      <c r="H20" s="1931"/>
      <c r="I20" s="2965" t="s">
        <v>627</v>
      </c>
      <c r="J20" s="2966"/>
      <c r="K20" s="2966"/>
      <c r="L20" s="2967"/>
      <c r="M20" s="1941" t="s">
        <v>18</v>
      </c>
      <c r="N20" s="1942"/>
      <c r="O20" s="1942"/>
      <c r="P20" s="1942"/>
      <c r="Q20" s="1942"/>
      <c r="R20" s="1942"/>
      <c r="S20" s="1943"/>
      <c r="T20" s="1941" t="s">
        <v>19</v>
      </c>
      <c r="U20" s="1942"/>
      <c r="V20" s="1942"/>
      <c r="W20" s="1942"/>
      <c r="X20" s="1942"/>
      <c r="Y20" s="1942"/>
      <c r="Z20" s="1942"/>
      <c r="AA20" s="1943"/>
      <c r="AB20" s="938"/>
    </row>
    <row r="21" spans="2:39" ht="17.25" customHeight="1" thickBot="1" x14ac:dyDescent="0.35">
      <c r="B21" s="936"/>
      <c r="C21" s="1932"/>
      <c r="D21" s="1933"/>
      <c r="E21" s="1933"/>
      <c r="F21" s="1933"/>
      <c r="G21" s="1933"/>
      <c r="H21" s="1934"/>
      <c r="I21" s="2968"/>
      <c r="J21" s="2969"/>
      <c r="K21" s="2969"/>
      <c r="L21" s="2970"/>
      <c r="M21" s="4152" t="s">
        <v>472</v>
      </c>
      <c r="N21" s="4153"/>
      <c r="O21" s="4153"/>
      <c r="P21" s="4153"/>
      <c r="Q21" s="4153"/>
      <c r="R21" s="4153"/>
      <c r="S21" s="4154"/>
      <c r="T21" s="4155" t="s">
        <v>473</v>
      </c>
      <c r="U21" s="4153"/>
      <c r="V21" s="4153"/>
      <c r="W21" s="4153"/>
      <c r="X21" s="4153"/>
      <c r="Y21" s="4153"/>
      <c r="Z21" s="4153"/>
      <c r="AA21" s="4154"/>
      <c r="AB21" s="938"/>
    </row>
    <row r="22" spans="2:39" ht="10" customHeight="1" thickBot="1" x14ac:dyDescent="0.35">
      <c r="B22" s="936"/>
      <c r="C22" s="937"/>
      <c r="D22" s="937"/>
      <c r="E22" s="937"/>
      <c r="F22" s="937"/>
      <c r="G22" s="937"/>
      <c r="H22" s="937"/>
      <c r="I22" s="937"/>
      <c r="J22" s="937"/>
      <c r="K22" s="937"/>
      <c r="L22" s="937"/>
      <c r="M22" s="937"/>
      <c r="N22" s="937"/>
      <c r="O22" s="937"/>
      <c r="P22" s="937"/>
      <c r="Q22" s="937"/>
      <c r="R22" s="937"/>
      <c r="S22" s="937"/>
      <c r="T22" s="937"/>
      <c r="U22" s="937"/>
      <c r="V22" s="937"/>
      <c r="W22" s="937"/>
      <c r="X22" s="937"/>
      <c r="Y22" s="937"/>
      <c r="Z22" s="937"/>
      <c r="AA22" s="937"/>
      <c r="AB22" s="938"/>
    </row>
    <row r="23" spans="2:39" ht="31.5" customHeight="1" thickBot="1" x14ac:dyDescent="0.35">
      <c r="B23" s="936"/>
      <c r="C23" s="1941" t="s">
        <v>22</v>
      </c>
      <c r="D23" s="1942"/>
      <c r="E23" s="1942"/>
      <c r="F23" s="1942"/>
      <c r="G23" s="1942"/>
      <c r="H23" s="1942"/>
      <c r="I23" s="1943"/>
      <c r="J23" s="1948" t="s">
        <v>23</v>
      </c>
      <c r="K23" s="1949"/>
      <c r="L23" s="1949"/>
      <c r="M23" s="1949"/>
      <c r="N23" s="1949"/>
      <c r="O23" s="1949"/>
      <c r="P23" s="1950"/>
      <c r="Q23" s="1948" t="s">
        <v>24</v>
      </c>
      <c r="R23" s="1949"/>
      <c r="S23" s="1949"/>
      <c r="T23" s="1949"/>
      <c r="U23" s="1949"/>
      <c r="V23" s="1949"/>
      <c r="W23" s="1949"/>
      <c r="X23" s="1949"/>
      <c r="Y23" s="1949"/>
      <c r="Z23" s="1949"/>
      <c r="AA23" s="1950"/>
      <c r="AB23" s="938"/>
    </row>
    <row r="24" spans="2:39" ht="67.5" customHeight="1" thickBot="1" x14ac:dyDescent="0.35">
      <c r="B24" s="936"/>
      <c r="C24" s="4169" t="s">
        <v>755</v>
      </c>
      <c r="D24" s="4170"/>
      <c r="E24" s="4170"/>
      <c r="F24" s="4170"/>
      <c r="G24" s="4170"/>
      <c r="H24" s="4170"/>
      <c r="I24" s="4171"/>
      <c r="J24" s="2991" t="s">
        <v>756</v>
      </c>
      <c r="K24" s="2992"/>
      <c r="L24" s="2992"/>
      <c r="M24" s="2992"/>
      <c r="N24" s="2992"/>
      <c r="O24" s="2992"/>
      <c r="P24" s="2993"/>
      <c r="Q24" s="2974" t="s">
        <v>326</v>
      </c>
      <c r="R24" s="2975"/>
      <c r="S24" s="2975"/>
      <c r="T24" s="2975"/>
      <c r="U24" s="2975"/>
      <c r="V24" s="2975"/>
      <c r="W24" s="2975"/>
      <c r="X24" s="2975"/>
      <c r="Y24" s="2975"/>
      <c r="Z24" s="2975"/>
      <c r="AA24" s="2976"/>
      <c r="AB24" s="938"/>
    </row>
    <row r="25" spans="2:39" ht="10" customHeight="1" thickBot="1" x14ac:dyDescent="0.35">
      <c r="B25" s="936"/>
      <c r="C25" s="937"/>
      <c r="D25" s="937"/>
      <c r="E25" s="937"/>
      <c r="F25" s="937"/>
      <c r="G25" s="937"/>
      <c r="H25" s="937"/>
      <c r="I25" s="937"/>
      <c r="J25" s="937"/>
      <c r="K25" s="937"/>
      <c r="L25" s="937"/>
      <c r="M25" s="937"/>
      <c r="N25" s="937"/>
      <c r="O25" s="937"/>
      <c r="P25" s="937"/>
      <c r="Q25" s="937"/>
      <c r="R25" s="937"/>
      <c r="S25" s="937"/>
      <c r="T25" s="937"/>
      <c r="U25" s="937"/>
      <c r="V25" s="937"/>
      <c r="W25" s="937"/>
      <c r="X25" s="937"/>
      <c r="Y25" s="937"/>
      <c r="Z25" s="937"/>
      <c r="AA25" s="937"/>
      <c r="AB25" s="938"/>
    </row>
    <row r="26" spans="2:39" ht="60" customHeight="1" thickBot="1" x14ac:dyDescent="0.35">
      <c r="B26" s="936"/>
      <c r="C26" s="1948" t="s">
        <v>27</v>
      </c>
      <c r="D26" s="1949"/>
      <c r="E26" s="1949"/>
      <c r="F26" s="1949"/>
      <c r="G26" s="1949"/>
      <c r="H26" s="1950"/>
      <c r="I26" s="2983"/>
      <c r="J26" s="2984"/>
      <c r="K26" s="2984"/>
      <c r="L26" s="2984"/>
      <c r="M26" s="2984"/>
      <c r="N26" s="2984"/>
      <c r="O26" s="2984"/>
      <c r="P26" s="2984"/>
      <c r="Q26" s="2984"/>
      <c r="R26" s="2984"/>
      <c r="S26" s="2984"/>
      <c r="T26" s="2984"/>
      <c r="U26" s="2984"/>
      <c r="V26" s="2984"/>
      <c r="W26" s="2984"/>
      <c r="X26" s="2984"/>
      <c r="Y26" s="2984"/>
      <c r="Z26" s="2984"/>
      <c r="AA26" s="2985"/>
      <c r="AB26" s="938"/>
    </row>
    <row r="27" spans="2:39" ht="10" customHeight="1" thickBot="1" x14ac:dyDescent="0.35">
      <c r="B27" s="936"/>
      <c r="C27" s="935"/>
      <c r="D27" s="935"/>
      <c r="E27" s="935"/>
      <c r="F27" s="935"/>
      <c r="G27" s="935"/>
      <c r="H27" s="935"/>
      <c r="I27" s="939"/>
      <c r="J27" s="939"/>
      <c r="K27" s="939"/>
      <c r="L27" s="939"/>
      <c r="M27" s="939"/>
      <c r="N27" s="939"/>
      <c r="O27" s="939"/>
      <c r="P27" s="939"/>
      <c r="Q27" s="939"/>
      <c r="R27" s="939"/>
      <c r="S27" s="939"/>
      <c r="T27" s="939"/>
      <c r="U27" s="939"/>
      <c r="V27" s="939"/>
      <c r="W27" s="939"/>
      <c r="X27" s="939"/>
      <c r="Y27" s="939"/>
      <c r="Z27" s="939"/>
      <c r="AA27" s="939"/>
      <c r="AB27" s="938"/>
    </row>
    <row r="28" spans="2:39" ht="37.5" customHeight="1" thickBot="1" x14ac:dyDescent="0.35">
      <c r="B28" s="936"/>
      <c r="C28" s="1948" t="s">
        <v>28</v>
      </c>
      <c r="D28" s="1949"/>
      <c r="E28" s="1949"/>
      <c r="F28" s="1949"/>
      <c r="G28" s="1949"/>
      <c r="H28" s="1950"/>
      <c r="I28" s="2959">
        <v>0.95</v>
      </c>
      <c r="J28" s="2961"/>
      <c r="K28" s="2988" t="s">
        <v>29</v>
      </c>
      <c r="L28" s="2989"/>
      <c r="M28" s="2989"/>
      <c r="N28" s="2990"/>
      <c r="O28" s="2991" t="s">
        <v>30</v>
      </c>
      <c r="P28" s="2992"/>
      <c r="Q28" s="2992"/>
      <c r="R28" s="2993"/>
      <c r="S28" s="323"/>
      <c r="T28" s="2991" t="s">
        <v>31</v>
      </c>
      <c r="U28" s="2992"/>
      <c r="V28" s="2993"/>
      <c r="W28" s="960" t="s">
        <v>102</v>
      </c>
      <c r="X28" s="2991" t="s">
        <v>56</v>
      </c>
      <c r="Y28" s="2992"/>
      <c r="Z28" s="2993"/>
      <c r="AA28" s="940"/>
      <c r="AB28" s="938"/>
    </row>
    <row r="29" spans="2:39" ht="10" customHeight="1" thickBot="1" x14ac:dyDescent="0.35">
      <c r="B29" s="936"/>
      <c r="C29" s="937"/>
      <c r="D29" s="937"/>
      <c r="E29" s="937"/>
      <c r="F29" s="937"/>
      <c r="G29" s="937"/>
      <c r="H29" s="937"/>
      <c r="I29" s="937"/>
      <c r="J29" s="937"/>
      <c r="K29" s="937"/>
      <c r="L29" s="937"/>
      <c r="M29" s="937"/>
      <c r="N29" s="937"/>
      <c r="O29" s="937"/>
      <c r="P29" s="937"/>
      <c r="Q29" s="937"/>
      <c r="R29" s="937"/>
      <c r="S29" s="937"/>
      <c r="T29" s="937"/>
      <c r="U29" s="937"/>
      <c r="V29" s="937"/>
      <c r="W29" s="937"/>
      <c r="X29" s="937"/>
      <c r="Y29" s="937"/>
      <c r="Z29" s="937"/>
      <c r="AA29" s="937"/>
      <c r="AB29" s="938"/>
    </row>
    <row r="30" spans="2:39" ht="15" customHeight="1" x14ac:dyDescent="0.3">
      <c r="B30" s="936"/>
      <c r="C30" s="2043" t="s">
        <v>34</v>
      </c>
      <c r="D30" s="2044"/>
      <c r="E30" s="2044"/>
      <c r="F30" s="2044"/>
      <c r="G30" s="2044"/>
      <c r="H30" s="2044"/>
      <c r="I30" s="2044"/>
      <c r="J30" s="2045"/>
      <c r="K30" s="2052" t="s">
        <v>35</v>
      </c>
      <c r="L30" s="2053"/>
      <c r="M30" s="2053"/>
      <c r="N30" s="2053"/>
      <c r="O30" s="2053"/>
      <c r="P30" s="2053"/>
      <c r="Q30" s="2053"/>
      <c r="R30" s="2054"/>
      <c r="S30" s="2055" t="s">
        <v>36</v>
      </c>
      <c r="T30" s="2056"/>
      <c r="U30" s="2056"/>
      <c r="V30" s="2056"/>
      <c r="W30" s="2057"/>
      <c r="X30" s="2058" t="s">
        <v>37</v>
      </c>
      <c r="Y30" s="2059"/>
      <c r="Z30" s="2059"/>
      <c r="AA30" s="2060"/>
      <c r="AB30" s="938"/>
    </row>
    <row r="31" spans="2:39" ht="14.25" customHeight="1" x14ac:dyDescent="0.3">
      <c r="B31" s="936"/>
      <c r="C31" s="2046"/>
      <c r="D31" s="2047"/>
      <c r="E31" s="2047"/>
      <c r="F31" s="2047"/>
      <c r="G31" s="2047"/>
      <c r="H31" s="2047"/>
      <c r="I31" s="2047"/>
      <c r="J31" s="2048"/>
      <c r="K31" s="2061" t="s">
        <v>38</v>
      </c>
      <c r="L31" s="2062"/>
      <c r="M31" s="2062"/>
      <c r="N31" s="2063"/>
      <c r="O31" s="2064" t="s">
        <v>39</v>
      </c>
      <c r="P31" s="2062"/>
      <c r="Q31" s="2062"/>
      <c r="R31" s="2063"/>
      <c r="S31" s="2064" t="s">
        <v>38</v>
      </c>
      <c r="T31" s="2063"/>
      <c r="U31" s="2064" t="s">
        <v>39</v>
      </c>
      <c r="V31" s="2062"/>
      <c r="W31" s="2063"/>
      <c r="X31" s="2064" t="s">
        <v>38</v>
      </c>
      <c r="Y31" s="2063"/>
      <c r="Z31" s="2064" t="s">
        <v>39</v>
      </c>
      <c r="AA31" s="2065"/>
      <c r="AB31" s="938"/>
    </row>
    <row r="32" spans="2:39" ht="15" customHeight="1" thickBot="1" x14ac:dyDescent="0.35">
      <c r="B32" s="936"/>
      <c r="C32" s="2049"/>
      <c r="D32" s="2050"/>
      <c r="E32" s="2050"/>
      <c r="F32" s="2050"/>
      <c r="G32" s="2050"/>
      <c r="H32" s="2050"/>
      <c r="I32" s="2050"/>
      <c r="J32" s="2051"/>
      <c r="K32" s="1944">
        <v>0</v>
      </c>
      <c r="L32" s="1945"/>
      <c r="M32" s="1945"/>
      <c r="N32" s="1981"/>
      <c r="O32" s="1982">
        <v>79</v>
      </c>
      <c r="P32" s="1945"/>
      <c r="Q32" s="1945"/>
      <c r="R32" s="1981"/>
      <c r="S32" s="1982">
        <v>80</v>
      </c>
      <c r="T32" s="1981"/>
      <c r="U32" s="1982">
        <v>94</v>
      </c>
      <c r="V32" s="1945"/>
      <c r="W32" s="1981"/>
      <c r="X32" s="1982">
        <v>95</v>
      </c>
      <c r="Y32" s="1981"/>
      <c r="Z32" s="1982">
        <v>100</v>
      </c>
      <c r="AA32" s="1946"/>
      <c r="AB32" s="938"/>
    </row>
    <row r="33" spans="2:28" ht="10" customHeight="1" thickBot="1" x14ac:dyDescent="0.35">
      <c r="B33" s="936"/>
      <c r="C33" s="937"/>
      <c r="D33" s="937"/>
      <c r="E33" s="937"/>
      <c r="F33" s="937"/>
      <c r="G33" s="937"/>
      <c r="H33" s="937"/>
      <c r="I33" s="937"/>
      <c r="J33" s="937"/>
      <c r="K33" s="937"/>
      <c r="L33" s="937"/>
      <c r="M33" s="937"/>
      <c r="N33" s="937"/>
      <c r="O33" s="937"/>
      <c r="P33" s="937"/>
      <c r="Q33" s="937"/>
      <c r="R33" s="937"/>
      <c r="S33" s="937"/>
      <c r="T33" s="937"/>
      <c r="U33" s="937"/>
      <c r="V33" s="937"/>
      <c r="W33" s="937"/>
      <c r="X33" s="937"/>
      <c r="Y33" s="937"/>
      <c r="Z33" s="937"/>
      <c r="AA33" s="937"/>
      <c r="AB33" s="938"/>
    </row>
    <row r="34" spans="2:28" s="942" customFormat="1" ht="14.25" customHeight="1" x14ac:dyDescent="0.3">
      <c r="B34" s="941"/>
      <c r="C34" s="1983" t="s">
        <v>40</v>
      </c>
      <c r="D34" s="1984"/>
      <c r="E34" s="1984"/>
      <c r="F34" s="1984"/>
      <c r="G34" s="1984"/>
      <c r="H34" s="1984"/>
      <c r="I34" s="1984"/>
      <c r="J34" s="1984"/>
      <c r="K34" s="1984"/>
      <c r="L34" s="1984"/>
      <c r="M34" s="1984"/>
      <c r="N34" s="1984"/>
      <c r="O34" s="1984"/>
      <c r="P34" s="1984"/>
      <c r="Q34" s="1984"/>
      <c r="R34" s="1984"/>
      <c r="S34" s="1984"/>
      <c r="T34" s="1984"/>
      <c r="U34" s="1984"/>
      <c r="V34" s="1984"/>
      <c r="W34" s="1984"/>
      <c r="X34" s="1984"/>
      <c r="Y34" s="1984"/>
      <c r="Z34" s="1984"/>
      <c r="AA34" s="1985"/>
      <c r="AB34" s="938"/>
    </row>
    <row r="35" spans="2:28" s="942" customFormat="1" ht="12" customHeight="1" thickBot="1" x14ac:dyDescent="0.35">
      <c r="B35" s="941"/>
      <c r="C35" s="1986"/>
      <c r="D35" s="1987"/>
      <c r="E35" s="1987"/>
      <c r="F35" s="1987"/>
      <c r="G35" s="1987"/>
      <c r="H35" s="1987"/>
      <c r="I35" s="1987"/>
      <c r="J35" s="1987"/>
      <c r="K35" s="1987"/>
      <c r="L35" s="1987"/>
      <c r="M35" s="1987"/>
      <c r="N35" s="1987"/>
      <c r="O35" s="1987"/>
      <c r="P35" s="1987"/>
      <c r="Q35" s="1987"/>
      <c r="R35" s="1987"/>
      <c r="S35" s="1987"/>
      <c r="T35" s="1987"/>
      <c r="U35" s="1987"/>
      <c r="V35" s="1987"/>
      <c r="W35" s="1987"/>
      <c r="X35" s="1987"/>
      <c r="Y35" s="1987"/>
      <c r="Z35" s="1987"/>
      <c r="AA35" s="1988"/>
      <c r="AB35" s="938"/>
    </row>
    <row r="36" spans="2:28" s="942" customFormat="1" ht="15" customHeight="1" x14ac:dyDescent="0.3">
      <c r="B36" s="941"/>
      <c r="C36" s="1983" t="s">
        <v>41</v>
      </c>
      <c r="D36" s="1984"/>
      <c r="E36" s="1984"/>
      <c r="F36" s="1984"/>
      <c r="G36" s="1985"/>
      <c r="H36" s="1992" t="s">
        <v>474</v>
      </c>
      <c r="I36" s="1992" t="s">
        <v>475</v>
      </c>
      <c r="J36" s="1992" t="s">
        <v>476</v>
      </c>
      <c r="K36" s="1983" t="s">
        <v>45</v>
      </c>
      <c r="L36" s="1984"/>
      <c r="M36" s="1984"/>
      <c r="N36" s="1984"/>
      <c r="O36" s="1984"/>
      <c r="P36" s="1984"/>
      <c r="Q36" s="1984"/>
      <c r="R36" s="1984"/>
      <c r="S36" s="1984"/>
      <c r="T36" s="1984"/>
      <c r="U36" s="1984"/>
      <c r="V36" s="1984"/>
      <c r="W36" s="1984"/>
      <c r="X36" s="1984"/>
      <c r="Y36" s="1984"/>
      <c r="Z36" s="1984"/>
      <c r="AA36" s="1985"/>
      <c r="AB36" s="938"/>
    </row>
    <row r="37" spans="2:28" s="942" customFormat="1" ht="50.5" customHeight="1" x14ac:dyDescent="0.3">
      <c r="B37" s="941"/>
      <c r="C37" s="1989"/>
      <c r="D37" s="1990"/>
      <c r="E37" s="1990"/>
      <c r="F37" s="1990"/>
      <c r="G37" s="1991"/>
      <c r="H37" s="1993"/>
      <c r="I37" s="1993"/>
      <c r="J37" s="1993"/>
      <c r="K37" s="1989"/>
      <c r="L37" s="1990"/>
      <c r="M37" s="1990"/>
      <c r="N37" s="1990"/>
      <c r="O37" s="1990"/>
      <c r="P37" s="1990"/>
      <c r="Q37" s="1990"/>
      <c r="R37" s="1990"/>
      <c r="S37" s="1990"/>
      <c r="T37" s="1990"/>
      <c r="U37" s="1990"/>
      <c r="V37" s="1990"/>
      <c r="W37" s="1990"/>
      <c r="X37" s="1990"/>
      <c r="Y37" s="1990"/>
      <c r="Z37" s="1990"/>
      <c r="AA37" s="1991"/>
      <c r="AB37" s="1980"/>
    </row>
    <row r="38" spans="2:28" s="942" customFormat="1" ht="199" customHeight="1" x14ac:dyDescent="0.3">
      <c r="B38" s="941"/>
      <c r="C38" s="1353" t="s">
        <v>477</v>
      </c>
      <c r="D38" s="1354"/>
      <c r="E38" s="1354"/>
      <c r="F38" s="1354"/>
      <c r="G38" s="4163"/>
      <c r="H38" s="971">
        <f>5+58+101+81</f>
        <v>245</v>
      </c>
      <c r="I38" s="971">
        <f>+H38</f>
        <v>245</v>
      </c>
      <c r="J38" s="319">
        <f>IF(OR(H38="",I38=""),"",H38/I38)</f>
        <v>1</v>
      </c>
      <c r="K38" s="1403" t="s">
        <v>979</v>
      </c>
      <c r="L38" s="1403"/>
      <c r="M38" s="1403"/>
      <c r="N38" s="1403"/>
      <c r="O38" s="1403"/>
      <c r="P38" s="1403"/>
      <c r="Q38" s="1403"/>
      <c r="R38" s="1403"/>
      <c r="S38" s="1403"/>
      <c r="T38" s="1403"/>
      <c r="U38" s="1403"/>
      <c r="V38" s="1403"/>
      <c r="W38" s="1403"/>
      <c r="X38" s="1403"/>
      <c r="Y38" s="1403"/>
      <c r="Z38" s="1403"/>
      <c r="AA38" s="1426"/>
      <c r="AB38" s="1980"/>
    </row>
    <row r="39" spans="2:28" s="942" customFormat="1" ht="50" customHeight="1" x14ac:dyDescent="0.3">
      <c r="B39" s="941"/>
      <c r="C39" s="1353" t="s">
        <v>478</v>
      </c>
      <c r="D39" s="1354"/>
      <c r="E39" s="1354"/>
      <c r="F39" s="1354"/>
      <c r="G39" s="4163"/>
      <c r="H39" s="971"/>
      <c r="I39" s="971"/>
      <c r="J39" s="319" t="str">
        <f t="shared" ref="J39:J44" si="0">IF(OR(H39="",I39=""),"",H39/I39)</f>
        <v/>
      </c>
      <c r="K39" s="1403"/>
      <c r="L39" s="1403"/>
      <c r="M39" s="1403"/>
      <c r="N39" s="1403"/>
      <c r="O39" s="1403"/>
      <c r="P39" s="1403"/>
      <c r="Q39" s="1403"/>
      <c r="R39" s="1403"/>
      <c r="S39" s="1403"/>
      <c r="T39" s="1403"/>
      <c r="U39" s="1403"/>
      <c r="V39" s="1403"/>
      <c r="W39" s="1403"/>
      <c r="X39" s="1403"/>
      <c r="Y39" s="1403"/>
      <c r="Z39" s="1403"/>
      <c r="AA39" s="1426"/>
      <c r="AB39" s="938"/>
    </row>
    <row r="40" spans="2:28" s="942" customFormat="1" ht="50" customHeight="1" x14ac:dyDescent="0.3">
      <c r="B40" s="941"/>
      <c r="C40" s="1353" t="s">
        <v>479</v>
      </c>
      <c r="D40" s="1354"/>
      <c r="E40" s="1354"/>
      <c r="F40" s="1354"/>
      <c r="G40" s="4163"/>
      <c r="H40" s="321"/>
      <c r="I40" s="971"/>
      <c r="J40" s="319" t="str">
        <f t="shared" si="0"/>
        <v/>
      </c>
      <c r="K40" s="1403"/>
      <c r="L40" s="1403"/>
      <c r="M40" s="1403"/>
      <c r="N40" s="1403"/>
      <c r="O40" s="1403"/>
      <c r="P40" s="1403"/>
      <c r="Q40" s="1403"/>
      <c r="R40" s="1403"/>
      <c r="S40" s="1403"/>
      <c r="T40" s="1403"/>
      <c r="U40" s="1403"/>
      <c r="V40" s="1403"/>
      <c r="W40" s="1403"/>
      <c r="X40" s="1403"/>
      <c r="Y40" s="1403"/>
      <c r="Z40" s="1403"/>
      <c r="AA40" s="1426"/>
      <c r="AB40" s="938"/>
    </row>
    <row r="41" spans="2:28" s="942" customFormat="1" ht="50" customHeight="1" x14ac:dyDescent="0.3">
      <c r="B41" s="941"/>
      <c r="C41" s="1353" t="s">
        <v>480</v>
      </c>
      <c r="D41" s="1354"/>
      <c r="E41" s="1354"/>
      <c r="F41" s="1354"/>
      <c r="G41" s="4163"/>
      <c r="H41" s="971"/>
      <c r="I41" s="971"/>
      <c r="J41" s="319" t="str">
        <f t="shared" si="0"/>
        <v/>
      </c>
      <c r="K41" s="4164"/>
      <c r="L41" s="1403"/>
      <c r="M41" s="1403"/>
      <c r="N41" s="1403"/>
      <c r="O41" s="1403"/>
      <c r="P41" s="1403"/>
      <c r="Q41" s="1403"/>
      <c r="R41" s="1403"/>
      <c r="S41" s="1403"/>
      <c r="T41" s="1403"/>
      <c r="U41" s="1403"/>
      <c r="V41" s="1403"/>
      <c r="W41" s="1403"/>
      <c r="X41" s="1403"/>
      <c r="Y41" s="1403"/>
      <c r="Z41" s="1403"/>
      <c r="AA41" s="1426"/>
      <c r="AB41" s="938"/>
    </row>
    <row r="42" spans="2:28" s="942" customFormat="1" ht="50" customHeight="1" x14ac:dyDescent="0.3">
      <c r="B42" s="941"/>
      <c r="C42" s="1353" t="s">
        <v>481</v>
      </c>
      <c r="D42" s="1354"/>
      <c r="E42" s="1354"/>
      <c r="F42" s="1354"/>
      <c r="G42" s="4163"/>
      <c r="H42" s="971"/>
      <c r="I42" s="971"/>
      <c r="J42" s="319" t="str">
        <f t="shared" si="0"/>
        <v/>
      </c>
      <c r="K42" s="4165"/>
      <c r="L42" s="4166"/>
      <c r="M42" s="4166"/>
      <c r="N42" s="4166"/>
      <c r="O42" s="4166"/>
      <c r="P42" s="4166"/>
      <c r="Q42" s="4166"/>
      <c r="R42" s="4166"/>
      <c r="S42" s="4166"/>
      <c r="T42" s="4166"/>
      <c r="U42" s="4166"/>
      <c r="V42" s="4166"/>
      <c r="W42" s="4166"/>
      <c r="X42" s="4166"/>
      <c r="Y42" s="4166"/>
      <c r="Z42" s="4166"/>
      <c r="AA42" s="4167"/>
      <c r="AB42" s="938"/>
    </row>
    <row r="43" spans="2:28" s="942" customFormat="1" ht="50" customHeight="1" x14ac:dyDescent="0.3">
      <c r="B43" s="941"/>
      <c r="C43" s="1353" t="s">
        <v>482</v>
      </c>
      <c r="D43" s="1354"/>
      <c r="E43" s="1354"/>
      <c r="F43" s="1354"/>
      <c r="G43" s="4163"/>
      <c r="H43" s="971"/>
      <c r="I43" s="971"/>
      <c r="J43" s="319" t="str">
        <f t="shared" si="0"/>
        <v/>
      </c>
      <c r="K43" s="4168"/>
      <c r="L43" s="4166"/>
      <c r="M43" s="4166"/>
      <c r="N43" s="4166"/>
      <c r="O43" s="4166"/>
      <c r="P43" s="4166"/>
      <c r="Q43" s="4166"/>
      <c r="R43" s="4166"/>
      <c r="S43" s="4166"/>
      <c r="T43" s="4166"/>
      <c r="U43" s="4166"/>
      <c r="V43" s="4166"/>
      <c r="W43" s="4166"/>
      <c r="X43" s="4166"/>
      <c r="Y43" s="4166"/>
      <c r="Z43" s="4166"/>
      <c r="AA43" s="4167"/>
      <c r="AB43" s="938"/>
    </row>
    <row r="44" spans="2:28" s="945" customFormat="1" ht="18.75" customHeight="1" thickBot="1" x14ac:dyDescent="0.4">
      <c r="B44" s="943"/>
      <c r="C44" s="1975" t="s">
        <v>46</v>
      </c>
      <c r="D44" s="1976"/>
      <c r="E44" s="1976"/>
      <c r="F44" s="1976"/>
      <c r="G44" s="1977"/>
      <c r="H44" s="316">
        <f>IF(H38="","",SUM(H38:H43))</f>
        <v>245</v>
      </c>
      <c r="I44" s="317">
        <f>IF(I38="","",SUM(I38:I43))</f>
        <v>245</v>
      </c>
      <c r="J44" s="291">
        <f t="shared" si="0"/>
        <v>1</v>
      </c>
      <c r="K44" s="1978"/>
      <c r="L44" s="1978"/>
      <c r="M44" s="1978"/>
      <c r="N44" s="1978"/>
      <c r="O44" s="1978"/>
      <c r="P44" s="1978"/>
      <c r="Q44" s="1978"/>
      <c r="R44" s="1978"/>
      <c r="S44" s="1978"/>
      <c r="T44" s="1978"/>
      <c r="U44" s="1978"/>
      <c r="V44" s="1978"/>
      <c r="W44" s="1978"/>
      <c r="X44" s="1978"/>
      <c r="Y44" s="1978"/>
      <c r="Z44" s="1978"/>
      <c r="AA44" s="1979"/>
      <c r="AB44" s="944"/>
    </row>
    <row r="45" spans="2:28" s="942" customFormat="1" ht="5.25" customHeight="1" x14ac:dyDescent="0.3">
      <c r="B45" s="941"/>
      <c r="C45" s="937"/>
      <c r="D45" s="937"/>
      <c r="E45" s="937"/>
      <c r="F45" s="937"/>
      <c r="G45" s="937"/>
      <c r="H45" s="946"/>
      <c r="I45" s="946"/>
      <c r="J45" s="946"/>
      <c r="K45" s="946"/>
      <c r="L45" s="78"/>
      <c r="M45" s="937"/>
      <c r="N45" s="937"/>
      <c r="O45" s="937"/>
      <c r="P45" s="937"/>
      <c r="Q45" s="937"/>
      <c r="R45" s="937"/>
      <c r="S45" s="937"/>
      <c r="T45" s="937"/>
      <c r="U45" s="937"/>
      <c r="V45" s="937"/>
      <c r="W45" s="937"/>
      <c r="X45" s="937"/>
      <c r="Y45" s="937"/>
      <c r="Z45" s="937"/>
      <c r="AA45" s="937"/>
      <c r="AB45" s="938"/>
    </row>
    <row r="46" spans="2:28" s="942" customFormat="1" ht="5.15" customHeight="1" thickBot="1" x14ac:dyDescent="0.35">
      <c r="B46" s="941"/>
      <c r="C46" s="937"/>
      <c r="D46" s="937"/>
      <c r="E46" s="937"/>
      <c r="F46" s="937"/>
      <c r="G46" s="937"/>
      <c r="H46" s="946"/>
      <c r="I46" s="946"/>
      <c r="J46" s="946"/>
      <c r="K46" s="946"/>
      <c r="L46" s="78"/>
      <c r="M46" s="937"/>
      <c r="N46" s="937"/>
      <c r="O46" s="937"/>
      <c r="P46" s="937"/>
      <c r="Q46" s="937"/>
      <c r="R46" s="937"/>
      <c r="S46" s="937"/>
      <c r="T46" s="937"/>
      <c r="U46" s="937"/>
      <c r="V46" s="937"/>
      <c r="W46" s="937"/>
      <c r="X46" s="937"/>
      <c r="Y46" s="937"/>
      <c r="Z46" s="937"/>
      <c r="AA46" s="937"/>
      <c r="AB46" s="938"/>
    </row>
    <row r="47" spans="2:28" s="942" customFormat="1" ht="14.25" customHeight="1" x14ac:dyDescent="0.3">
      <c r="B47" s="941"/>
      <c r="C47" s="1323" t="s">
        <v>47</v>
      </c>
      <c r="D47" s="1324"/>
      <c r="E47" s="1324"/>
      <c r="F47" s="1324"/>
      <c r="G47" s="1324"/>
      <c r="H47" s="1324"/>
      <c r="I47" s="1324"/>
      <c r="J47" s="1324"/>
      <c r="K47" s="1324"/>
      <c r="L47" s="1324"/>
      <c r="M47" s="1324"/>
      <c r="N47" s="1324"/>
      <c r="O47" s="1324"/>
      <c r="P47" s="1324"/>
      <c r="Q47" s="1324"/>
      <c r="R47" s="1324"/>
      <c r="S47" s="1324"/>
      <c r="T47" s="1324"/>
      <c r="U47" s="1324"/>
      <c r="V47" s="1324"/>
      <c r="W47" s="1324"/>
      <c r="X47" s="1324"/>
      <c r="Y47" s="1324"/>
      <c r="Z47" s="1324"/>
      <c r="AA47" s="1325"/>
      <c r="AB47" s="938"/>
    </row>
    <row r="48" spans="2:28" ht="15" customHeight="1" thickBot="1" x14ac:dyDescent="0.35">
      <c r="B48" s="936"/>
      <c r="C48" s="1967"/>
      <c r="D48" s="1968"/>
      <c r="E48" s="1968"/>
      <c r="F48" s="1968"/>
      <c r="G48" s="1968"/>
      <c r="H48" s="1968"/>
      <c r="I48" s="1968"/>
      <c r="J48" s="1968"/>
      <c r="K48" s="1968"/>
      <c r="L48" s="1968"/>
      <c r="M48" s="1968"/>
      <c r="N48" s="1968"/>
      <c r="O48" s="1968"/>
      <c r="P48" s="1968"/>
      <c r="Q48" s="1968"/>
      <c r="R48" s="1968"/>
      <c r="S48" s="1968"/>
      <c r="T48" s="1968"/>
      <c r="U48" s="1968"/>
      <c r="V48" s="1968"/>
      <c r="W48" s="1968"/>
      <c r="X48" s="1968"/>
      <c r="Y48" s="1968"/>
      <c r="Z48" s="1968"/>
      <c r="AA48" s="1969"/>
      <c r="AB48" s="938"/>
    </row>
    <row r="49" spans="2:28" ht="14.25" customHeight="1" x14ac:dyDescent="0.3">
      <c r="B49" s="936"/>
      <c r="C49" s="1329" t="s">
        <v>105</v>
      </c>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1"/>
      <c r="AB49" s="938"/>
    </row>
    <row r="50" spans="2:28" x14ac:dyDescent="0.3">
      <c r="B50" s="936"/>
      <c r="C50" s="1332"/>
      <c r="D50" s="1333"/>
      <c r="E50" s="1333"/>
      <c r="F50" s="1333"/>
      <c r="G50" s="1333"/>
      <c r="H50" s="1333"/>
      <c r="I50" s="1333"/>
      <c r="J50" s="1333"/>
      <c r="K50" s="1333"/>
      <c r="L50" s="1333"/>
      <c r="M50" s="1333"/>
      <c r="N50" s="1333"/>
      <c r="O50" s="1333"/>
      <c r="P50" s="1333"/>
      <c r="Q50" s="1333"/>
      <c r="R50" s="1333"/>
      <c r="S50" s="1333"/>
      <c r="T50" s="1333"/>
      <c r="U50" s="1333"/>
      <c r="V50" s="1333"/>
      <c r="W50" s="1333"/>
      <c r="X50" s="1333"/>
      <c r="Y50" s="1333"/>
      <c r="Z50" s="1333"/>
      <c r="AA50" s="1334"/>
      <c r="AB50" s="938"/>
    </row>
    <row r="51" spans="2:28" ht="14.25" customHeight="1" x14ac:dyDescent="0.3">
      <c r="B51" s="936"/>
      <c r="C51" s="1332"/>
      <c r="D51" s="1333"/>
      <c r="E51" s="1333"/>
      <c r="F51" s="1333"/>
      <c r="G51" s="1333"/>
      <c r="H51" s="1333"/>
      <c r="I51" s="1333"/>
      <c r="J51" s="1333"/>
      <c r="K51" s="1333"/>
      <c r="L51" s="1333"/>
      <c r="M51" s="1333"/>
      <c r="N51" s="1333"/>
      <c r="O51" s="1333"/>
      <c r="P51" s="1333"/>
      <c r="Q51" s="1333"/>
      <c r="R51" s="1333"/>
      <c r="S51" s="1333"/>
      <c r="T51" s="1333"/>
      <c r="U51" s="1333"/>
      <c r="V51" s="1333"/>
      <c r="W51" s="1333"/>
      <c r="X51" s="1333"/>
      <c r="Y51" s="1333"/>
      <c r="Z51" s="1333"/>
      <c r="AA51" s="1334"/>
      <c r="AB51" s="938"/>
    </row>
    <row r="52" spans="2:28" ht="15" customHeight="1" x14ac:dyDescent="0.3">
      <c r="B52" s="936"/>
      <c r="C52" s="1332"/>
      <c r="D52" s="1333"/>
      <c r="E52" s="1333"/>
      <c r="F52" s="1333"/>
      <c r="G52" s="1333"/>
      <c r="H52" s="1333"/>
      <c r="I52" s="1333"/>
      <c r="J52" s="1333"/>
      <c r="K52" s="1333"/>
      <c r="L52" s="1333"/>
      <c r="M52" s="1333"/>
      <c r="N52" s="1333"/>
      <c r="O52" s="1333"/>
      <c r="P52" s="1333"/>
      <c r="Q52" s="1333"/>
      <c r="R52" s="1333"/>
      <c r="S52" s="1333"/>
      <c r="T52" s="1333"/>
      <c r="U52" s="1333"/>
      <c r="V52" s="1333"/>
      <c r="W52" s="1333"/>
      <c r="X52" s="1333"/>
      <c r="Y52" s="1333"/>
      <c r="Z52" s="1333"/>
      <c r="AA52" s="1334"/>
      <c r="AB52" s="938"/>
    </row>
    <row r="53" spans="2:28" x14ac:dyDescent="0.3">
      <c r="B53" s="936"/>
      <c r="C53" s="1332"/>
      <c r="D53" s="1333"/>
      <c r="E53" s="1333"/>
      <c r="F53" s="1333"/>
      <c r="G53" s="1333"/>
      <c r="H53" s="1333"/>
      <c r="I53" s="1333"/>
      <c r="J53" s="1333"/>
      <c r="K53" s="1333"/>
      <c r="L53" s="1333"/>
      <c r="M53" s="1333"/>
      <c r="N53" s="1333"/>
      <c r="O53" s="1333"/>
      <c r="P53" s="1333"/>
      <c r="Q53" s="1333"/>
      <c r="R53" s="1333"/>
      <c r="S53" s="1333"/>
      <c r="T53" s="1333"/>
      <c r="U53" s="1333"/>
      <c r="V53" s="1333"/>
      <c r="W53" s="1333"/>
      <c r="X53" s="1333"/>
      <c r="Y53" s="1333"/>
      <c r="Z53" s="1333"/>
      <c r="AA53" s="1334"/>
      <c r="AB53" s="938"/>
    </row>
    <row r="54" spans="2:28" x14ac:dyDescent="0.3">
      <c r="B54" s="936"/>
      <c r="C54" s="1332"/>
      <c r="D54" s="1333"/>
      <c r="E54" s="1333"/>
      <c r="F54" s="1333"/>
      <c r="G54" s="1333"/>
      <c r="H54" s="1333"/>
      <c r="I54" s="1333"/>
      <c r="J54" s="1333"/>
      <c r="K54" s="1333"/>
      <c r="L54" s="1333"/>
      <c r="M54" s="1333"/>
      <c r="N54" s="1333"/>
      <c r="O54" s="1333"/>
      <c r="P54" s="1333"/>
      <c r="Q54" s="1333"/>
      <c r="R54" s="1333"/>
      <c r="S54" s="1333"/>
      <c r="T54" s="1333"/>
      <c r="U54" s="1333"/>
      <c r="V54" s="1333"/>
      <c r="W54" s="1333"/>
      <c r="X54" s="1333"/>
      <c r="Y54" s="1333"/>
      <c r="Z54" s="1333"/>
      <c r="AA54" s="1334"/>
      <c r="AB54" s="938"/>
    </row>
    <row r="55" spans="2:28" x14ac:dyDescent="0.3">
      <c r="B55" s="936"/>
      <c r="C55" s="1332"/>
      <c r="D55" s="1333"/>
      <c r="E55" s="1333"/>
      <c r="F55" s="1333"/>
      <c r="G55" s="1333"/>
      <c r="H55" s="1333"/>
      <c r="I55" s="1333"/>
      <c r="J55" s="1333"/>
      <c r="K55" s="1333"/>
      <c r="L55" s="1333"/>
      <c r="M55" s="1333"/>
      <c r="N55" s="1333"/>
      <c r="O55" s="1333"/>
      <c r="P55" s="1333"/>
      <c r="Q55" s="1333"/>
      <c r="R55" s="1333"/>
      <c r="S55" s="1333"/>
      <c r="T55" s="1333"/>
      <c r="U55" s="1333"/>
      <c r="V55" s="1333"/>
      <c r="W55" s="1333"/>
      <c r="X55" s="1333"/>
      <c r="Y55" s="1333"/>
      <c r="Z55" s="1333"/>
      <c r="AA55" s="1334"/>
      <c r="AB55" s="938"/>
    </row>
    <row r="56" spans="2:28" x14ac:dyDescent="0.3">
      <c r="B56" s="936"/>
      <c r="C56" s="1332"/>
      <c r="D56" s="1333"/>
      <c r="E56" s="1333"/>
      <c r="F56" s="1333"/>
      <c r="G56" s="1333"/>
      <c r="H56" s="1333"/>
      <c r="I56" s="1333"/>
      <c r="J56" s="1333"/>
      <c r="K56" s="1333"/>
      <c r="L56" s="1333"/>
      <c r="M56" s="1333"/>
      <c r="N56" s="1333"/>
      <c r="O56" s="1333"/>
      <c r="P56" s="1333"/>
      <c r="Q56" s="1333"/>
      <c r="R56" s="1333"/>
      <c r="S56" s="1333"/>
      <c r="T56" s="1333"/>
      <c r="U56" s="1333"/>
      <c r="V56" s="1333"/>
      <c r="W56" s="1333"/>
      <c r="X56" s="1333"/>
      <c r="Y56" s="1333"/>
      <c r="Z56" s="1333"/>
      <c r="AA56" s="1334"/>
      <c r="AB56" s="938"/>
    </row>
    <row r="57" spans="2:28" x14ac:dyDescent="0.3">
      <c r="B57" s="936"/>
      <c r="C57" s="1332"/>
      <c r="D57" s="1333"/>
      <c r="E57" s="1333"/>
      <c r="F57" s="1333"/>
      <c r="G57" s="1333"/>
      <c r="H57" s="1333"/>
      <c r="I57" s="1333"/>
      <c r="J57" s="1333"/>
      <c r="K57" s="1333"/>
      <c r="L57" s="1333"/>
      <c r="M57" s="1333"/>
      <c r="N57" s="1333"/>
      <c r="O57" s="1333"/>
      <c r="P57" s="1333"/>
      <c r="Q57" s="1333"/>
      <c r="R57" s="1333"/>
      <c r="S57" s="1333"/>
      <c r="T57" s="1333"/>
      <c r="U57" s="1333"/>
      <c r="V57" s="1333"/>
      <c r="W57" s="1333"/>
      <c r="X57" s="1333"/>
      <c r="Y57" s="1333"/>
      <c r="Z57" s="1333"/>
      <c r="AA57" s="1334"/>
      <c r="AB57" s="938"/>
    </row>
    <row r="58" spans="2:28" x14ac:dyDescent="0.3">
      <c r="B58" s="936"/>
      <c r="C58" s="1332"/>
      <c r="D58" s="1333"/>
      <c r="E58" s="1333"/>
      <c r="F58" s="1333"/>
      <c r="G58" s="1333"/>
      <c r="H58" s="1333"/>
      <c r="I58" s="1333"/>
      <c r="J58" s="1333"/>
      <c r="K58" s="1333"/>
      <c r="L58" s="1333"/>
      <c r="M58" s="1333"/>
      <c r="N58" s="1333"/>
      <c r="O58" s="1333"/>
      <c r="P58" s="1333"/>
      <c r="Q58" s="1333"/>
      <c r="R58" s="1333"/>
      <c r="S58" s="1333"/>
      <c r="T58" s="1333"/>
      <c r="U58" s="1333"/>
      <c r="V58" s="1333"/>
      <c r="W58" s="1333"/>
      <c r="X58" s="1333"/>
      <c r="Y58" s="1333"/>
      <c r="Z58" s="1333"/>
      <c r="AA58" s="1334"/>
      <c r="AB58" s="938"/>
    </row>
    <row r="59" spans="2:28" x14ac:dyDescent="0.3">
      <c r="B59" s="936"/>
      <c r="C59" s="1332"/>
      <c r="D59" s="1333"/>
      <c r="E59" s="1333"/>
      <c r="F59" s="1333"/>
      <c r="G59" s="1333"/>
      <c r="H59" s="1333"/>
      <c r="I59" s="1333"/>
      <c r="J59" s="1333"/>
      <c r="K59" s="1333"/>
      <c r="L59" s="1333"/>
      <c r="M59" s="1333"/>
      <c r="N59" s="1333"/>
      <c r="O59" s="1333"/>
      <c r="P59" s="1333"/>
      <c r="Q59" s="1333"/>
      <c r="R59" s="1333"/>
      <c r="S59" s="1333"/>
      <c r="T59" s="1333"/>
      <c r="U59" s="1333"/>
      <c r="V59" s="1333"/>
      <c r="W59" s="1333"/>
      <c r="X59" s="1333"/>
      <c r="Y59" s="1333"/>
      <c r="Z59" s="1333"/>
      <c r="AA59" s="1334"/>
      <c r="AB59" s="938"/>
    </row>
    <row r="60" spans="2:28" x14ac:dyDescent="0.3">
      <c r="B60" s="936"/>
      <c r="C60" s="1332"/>
      <c r="D60" s="1333"/>
      <c r="E60" s="1333"/>
      <c r="F60" s="1333"/>
      <c r="G60" s="1333"/>
      <c r="H60" s="1333"/>
      <c r="I60" s="1333"/>
      <c r="J60" s="1333"/>
      <c r="K60" s="1333"/>
      <c r="L60" s="1333"/>
      <c r="M60" s="1333"/>
      <c r="N60" s="1333"/>
      <c r="O60" s="1333"/>
      <c r="P60" s="1333"/>
      <c r="Q60" s="1333"/>
      <c r="R60" s="1333"/>
      <c r="S60" s="1333"/>
      <c r="T60" s="1333"/>
      <c r="U60" s="1333"/>
      <c r="V60" s="1333"/>
      <c r="W60" s="1333"/>
      <c r="X60" s="1333"/>
      <c r="Y60" s="1333"/>
      <c r="Z60" s="1333"/>
      <c r="AA60" s="1334"/>
      <c r="AB60" s="938"/>
    </row>
    <row r="61" spans="2:28" ht="12.5" thickBot="1" x14ac:dyDescent="0.35">
      <c r="B61" s="936"/>
      <c r="C61" s="1335"/>
      <c r="D61" s="1336"/>
      <c r="E61" s="1336"/>
      <c r="F61" s="1336"/>
      <c r="G61" s="1336"/>
      <c r="H61" s="1336"/>
      <c r="I61" s="1336"/>
      <c r="J61" s="1336"/>
      <c r="K61" s="1336"/>
      <c r="L61" s="1336"/>
      <c r="M61" s="1336"/>
      <c r="N61" s="1336"/>
      <c r="O61" s="1336"/>
      <c r="P61" s="1336"/>
      <c r="Q61" s="1336"/>
      <c r="R61" s="1336"/>
      <c r="S61" s="1336"/>
      <c r="T61" s="1336"/>
      <c r="U61" s="1336"/>
      <c r="V61" s="1336"/>
      <c r="W61" s="1336"/>
      <c r="X61" s="1336"/>
      <c r="Y61" s="1336"/>
      <c r="Z61" s="1336"/>
      <c r="AA61" s="1337"/>
      <c r="AB61" s="938"/>
    </row>
    <row r="62" spans="2:28" ht="7.5" customHeight="1" x14ac:dyDescent="0.3">
      <c r="B62" s="947"/>
      <c r="C62" s="948"/>
      <c r="D62" s="948"/>
      <c r="E62" s="948"/>
      <c r="F62" s="948"/>
      <c r="G62" s="948"/>
      <c r="H62" s="948"/>
      <c r="I62" s="948"/>
      <c r="J62" s="948"/>
      <c r="K62" s="948"/>
      <c r="L62" s="948"/>
      <c r="M62" s="948"/>
      <c r="N62" s="948"/>
      <c r="O62" s="948"/>
      <c r="P62" s="948"/>
      <c r="Q62" s="948"/>
      <c r="R62" s="948"/>
      <c r="S62" s="948"/>
      <c r="T62" s="948"/>
      <c r="U62" s="948"/>
      <c r="V62" s="948"/>
      <c r="W62" s="948"/>
      <c r="X62" s="948"/>
      <c r="Y62" s="948"/>
      <c r="Z62" s="948"/>
      <c r="AA62" s="948"/>
      <c r="AB62" s="949"/>
    </row>
    <row r="63" spans="2:28" ht="6.75" customHeight="1" thickBot="1" x14ac:dyDescent="0.35">
      <c r="B63" s="950"/>
      <c r="C63" s="951"/>
      <c r="D63" s="951"/>
      <c r="E63" s="951"/>
      <c r="F63" s="951"/>
      <c r="G63" s="951"/>
      <c r="H63" s="951"/>
      <c r="I63" s="951"/>
      <c r="J63" s="951"/>
      <c r="K63" s="951"/>
      <c r="L63" s="951"/>
      <c r="M63" s="951"/>
      <c r="N63" s="951"/>
      <c r="O63" s="951"/>
      <c r="P63" s="951"/>
      <c r="Q63" s="951"/>
      <c r="R63" s="951"/>
      <c r="S63" s="951"/>
      <c r="T63" s="951"/>
      <c r="U63" s="951"/>
      <c r="V63" s="951"/>
      <c r="W63" s="951"/>
      <c r="X63" s="951"/>
      <c r="Y63" s="951"/>
      <c r="Z63" s="951"/>
      <c r="AA63" s="951"/>
      <c r="AB63" s="952"/>
    </row>
    <row r="64" spans="2:28" ht="14.25" customHeight="1" x14ac:dyDescent="0.3">
      <c r="B64" s="953"/>
      <c r="C64" s="1970" t="s">
        <v>41</v>
      </c>
      <c r="D64" s="1971"/>
      <c r="E64" s="1971"/>
      <c r="F64" s="1971"/>
      <c r="G64" s="1971"/>
      <c r="H64" s="1971" t="s">
        <v>57</v>
      </c>
      <c r="I64" s="1971"/>
      <c r="J64" s="1971" t="s">
        <v>58</v>
      </c>
      <c r="K64" s="1971"/>
      <c r="L64" s="1971"/>
      <c r="M64" s="1971"/>
      <c r="N64" s="1971" t="s">
        <v>217</v>
      </c>
      <c r="O64" s="1971"/>
      <c r="P64" s="1971"/>
      <c r="Q64" s="1971"/>
      <c r="R64" s="1971"/>
      <c r="S64" s="1971"/>
      <c r="T64" s="1971"/>
      <c r="U64" s="1971"/>
      <c r="V64" s="1971" t="s">
        <v>50</v>
      </c>
      <c r="W64" s="1971"/>
      <c r="X64" s="1971"/>
      <c r="Y64" s="1971"/>
      <c r="Z64" s="1971"/>
      <c r="AA64" s="1973"/>
      <c r="AB64" s="954"/>
    </row>
    <row r="65" spans="2:28" ht="14.25" customHeight="1" x14ac:dyDescent="0.3">
      <c r="B65" s="955"/>
      <c r="C65" s="1972"/>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974"/>
      <c r="AB65" s="954"/>
    </row>
    <row r="66" spans="2:28" ht="15" customHeight="1" x14ac:dyDescent="0.3">
      <c r="B66" s="955"/>
      <c r="C66" s="1972"/>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974"/>
      <c r="AB66" s="954"/>
    </row>
    <row r="67" spans="2:28" ht="42.75" customHeight="1" x14ac:dyDescent="0.3">
      <c r="B67" s="953"/>
      <c r="C67" s="1951" t="str">
        <f t="shared" ref="C67:C72" si="1">+C38</f>
        <v>BIMESTRE 1</v>
      </c>
      <c r="D67" s="1952"/>
      <c r="E67" s="1952"/>
      <c r="F67" s="1952"/>
      <c r="G67" s="1952"/>
      <c r="H67" s="1962">
        <v>1</v>
      </c>
      <c r="I67" s="1962"/>
      <c r="J67" s="1956">
        <f t="shared" ref="J67:J72" si="2">+J38</f>
        <v>1</v>
      </c>
      <c r="K67" s="1956"/>
      <c r="L67" s="1956"/>
      <c r="M67" s="1956"/>
      <c r="N67" s="1952" t="s">
        <v>980</v>
      </c>
      <c r="O67" s="1952"/>
      <c r="P67" s="1952"/>
      <c r="Q67" s="1952"/>
      <c r="R67" s="1952"/>
      <c r="S67" s="1952"/>
      <c r="T67" s="1952"/>
      <c r="U67" s="1952"/>
      <c r="V67" s="1954" t="s">
        <v>604</v>
      </c>
      <c r="W67" s="1954"/>
      <c r="X67" s="1954"/>
      <c r="Y67" s="1954"/>
      <c r="Z67" s="1954"/>
      <c r="AA67" s="1955"/>
      <c r="AB67" s="956"/>
    </row>
    <row r="68" spans="2:28" ht="45" customHeight="1" x14ac:dyDescent="0.3">
      <c r="B68" s="953"/>
      <c r="C68" s="1951" t="str">
        <f t="shared" si="1"/>
        <v>BIMESTRE 2</v>
      </c>
      <c r="D68" s="1952"/>
      <c r="E68" s="1952"/>
      <c r="F68" s="1952"/>
      <c r="G68" s="1952"/>
      <c r="H68" s="1962">
        <v>1</v>
      </c>
      <c r="I68" s="1962"/>
      <c r="J68" s="1956" t="str">
        <f t="shared" si="2"/>
        <v/>
      </c>
      <c r="K68" s="1956"/>
      <c r="L68" s="1956"/>
      <c r="M68" s="1956"/>
      <c r="N68" s="1952"/>
      <c r="O68" s="1952"/>
      <c r="P68" s="1952"/>
      <c r="Q68" s="1952"/>
      <c r="R68" s="1952"/>
      <c r="S68" s="1952"/>
      <c r="T68" s="1952"/>
      <c r="U68" s="1952"/>
      <c r="V68" s="4160"/>
      <c r="W68" s="4161"/>
      <c r="X68" s="4161"/>
      <c r="Y68" s="4161"/>
      <c r="Z68" s="4161"/>
      <c r="AA68" s="4162"/>
      <c r="AB68" s="956"/>
    </row>
    <row r="69" spans="2:28" ht="45" customHeight="1" x14ac:dyDescent="0.3">
      <c r="B69" s="953"/>
      <c r="C69" s="1951" t="str">
        <f t="shared" si="1"/>
        <v>BIMESTRE 3</v>
      </c>
      <c r="D69" s="1952"/>
      <c r="E69" s="1952"/>
      <c r="F69" s="1952"/>
      <c r="G69" s="1952"/>
      <c r="H69" s="1962">
        <v>1</v>
      </c>
      <c r="I69" s="1962"/>
      <c r="J69" s="1956" t="str">
        <f t="shared" si="2"/>
        <v/>
      </c>
      <c r="K69" s="1956"/>
      <c r="L69" s="1956"/>
      <c r="M69" s="1956"/>
      <c r="N69" s="1952"/>
      <c r="O69" s="1952"/>
      <c r="P69" s="1952"/>
      <c r="Q69" s="1952"/>
      <c r="R69" s="1952"/>
      <c r="S69" s="1952"/>
      <c r="T69" s="1952"/>
      <c r="U69" s="1952"/>
      <c r="V69" s="1954"/>
      <c r="W69" s="1954"/>
      <c r="X69" s="1954"/>
      <c r="Y69" s="1954"/>
      <c r="Z69" s="1954"/>
      <c r="AA69" s="1955"/>
      <c r="AB69" s="956"/>
    </row>
    <row r="70" spans="2:28" ht="45" customHeight="1" x14ac:dyDescent="0.3">
      <c r="B70" s="953"/>
      <c r="C70" s="1951" t="str">
        <f t="shared" si="1"/>
        <v>BIMESTRE 4</v>
      </c>
      <c r="D70" s="1952"/>
      <c r="E70" s="1952"/>
      <c r="F70" s="1952"/>
      <c r="G70" s="1952"/>
      <c r="H70" s="1962">
        <v>1</v>
      </c>
      <c r="I70" s="1962"/>
      <c r="J70" s="1956" t="str">
        <f t="shared" si="2"/>
        <v/>
      </c>
      <c r="K70" s="1956"/>
      <c r="L70" s="1956"/>
      <c r="M70" s="1956"/>
      <c r="N70" s="1952"/>
      <c r="O70" s="1952"/>
      <c r="P70" s="1952"/>
      <c r="Q70" s="1952"/>
      <c r="R70" s="1952"/>
      <c r="S70" s="1952"/>
      <c r="T70" s="1952"/>
      <c r="U70" s="1952"/>
      <c r="V70" s="1954"/>
      <c r="W70" s="1954"/>
      <c r="X70" s="1954"/>
      <c r="Y70" s="1954"/>
      <c r="Z70" s="1954"/>
      <c r="AA70" s="1955"/>
      <c r="AB70" s="956"/>
    </row>
    <row r="71" spans="2:28" ht="45" customHeight="1" x14ac:dyDescent="0.3">
      <c r="B71" s="953"/>
      <c r="C71" s="1951" t="str">
        <f t="shared" si="1"/>
        <v>BIMESTRE 5</v>
      </c>
      <c r="D71" s="1952"/>
      <c r="E71" s="1952"/>
      <c r="F71" s="1952"/>
      <c r="G71" s="1952"/>
      <c r="H71" s="1962">
        <v>1</v>
      </c>
      <c r="I71" s="1962"/>
      <c r="J71" s="1956" t="str">
        <f t="shared" si="2"/>
        <v/>
      </c>
      <c r="K71" s="1956"/>
      <c r="L71" s="1956"/>
      <c r="M71" s="1956"/>
      <c r="N71" s="1952"/>
      <c r="O71" s="1952"/>
      <c r="P71" s="1952"/>
      <c r="Q71" s="1952"/>
      <c r="R71" s="1952"/>
      <c r="S71" s="1952"/>
      <c r="T71" s="1952"/>
      <c r="U71" s="1952"/>
      <c r="V71" s="1954"/>
      <c r="W71" s="1954"/>
      <c r="X71" s="1954"/>
      <c r="Y71" s="1954"/>
      <c r="Z71" s="1954"/>
      <c r="AA71" s="1955"/>
      <c r="AB71" s="956"/>
    </row>
    <row r="72" spans="2:28" ht="45" customHeight="1" x14ac:dyDescent="0.3">
      <c r="B72" s="953"/>
      <c r="C72" s="1951" t="str">
        <f t="shared" si="1"/>
        <v>BIMESTRE 6</v>
      </c>
      <c r="D72" s="1952"/>
      <c r="E72" s="1952"/>
      <c r="F72" s="1952"/>
      <c r="G72" s="1952"/>
      <c r="H72" s="1962">
        <v>1</v>
      </c>
      <c r="I72" s="1962"/>
      <c r="J72" s="1956" t="str">
        <f t="shared" si="2"/>
        <v/>
      </c>
      <c r="K72" s="1956"/>
      <c r="L72" s="1956"/>
      <c r="M72" s="1956"/>
      <c r="N72" s="1952"/>
      <c r="O72" s="1952"/>
      <c r="P72" s="1952"/>
      <c r="Q72" s="1952"/>
      <c r="R72" s="1952"/>
      <c r="S72" s="1952"/>
      <c r="T72" s="1952"/>
      <c r="U72" s="1952"/>
      <c r="V72" s="1954"/>
      <c r="W72" s="1954"/>
      <c r="X72" s="1954"/>
      <c r="Y72" s="1954"/>
      <c r="Z72" s="1954"/>
      <c r="AA72" s="1955"/>
      <c r="AB72" s="956"/>
    </row>
    <row r="73" spans="2:28" ht="20.149999999999999" hidden="1" customHeight="1" x14ac:dyDescent="0.3">
      <c r="B73" s="953"/>
      <c r="C73" s="1951" t="e">
        <f>+#REF!</f>
        <v>#REF!</v>
      </c>
      <c r="D73" s="1952"/>
      <c r="E73" s="1952"/>
      <c r="F73" s="1952"/>
      <c r="G73" s="1952"/>
      <c r="H73" s="1962"/>
      <c r="I73" s="1962"/>
      <c r="J73" s="1956"/>
      <c r="K73" s="1956"/>
      <c r="L73" s="1956"/>
      <c r="M73" s="1956"/>
      <c r="N73" s="1953"/>
      <c r="O73" s="1953"/>
      <c r="P73" s="1953"/>
      <c r="Q73" s="1953"/>
      <c r="R73" s="1953"/>
      <c r="S73" s="1953"/>
      <c r="T73" s="1953"/>
      <c r="U73" s="1953"/>
      <c r="V73" s="1954"/>
      <c r="W73" s="1954"/>
      <c r="X73" s="1954"/>
      <c r="Y73" s="1954"/>
      <c r="Z73" s="1954"/>
      <c r="AA73" s="1955"/>
      <c r="AB73" s="956"/>
    </row>
    <row r="74" spans="2:28" ht="20.149999999999999" hidden="1" customHeight="1" x14ac:dyDescent="0.3">
      <c r="B74" s="953"/>
      <c r="C74" s="1951" t="e">
        <f>+#REF!</f>
        <v>#REF!</v>
      </c>
      <c r="D74" s="1952"/>
      <c r="E74" s="1952"/>
      <c r="F74" s="1952"/>
      <c r="G74" s="1952"/>
      <c r="H74" s="1962"/>
      <c r="I74" s="1962"/>
      <c r="J74" s="1956"/>
      <c r="K74" s="1956"/>
      <c r="L74" s="1956"/>
      <c r="M74" s="1956"/>
      <c r="N74" s="1953"/>
      <c r="O74" s="1953"/>
      <c r="P74" s="1953"/>
      <c r="Q74" s="1953"/>
      <c r="R74" s="1953"/>
      <c r="S74" s="1953"/>
      <c r="T74" s="1953"/>
      <c r="U74" s="1953"/>
      <c r="V74" s="1954"/>
      <c r="W74" s="1954"/>
      <c r="X74" s="1954"/>
      <c r="Y74" s="1954"/>
      <c r="Z74" s="1954"/>
      <c r="AA74" s="1955"/>
      <c r="AB74" s="956"/>
    </row>
    <row r="75" spans="2:28" ht="20.149999999999999" hidden="1" customHeight="1" x14ac:dyDescent="0.3">
      <c r="B75" s="953"/>
      <c r="C75" s="1951" t="e">
        <f>+#REF!</f>
        <v>#REF!</v>
      </c>
      <c r="D75" s="1952"/>
      <c r="E75" s="1952"/>
      <c r="F75" s="1952"/>
      <c r="G75" s="1952"/>
      <c r="H75" s="4156"/>
      <c r="I75" s="4157"/>
      <c r="J75" s="1956"/>
      <c r="K75" s="1956"/>
      <c r="L75" s="1956"/>
      <c r="M75" s="1956"/>
      <c r="N75" s="1953"/>
      <c r="O75" s="1953"/>
      <c r="P75" s="1953"/>
      <c r="Q75" s="1953"/>
      <c r="R75" s="1953"/>
      <c r="S75" s="1953"/>
      <c r="T75" s="1953"/>
      <c r="U75" s="1953"/>
      <c r="V75" s="1954"/>
      <c r="W75" s="1954"/>
      <c r="X75" s="1954"/>
      <c r="Y75" s="1954"/>
      <c r="Z75" s="1954"/>
      <c r="AA75" s="1955"/>
      <c r="AB75" s="956"/>
    </row>
    <row r="76" spans="2:28" ht="20.149999999999999" hidden="1" customHeight="1" x14ac:dyDescent="0.3">
      <c r="B76" s="953"/>
      <c r="C76" s="1951" t="e">
        <f>+#REF!</f>
        <v>#REF!</v>
      </c>
      <c r="D76" s="1952"/>
      <c r="E76" s="1952"/>
      <c r="F76" s="1952"/>
      <c r="G76" s="1952"/>
      <c r="H76" s="4156"/>
      <c r="I76" s="4157"/>
      <c r="J76" s="1956"/>
      <c r="K76" s="1956"/>
      <c r="L76" s="1956"/>
      <c r="M76" s="1956"/>
      <c r="N76" s="1953"/>
      <c r="O76" s="1953"/>
      <c r="P76" s="1953"/>
      <c r="Q76" s="1953"/>
      <c r="R76" s="1953"/>
      <c r="S76" s="1953"/>
      <c r="T76" s="1953"/>
      <c r="U76" s="1953"/>
      <c r="V76" s="1954"/>
      <c r="W76" s="1954"/>
      <c r="X76" s="1954"/>
      <c r="Y76" s="1954"/>
      <c r="Z76" s="1954"/>
      <c r="AA76" s="1955"/>
      <c r="AB76" s="956"/>
    </row>
    <row r="77" spans="2:28" ht="20.149999999999999" hidden="1" customHeight="1" x14ac:dyDescent="0.3">
      <c r="B77" s="953"/>
      <c r="C77" s="1951" t="e">
        <f>+#REF!</f>
        <v>#REF!</v>
      </c>
      <c r="D77" s="1952"/>
      <c r="E77" s="1952"/>
      <c r="F77" s="1952"/>
      <c r="G77" s="1952"/>
      <c r="H77" s="4156"/>
      <c r="I77" s="4157"/>
      <c r="J77" s="1956"/>
      <c r="K77" s="1956"/>
      <c r="L77" s="1956"/>
      <c r="M77" s="1956"/>
      <c r="N77" s="1953"/>
      <c r="O77" s="1953"/>
      <c r="P77" s="1953"/>
      <c r="Q77" s="1953"/>
      <c r="R77" s="1953"/>
      <c r="S77" s="1953"/>
      <c r="T77" s="1953"/>
      <c r="U77" s="1953"/>
      <c r="V77" s="1954"/>
      <c r="W77" s="1954"/>
      <c r="X77" s="1954"/>
      <c r="Y77" s="1954"/>
      <c r="Z77" s="1954"/>
      <c r="AA77" s="1955"/>
      <c r="AB77" s="956"/>
    </row>
    <row r="78" spans="2:28" ht="20.149999999999999" hidden="1" customHeight="1" x14ac:dyDescent="0.3">
      <c r="B78" s="953"/>
      <c r="C78" s="2069" t="e">
        <f>+#REF!</f>
        <v>#REF!</v>
      </c>
      <c r="D78" s="2070"/>
      <c r="E78" s="2070"/>
      <c r="F78" s="2070"/>
      <c r="G78" s="2070"/>
      <c r="H78" s="4158"/>
      <c r="I78" s="4159"/>
      <c r="J78" s="2072"/>
      <c r="K78" s="2072"/>
      <c r="L78" s="2072"/>
      <c r="M78" s="2072"/>
      <c r="N78" s="2073"/>
      <c r="O78" s="2073"/>
      <c r="P78" s="2073"/>
      <c r="Q78" s="2073"/>
      <c r="R78" s="2073"/>
      <c r="S78" s="2073"/>
      <c r="T78" s="2073"/>
      <c r="U78" s="2073"/>
      <c r="V78" s="2074"/>
      <c r="W78" s="2074"/>
      <c r="X78" s="2074"/>
      <c r="Y78" s="2074"/>
      <c r="Z78" s="2074"/>
      <c r="AA78" s="2075"/>
      <c r="AB78" s="956"/>
    </row>
    <row r="79" spans="2:28" x14ac:dyDescent="0.3">
      <c r="B79" s="957"/>
      <c r="C79" s="948"/>
      <c r="D79" s="948"/>
      <c r="E79" s="948"/>
      <c r="F79" s="948"/>
      <c r="G79" s="948"/>
      <c r="H79" s="948"/>
      <c r="I79" s="948"/>
      <c r="J79" s="948"/>
      <c r="K79" s="948"/>
      <c r="L79" s="948"/>
      <c r="M79" s="948"/>
      <c r="N79" s="948"/>
      <c r="O79" s="948"/>
      <c r="P79" s="948"/>
      <c r="Q79" s="948"/>
      <c r="R79" s="948"/>
      <c r="S79" s="948"/>
      <c r="T79" s="948"/>
      <c r="U79" s="948"/>
      <c r="V79" s="948"/>
      <c r="W79" s="948"/>
      <c r="X79" s="948"/>
      <c r="Y79" s="948"/>
      <c r="Z79" s="948"/>
      <c r="AA79" s="948"/>
      <c r="AB79" s="958"/>
    </row>
    <row r="118" ht="6" customHeight="1" x14ac:dyDescent="0.3"/>
  </sheetData>
  <mergeCells count="146">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18:H18"/>
    <mergeCell ref="I18:AA18"/>
    <mergeCell ref="C28:H28"/>
    <mergeCell ref="I28:J28"/>
    <mergeCell ref="K28:N28"/>
    <mergeCell ref="O28:R28"/>
    <mergeCell ref="T28:V28"/>
    <mergeCell ref="X28:Z28"/>
    <mergeCell ref="C23:I23"/>
    <mergeCell ref="J23:P23"/>
    <mergeCell ref="Q23:AA23"/>
    <mergeCell ref="C24:I24"/>
    <mergeCell ref="J24:P24"/>
    <mergeCell ref="Q24:AA24"/>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3:G43"/>
    <mergeCell ref="K43:AA43"/>
    <mergeCell ref="AB37:AB38"/>
    <mergeCell ref="C38:G38"/>
    <mergeCell ref="K38:AA38"/>
    <mergeCell ref="C39:G39"/>
    <mergeCell ref="K39:AA39"/>
    <mergeCell ref="C40:G40"/>
    <mergeCell ref="K40:AA40"/>
    <mergeCell ref="C44:G44"/>
    <mergeCell ref="K44:AA44"/>
    <mergeCell ref="C47:AA48"/>
    <mergeCell ref="C49:AA61"/>
    <mergeCell ref="C64:G66"/>
    <mergeCell ref="H64:I66"/>
    <mergeCell ref="J64:M66"/>
    <mergeCell ref="N64:U66"/>
    <mergeCell ref="V64: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AD18:AM18"/>
    <mergeCell ref="C20:H21"/>
    <mergeCell ref="I20:L21"/>
    <mergeCell ref="M20:S20"/>
    <mergeCell ref="T20:AA20"/>
    <mergeCell ref="M21:S21"/>
    <mergeCell ref="T21:AA21"/>
    <mergeCell ref="C26:H26"/>
    <mergeCell ref="I26:AA26"/>
  </mergeCells>
  <pageMargins left="0.7" right="0.7" top="0.75" bottom="0.75" header="0.3" footer="0.3"/>
  <drawing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M124"/>
  <sheetViews>
    <sheetView topLeftCell="A25" workbookViewId="0">
      <selection activeCell="J38" sqref="J38:J40"/>
    </sheetView>
  </sheetViews>
  <sheetFormatPr baseColWidth="10" defaultColWidth="3.54296875" defaultRowHeight="12" x14ac:dyDescent="0.3"/>
  <cols>
    <col min="1" max="1" width="3.54296875" style="923"/>
    <col min="2" max="2" width="1.453125" style="923" customWidth="1"/>
    <col min="3" max="6" width="2.54296875" style="923" customWidth="1"/>
    <col min="7" max="7" width="6.1796875" style="923" customWidth="1"/>
    <col min="8" max="10" width="15.54296875" style="923" customWidth="1"/>
    <col min="11" max="19" width="3.453125" style="923" customWidth="1"/>
    <col min="20" max="20" width="4.54296875" style="923" customWidth="1"/>
    <col min="21" max="22" width="6.54296875" style="923" customWidth="1"/>
    <col min="23" max="23" width="4.54296875" style="923" customWidth="1"/>
    <col min="24" max="27" width="5" style="923" customWidth="1"/>
    <col min="28" max="28" width="1.453125" style="923" customWidth="1"/>
    <col min="29" max="16384" width="3.54296875" style="923"/>
  </cols>
  <sheetData>
    <row r="1" spans="2:28" ht="12.5" thickBot="1" x14ac:dyDescent="0.35">
      <c r="B1" s="924"/>
      <c r="C1" s="924"/>
      <c r="D1" s="924"/>
      <c r="E1" s="924"/>
      <c r="F1" s="924"/>
    </row>
    <row r="2" spans="2:28" ht="45.75" customHeight="1" x14ac:dyDescent="0.3">
      <c r="B2" s="1317"/>
      <c r="C2" s="1318"/>
      <c r="D2" s="1318"/>
      <c r="E2" s="1318"/>
      <c r="F2" s="1318"/>
      <c r="G2" s="1318"/>
      <c r="H2" s="1997" t="s">
        <v>0</v>
      </c>
      <c r="I2" s="1997"/>
      <c r="J2" s="1997"/>
      <c r="K2" s="1997"/>
      <c r="L2" s="1997"/>
      <c r="M2" s="1997"/>
      <c r="N2" s="1997"/>
      <c r="O2" s="1997"/>
      <c r="P2" s="1997"/>
      <c r="Q2" s="1997"/>
      <c r="R2" s="1997"/>
      <c r="S2" s="1997"/>
      <c r="T2" s="1997"/>
      <c r="U2" s="1997"/>
      <c r="V2" s="1997"/>
      <c r="W2" s="1997"/>
      <c r="X2" s="1997"/>
      <c r="Y2" s="1997"/>
      <c r="Z2" s="1997"/>
      <c r="AA2" s="1997"/>
      <c r="AB2" s="1998"/>
    </row>
    <row r="3" spans="2:28" ht="15" customHeight="1" x14ac:dyDescent="0.3">
      <c r="B3" s="1290"/>
      <c r="C3" s="1291"/>
      <c r="D3" s="1291"/>
      <c r="E3" s="1291"/>
      <c r="F3" s="1291"/>
      <c r="G3" s="1291"/>
      <c r="H3" s="1999" t="s">
        <v>1</v>
      </c>
      <c r="I3" s="1999"/>
      <c r="J3" s="1999"/>
      <c r="K3" s="1999"/>
      <c r="L3" s="1999"/>
      <c r="M3" s="1999"/>
      <c r="N3" s="1999"/>
      <c r="O3" s="1999"/>
      <c r="P3" s="1999" t="s">
        <v>2</v>
      </c>
      <c r="Q3" s="1999"/>
      <c r="R3" s="1999" t="s">
        <v>2</v>
      </c>
      <c r="S3" s="1999"/>
      <c r="T3" s="1999"/>
      <c r="U3" s="1999"/>
      <c r="V3" s="1999"/>
      <c r="W3" s="1999"/>
      <c r="X3" s="1999"/>
      <c r="Y3" s="1999"/>
      <c r="Z3" s="1999"/>
      <c r="AA3" s="1999"/>
      <c r="AB3" s="2000"/>
    </row>
    <row r="4" spans="2:28" ht="15.75" customHeight="1" thickBot="1" x14ac:dyDescent="0.35">
      <c r="B4" s="1296"/>
      <c r="C4" s="1297"/>
      <c r="D4" s="1297"/>
      <c r="E4" s="1297"/>
      <c r="F4" s="1297"/>
      <c r="G4" s="1297"/>
      <c r="H4" s="2001" t="s">
        <v>3</v>
      </c>
      <c r="I4" s="2001"/>
      <c r="J4" s="2001"/>
      <c r="K4" s="2001"/>
      <c r="L4" s="2001"/>
      <c r="M4" s="2001"/>
      <c r="N4" s="2001"/>
      <c r="O4" s="2001"/>
      <c r="P4" s="2001"/>
      <c r="Q4" s="2001"/>
      <c r="R4" s="2001"/>
      <c r="S4" s="2001"/>
      <c r="T4" s="2001"/>
      <c r="U4" s="2001"/>
      <c r="V4" s="2001"/>
      <c r="W4" s="2001"/>
      <c r="X4" s="2001"/>
      <c r="Y4" s="2001"/>
      <c r="Z4" s="2001"/>
      <c r="AA4" s="2001"/>
      <c r="AB4" s="2002"/>
    </row>
    <row r="5" spans="2:28" x14ac:dyDescent="0.3">
      <c r="H5" s="925"/>
      <c r="I5" s="925"/>
      <c r="J5" s="925"/>
      <c r="K5" s="925"/>
      <c r="L5" s="925"/>
      <c r="M5" s="925"/>
      <c r="N5" s="925"/>
      <c r="O5" s="925"/>
      <c r="P5" s="925"/>
      <c r="Q5" s="925"/>
      <c r="R5" s="925"/>
      <c r="S5" s="925"/>
      <c r="T5" s="925"/>
      <c r="U5" s="925"/>
      <c r="V5" s="925"/>
      <c r="W5" s="925"/>
      <c r="X5" s="925"/>
      <c r="Y5" s="925"/>
      <c r="Z5" s="925"/>
      <c r="AA5" s="925"/>
      <c r="AB5" s="925"/>
    </row>
    <row r="6" spans="2:28" ht="10" customHeight="1" thickBot="1" x14ac:dyDescent="0.35">
      <c r="B6" s="926"/>
      <c r="C6" s="927"/>
      <c r="D6" s="927"/>
      <c r="E6" s="927"/>
      <c r="F6" s="927"/>
      <c r="G6" s="927"/>
      <c r="H6" s="927"/>
      <c r="I6" s="928"/>
      <c r="J6" s="928"/>
      <c r="K6" s="928"/>
      <c r="L6" s="928"/>
      <c r="M6" s="928"/>
      <c r="N6" s="928"/>
      <c r="O6" s="928"/>
      <c r="P6" s="928"/>
      <c r="Q6" s="928"/>
      <c r="R6" s="929"/>
      <c r="S6" s="929"/>
      <c r="T6" s="929"/>
      <c r="U6" s="929"/>
      <c r="V6" s="929"/>
      <c r="W6" s="927"/>
      <c r="X6" s="927"/>
      <c r="Y6" s="927"/>
      <c r="Z6" s="927"/>
      <c r="AA6" s="927"/>
      <c r="AB6" s="930"/>
    </row>
    <row r="7" spans="2:28" ht="15" customHeight="1" x14ac:dyDescent="0.3">
      <c r="B7" s="931"/>
      <c r="C7" s="2003" t="s">
        <v>4</v>
      </c>
      <c r="D7" s="2004"/>
      <c r="E7" s="2004"/>
      <c r="F7" s="2004"/>
      <c r="G7" s="2004"/>
      <c r="H7" s="2005"/>
      <c r="I7" s="2932" t="s">
        <v>624</v>
      </c>
      <c r="J7" s="2933"/>
      <c r="K7" s="2933"/>
      <c r="L7" s="2933"/>
      <c r="M7" s="2933"/>
      <c r="N7" s="2933"/>
      <c r="O7" s="2933"/>
      <c r="P7" s="2933"/>
      <c r="Q7" s="2933"/>
      <c r="R7" s="2933"/>
      <c r="S7" s="2933"/>
      <c r="T7" s="2933"/>
      <c r="U7" s="2933"/>
      <c r="V7" s="2933"/>
      <c r="W7" s="2933"/>
      <c r="X7" s="2933"/>
      <c r="Y7" s="2933"/>
      <c r="Z7" s="2933"/>
      <c r="AA7" s="2934"/>
      <c r="AB7" s="932"/>
    </row>
    <row r="8" spans="2:28" ht="12.5" thickBot="1" x14ac:dyDescent="0.35">
      <c r="B8" s="931"/>
      <c r="C8" s="2006"/>
      <c r="D8" s="2007"/>
      <c r="E8" s="2007"/>
      <c r="F8" s="2007"/>
      <c r="G8" s="2007"/>
      <c r="H8" s="2008"/>
      <c r="I8" s="2935"/>
      <c r="J8" s="2936"/>
      <c r="K8" s="2936"/>
      <c r="L8" s="2936"/>
      <c r="M8" s="2936"/>
      <c r="N8" s="2936"/>
      <c r="O8" s="2936"/>
      <c r="P8" s="2936"/>
      <c r="Q8" s="2936"/>
      <c r="R8" s="2936"/>
      <c r="S8" s="2936"/>
      <c r="T8" s="2936"/>
      <c r="U8" s="2936"/>
      <c r="V8" s="2936"/>
      <c r="W8" s="2936"/>
      <c r="X8" s="2936"/>
      <c r="Y8" s="2936"/>
      <c r="Z8" s="2936"/>
      <c r="AA8" s="2937"/>
      <c r="AB8" s="932"/>
    </row>
    <row r="9" spans="2:28" ht="10" customHeight="1" thickBot="1" x14ac:dyDescent="0.35">
      <c r="B9" s="931"/>
      <c r="C9" s="933"/>
      <c r="D9" s="933"/>
      <c r="E9" s="933"/>
      <c r="F9" s="933"/>
      <c r="G9" s="933"/>
      <c r="H9" s="933"/>
      <c r="I9" s="934"/>
      <c r="J9" s="934"/>
      <c r="K9" s="934"/>
      <c r="L9" s="934"/>
      <c r="M9" s="934"/>
      <c r="N9" s="934"/>
      <c r="O9" s="934"/>
      <c r="P9" s="934"/>
      <c r="Q9" s="934"/>
      <c r="R9" s="935"/>
      <c r="S9" s="935"/>
      <c r="T9" s="935"/>
      <c r="U9" s="935"/>
      <c r="V9" s="935"/>
      <c r="W9" s="933"/>
      <c r="X9" s="933"/>
      <c r="Y9" s="933"/>
      <c r="Z9" s="933"/>
      <c r="AA9" s="933"/>
      <c r="AB9" s="932"/>
    </row>
    <row r="10" spans="2:28" ht="15" customHeight="1" thickBot="1" x14ac:dyDescent="0.35">
      <c r="B10" s="931"/>
      <c r="C10" s="2003" t="s">
        <v>5</v>
      </c>
      <c r="D10" s="2004"/>
      <c r="E10" s="2004"/>
      <c r="F10" s="2004"/>
      <c r="G10" s="2004"/>
      <c r="H10" s="2005"/>
      <c r="I10" s="2953" t="s">
        <v>483</v>
      </c>
      <c r="J10" s="2954"/>
      <c r="K10" s="2954"/>
      <c r="L10" s="2954"/>
      <c r="M10" s="2954"/>
      <c r="N10" s="2954"/>
      <c r="O10" s="2954"/>
      <c r="P10" s="2954"/>
      <c r="Q10" s="2955"/>
      <c r="R10" s="2033" t="s">
        <v>7</v>
      </c>
      <c r="S10" s="2034"/>
      <c r="T10" s="2034"/>
      <c r="U10" s="2035"/>
      <c r="V10" s="1941" t="s">
        <v>8</v>
      </c>
      <c r="W10" s="1942"/>
      <c r="X10" s="1942"/>
      <c r="Y10" s="1942"/>
      <c r="Z10" s="1942"/>
      <c r="AA10" s="1943"/>
      <c r="AB10" s="932"/>
    </row>
    <row r="11" spans="2:28" ht="28.5" customHeight="1" thickBot="1" x14ac:dyDescent="0.35">
      <c r="B11" s="931"/>
      <c r="C11" s="2006"/>
      <c r="D11" s="2007"/>
      <c r="E11" s="2007"/>
      <c r="F11" s="2007"/>
      <c r="G11" s="2007"/>
      <c r="H11" s="2008"/>
      <c r="I11" s="2956"/>
      <c r="J11" s="2957"/>
      <c r="K11" s="2957"/>
      <c r="L11" s="2957"/>
      <c r="M11" s="2957"/>
      <c r="N11" s="2957"/>
      <c r="O11" s="2957"/>
      <c r="P11" s="2957"/>
      <c r="Q11" s="2958"/>
      <c r="R11" s="2959" t="s">
        <v>484</v>
      </c>
      <c r="S11" s="2960"/>
      <c r="T11" s="2960"/>
      <c r="U11" s="2961"/>
      <c r="V11" s="2962">
        <v>1</v>
      </c>
      <c r="W11" s="2963"/>
      <c r="X11" s="2963"/>
      <c r="Y11" s="2963"/>
      <c r="Z11" s="2963"/>
      <c r="AA11" s="2964"/>
      <c r="AB11" s="932"/>
    </row>
    <row r="12" spans="2:28" ht="10" customHeight="1" thickBot="1" x14ac:dyDescent="0.35">
      <c r="B12" s="936"/>
      <c r="C12" s="937"/>
      <c r="D12" s="937"/>
      <c r="E12" s="937"/>
      <c r="F12" s="937"/>
      <c r="G12" s="937"/>
      <c r="H12" s="937"/>
      <c r="I12" s="937"/>
      <c r="J12" s="937"/>
      <c r="K12" s="937"/>
      <c r="L12" s="937"/>
      <c r="M12" s="937"/>
      <c r="N12" s="937"/>
      <c r="O12" s="937"/>
      <c r="P12" s="937"/>
      <c r="Q12" s="937"/>
      <c r="R12" s="937"/>
      <c r="S12" s="937"/>
      <c r="T12" s="937"/>
      <c r="U12" s="937"/>
      <c r="V12" s="937"/>
      <c r="W12" s="937"/>
      <c r="X12" s="937"/>
      <c r="Y12" s="937"/>
      <c r="Z12" s="937"/>
      <c r="AA12" s="937"/>
      <c r="AB12" s="938"/>
    </row>
    <row r="13" spans="2:28" ht="15" customHeight="1" x14ac:dyDescent="0.3">
      <c r="B13" s="936"/>
      <c r="C13" s="2003" t="s">
        <v>9</v>
      </c>
      <c r="D13" s="2004"/>
      <c r="E13" s="2004"/>
      <c r="F13" s="2004"/>
      <c r="G13" s="2004"/>
      <c r="H13" s="2005"/>
      <c r="I13" s="2938" t="s">
        <v>485</v>
      </c>
      <c r="J13" s="2939"/>
      <c r="K13" s="2939"/>
      <c r="L13" s="2939"/>
      <c r="M13" s="2939"/>
      <c r="N13" s="2939"/>
      <c r="O13" s="2939"/>
      <c r="P13" s="2939"/>
      <c r="Q13" s="2939"/>
      <c r="R13" s="2939"/>
      <c r="S13" s="2940"/>
      <c r="T13" s="2944" t="s">
        <v>11</v>
      </c>
      <c r="U13" s="2945"/>
      <c r="V13" s="2945"/>
      <c r="W13" s="2945"/>
      <c r="X13" s="2945"/>
      <c r="Y13" s="2945"/>
      <c r="Z13" s="2945"/>
      <c r="AA13" s="2946"/>
      <c r="AB13" s="938"/>
    </row>
    <row r="14" spans="2:28" ht="30" customHeight="1" thickBot="1" x14ac:dyDescent="0.35">
      <c r="B14" s="936"/>
      <c r="C14" s="2006"/>
      <c r="D14" s="2007"/>
      <c r="E14" s="2007"/>
      <c r="F14" s="2007"/>
      <c r="G14" s="2007"/>
      <c r="H14" s="2008"/>
      <c r="I14" s="2941"/>
      <c r="J14" s="2942"/>
      <c r="K14" s="2942"/>
      <c r="L14" s="2942"/>
      <c r="M14" s="2942"/>
      <c r="N14" s="2942"/>
      <c r="O14" s="2942"/>
      <c r="P14" s="2942"/>
      <c r="Q14" s="2942"/>
      <c r="R14" s="2942"/>
      <c r="S14" s="2943"/>
      <c r="T14" s="2947" t="s">
        <v>325</v>
      </c>
      <c r="U14" s="2948"/>
      <c r="V14" s="2948"/>
      <c r="W14" s="2948"/>
      <c r="X14" s="2948"/>
      <c r="Y14" s="2948"/>
      <c r="Z14" s="2948"/>
      <c r="AA14" s="2949"/>
      <c r="AB14" s="938"/>
    </row>
    <row r="15" spans="2:28" ht="10" customHeight="1" thickBot="1" x14ac:dyDescent="0.35">
      <c r="B15" s="936"/>
      <c r="C15" s="937"/>
      <c r="D15" s="937"/>
      <c r="E15" s="937"/>
      <c r="F15" s="937"/>
      <c r="G15" s="937"/>
      <c r="H15" s="937"/>
      <c r="I15" s="937"/>
      <c r="J15" s="937"/>
      <c r="K15" s="937"/>
      <c r="L15" s="937"/>
      <c r="M15" s="937"/>
      <c r="N15" s="937"/>
      <c r="O15" s="937"/>
      <c r="P15" s="937"/>
      <c r="Q15" s="937"/>
      <c r="R15" s="937"/>
      <c r="S15" s="937"/>
      <c r="T15" s="937"/>
      <c r="U15" s="937"/>
      <c r="V15" s="937"/>
      <c r="W15" s="937"/>
      <c r="X15" s="937"/>
      <c r="Y15" s="937"/>
      <c r="Z15" s="937"/>
      <c r="AA15" s="937"/>
      <c r="AB15" s="938"/>
    </row>
    <row r="16" spans="2:28" ht="42" customHeight="1" thickBot="1" x14ac:dyDescent="0.35">
      <c r="B16" s="936"/>
      <c r="C16" s="2040" t="s">
        <v>13</v>
      </c>
      <c r="D16" s="2041"/>
      <c r="E16" s="2041"/>
      <c r="F16" s="2041"/>
      <c r="G16" s="2041"/>
      <c r="H16" s="2042"/>
      <c r="I16" s="4175" t="s">
        <v>486</v>
      </c>
      <c r="J16" s="4176"/>
      <c r="K16" s="4176"/>
      <c r="L16" s="4176"/>
      <c r="M16" s="4176"/>
      <c r="N16" s="4176"/>
      <c r="O16" s="4176"/>
      <c r="P16" s="4176"/>
      <c r="Q16" s="4176"/>
      <c r="R16" s="4176"/>
      <c r="S16" s="4176"/>
      <c r="T16" s="4176"/>
      <c r="U16" s="4176"/>
      <c r="V16" s="4176"/>
      <c r="W16" s="4176"/>
      <c r="X16" s="4176"/>
      <c r="Y16" s="4176"/>
      <c r="Z16" s="4176"/>
      <c r="AA16" s="4177"/>
      <c r="AB16" s="938"/>
    </row>
    <row r="17" spans="2:39" ht="10" customHeight="1" thickBot="1" x14ac:dyDescent="0.35">
      <c r="B17" s="936"/>
      <c r="C17" s="935"/>
      <c r="D17" s="935"/>
      <c r="E17" s="935"/>
      <c r="F17" s="935"/>
      <c r="G17" s="935"/>
      <c r="H17" s="935"/>
      <c r="I17" s="939"/>
      <c r="J17" s="939"/>
      <c r="K17" s="939"/>
      <c r="L17" s="939"/>
      <c r="M17" s="939"/>
      <c r="N17" s="939"/>
      <c r="O17" s="939"/>
      <c r="P17" s="939"/>
      <c r="Q17" s="939"/>
      <c r="R17" s="939"/>
      <c r="S17" s="939"/>
      <c r="T17" s="939"/>
      <c r="U17" s="939"/>
      <c r="V17" s="939"/>
      <c r="W17" s="939"/>
      <c r="X17" s="939"/>
      <c r="Y17" s="939"/>
      <c r="Z17" s="939"/>
      <c r="AA17" s="939"/>
      <c r="AB17" s="938"/>
    </row>
    <row r="18" spans="2:39" ht="124.5" customHeight="1" thickBot="1" x14ac:dyDescent="0.35">
      <c r="B18" s="936"/>
      <c r="C18" s="2040" t="s">
        <v>79</v>
      </c>
      <c r="D18" s="2041"/>
      <c r="E18" s="2041"/>
      <c r="F18" s="2041"/>
      <c r="G18" s="2041"/>
      <c r="H18" s="2042"/>
      <c r="I18" s="4178" t="s">
        <v>625</v>
      </c>
      <c r="J18" s="4179"/>
      <c r="K18" s="4179"/>
      <c r="L18" s="4179"/>
      <c r="M18" s="4179"/>
      <c r="N18" s="4179"/>
      <c r="O18" s="4179"/>
      <c r="P18" s="4179"/>
      <c r="Q18" s="4179"/>
      <c r="R18" s="4179"/>
      <c r="S18" s="4179"/>
      <c r="T18" s="4179"/>
      <c r="U18" s="4179"/>
      <c r="V18" s="4179"/>
      <c r="W18" s="4179"/>
      <c r="X18" s="4179"/>
      <c r="Y18" s="4179"/>
      <c r="Z18" s="4179"/>
      <c r="AA18" s="4180"/>
      <c r="AB18" s="938"/>
      <c r="AD18" s="1928"/>
      <c r="AE18" s="1928"/>
      <c r="AF18" s="1928"/>
      <c r="AG18" s="1928"/>
      <c r="AH18" s="1928"/>
      <c r="AI18" s="1928"/>
      <c r="AJ18" s="1928"/>
      <c r="AK18" s="1928"/>
      <c r="AL18" s="1928"/>
      <c r="AM18" s="1928"/>
    </row>
    <row r="19" spans="2:39" ht="10" customHeight="1" thickBot="1" x14ac:dyDescent="0.35">
      <c r="B19" s="936"/>
      <c r="C19" s="935"/>
      <c r="D19" s="935"/>
      <c r="E19" s="935"/>
      <c r="F19" s="935"/>
      <c r="G19" s="935"/>
      <c r="H19" s="935"/>
      <c r="I19" s="939"/>
      <c r="J19" s="939"/>
      <c r="K19" s="939"/>
      <c r="L19" s="939"/>
      <c r="M19" s="939"/>
      <c r="N19" s="939"/>
      <c r="O19" s="939"/>
      <c r="P19" s="939"/>
      <c r="Q19" s="939"/>
      <c r="R19" s="939"/>
      <c r="S19" s="939"/>
      <c r="T19" s="939"/>
      <c r="U19" s="939"/>
      <c r="V19" s="939"/>
      <c r="W19" s="939"/>
      <c r="X19" s="939"/>
      <c r="Y19" s="939"/>
      <c r="Z19" s="939"/>
      <c r="AA19" s="939"/>
      <c r="AB19" s="938"/>
    </row>
    <row r="20" spans="2:39" ht="22.5" customHeight="1" x14ac:dyDescent="0.3">
      <c r="B20" s="936"/>
      <c r="C20" s="1929" t="s">
        <v>626</v>
      </c>
      <c r="D20" s="1930"/>
      <c r="E20" s="1930"/>
      <c r="F20" s="1930"/>
      <c r="G20" s="1930"/>
      <c r="H20" s="1931"/>
      <c r="I20" s="2965" t="s">
        <v>627</v>
      </c>
      <c r="J20" s="2966"/>
      <c r="K20" s="2966"/>
      <c r="L20" s="2967"/>
      <c r="M20" s="1941" t="s">
        <v>18</v>
      </c>
      <c r="N20" s="1942"/>
      <c r="O20" s="1942"/>
      <c r="P20" s="1942"/>
      <c r="Q20" s="1942"/>
      <c r="R20" s="1942"/>
      <c r="S20" s="1943"/>
      <c r="T20" s="1941" t="s">
        <v>19</v>
      </c>
      <c r="U20" s="1942"/>
      <c r="V20" s="1942"/>
      <c r="W20" s="1942"/>
      <c r="X20" s="1942"/>
      <c r="Y20" s="1942"/>
      <c r="Z20" s="1942"/>
      <c r="AA20" s="1943"/>
      <c r="AB20" s="938"/>
    </row>
    <row r="21" spans="2:39" ht="17.25" customHeight="1" thickBot="1" x14ac:dyDescent="0.35">
      <c r="B21" s="936"/>
      <c r="C21" s="1932"/>
      <c r="D21" s="1933"/>
      <c r="E21" s="1933"/>
      <c r="F21" s="1933"/>
      <c r="G21" s="1933"/>
      <c r="H21" s="1934"/>
      <c r="I21" s="2968"/>
      <c r="J21" s="2969"/>
      <c r="K21" s="2969"/>
      <c r="L21" s="2970"/>
      <c r="M21" s="4152" t="s">
        <v>487</v>
      </c>
      <c r="N21" s="4153"/>
      <c r="O21" s="4153"/>
      <c r="P21" s="4153"/>
      <c r="Q21" s="4153"/>
      <c r="R21" s="4153"/>
      <c r="S21" s="4154"/>
      <c r="T21" s="4155" t="s">
        <v>473</v>
      </c>
      <c r="U21" s="4153"/>
      <c r="V21" s="4153"/>
      <c r="W21" s="4153"/>
      <c r="X21" s="4153"/>
      <c r="Y21" s="4153"/>
      <c r="Z21" s="4153"/>
      <c r="AA21" s="4154"/>
      <c r="AB21" s="938"/>
    </row>
    <row r="22" spans="2:39" ht="10" customHeight="1" thickBot="1" x14ac:dyDescent="0.35">
      <c r="B22" s="936"/>
      <c r="C22" s="937"/>
      <c r="D22" s="937"/>
      <c r="E22" s="937"/>
      <c r="F22" s="937"/>
      <c r="G22" s="937"/>
      <c r="H22" s="937"/>
      <c r="I22" s="937"/>
      <c r="J22" s="937"/>
      <c r="K22" s="937"/>
      <c r="L22" s="937"/>
      <c r="M22" s="937"/>
      <c r="N22" s="937"/>
      <c r="O22" s="937"/>
      <c r="P22" s="937"/>
      <c r="Q22" s="937"/>
      <c r="R22" s="937"/>
      <c r="S22" s="937"/>
      <c r="T22" s="937"/>
      <c r="U22" s="937"/>
      <c r="V22" s="937"/>
      <c r="W22" s="937"/>
      <c r="X22" s="937"/>
      <c r="Y22" s="937"/>
      <c r="Z22" s="937"/>
      <c r="AA22" s="937"/>
      <c r="AB22" s="938"/>
    </row>
    <row r="23" spans="2:39" ht="31.5" customHeight="1" thickBot="1" x14ac:dyDescent="0.35">
      <c r="B23" s="936"/>
      <c r="C23" s="1941" t="s">
        <v>22</v>
      </c>
      <c r="D23" s="1942"/>
      <c r="E23" s="1942"/>
      <c r="F23" s="1942"/>
      <c r="G23" s="1942"/>
      <c r="H23" s="1942"/>
      <c r="I23" s="1943"/>
      <c r="J23" s="1948" t="s">
        <v>23</v>
      </c>
      <c r="K23" s="1949"/>
      <c r="L23" s="1949"/>
      <c r="M23" s="1949"/>
      <c r="N23" s="1949"/>
      <c r="O23" s="1949"/>
      <c r="P23" s="1950"/>
      <c r="Q23" s="1948" t="s">
        <v>24</v>
      </c>
      <c r="R23" s="1949"/>
      <c r="S23" s="1949"/>
      <c r="T23" s="1949"/>
      <c r="U23" s="1949"/>
      <c r="V23" s="1949"/>
      <c r="W23" s="1949"/>
      <c r="X23" s="1949"/>
      <c r="Y23" s="1949"/>
      <c r="Z23" s="1949"/>
      <c r="AA23" s="1950"/>
      <c r="AB23" s="938"/>
    </row>
    <row r="24" spans="2:39" ht="67.5" customHeight="1" thickBot="1" x14ac:dyDescent="0.35">
      <c r="B24" s="936"/>
      <c r="C24" s="4169" t="s">
        <v>628</v>
      </c>
      <c r="D24" s="4170"/>
      <c r="E24" s="4170"/>
      <c r="F24" s="4170"/>
      <c r="G24" s="4170"/>
      <c r="H24" s="4170"/>
      <c r="I24" s="4171"/>
      <c r="J24" s="2991" t="s">
        <v>629</v>
      </c>
      <c r="K24" s="2992"/>
      <c r="L24" s="2992"/>
      <c r="M24" s="2992"/>
      <c r="N24" s="2992"/>
      <c r="O24" s="2992"/>
      <c r="P24" s="2993"/>
      <c r="Q24" s="2974" t="s">
        <v>326</v>
      </c>
      <c r="R24" s="2975"/>
      <c r="S24" s="2975"/>
      <c r="T24" s="2975"/>
      <c r="U24" s="2975"/>
      <c r="V24" s="2975"/>
      <c r="W24" s="2975"/>
      <c r="X24" s="2975"/>
      <c r="Y24" s="2975"/>
      <c r="Z24" s="2975"/>
      <c r="AA24" s="2976"/>
      <c r="AB24" s="938"/>
    </row>
    <row r="25" spans="2:39" ht="10" customHeight="1" thickBot="1" x14ac:dyDescent="0.35">
      <c r="B25" s="936"/>
      <c r="C25" s="937"/>
      <c r="D25" s="937"/>
      <c r="E25" s="937"/>
      <c r="F25" s="937"/>
      <c r="G25" s="937"/>
      <c r="H25" s="937"/>
      <c r="I25" s="937"/>
      <c r="J25" s="937"/>
      <c r="K25" s="937"/>
      <c r="L25" s="937"/>
      <c r="M25" s="937"/>
      <c r="N25" s="937"/>
      <c r="O25" s="937"/>
      <c r="P25" s="937"/>
      <c r="Q25" s="937"/>
      <c r="R25" s="937"/>
      <c r="S25" s="937"/>
      <c r="T25" s="937"/>
      <c r="U25" s="937"/>
      <c r="V25" s="937"/>
      <c r="W25" s="937"/>
      <c r="X25" s="937"/>
      <c r="Y25" s="937"/>
      <c r="Z25" s="937"/>
      <c r="AA25" s="937"/>
      <c r="AB25" s="938"/>
    </row>
    <row r="26" spans="2:39" ht="60" customHeight="1" thickBot="1" x14ac:dyDescent="0.35">
      <c r="B26" s="936"/>
      <c r="C26" s="1948" t="s">
        <v>27</v>
      </c>
      <c r="D26" s="1949"/>
      <c r="E26" s="1949"/>
      <c r="F26" s="1949"/>
      <c r="G26" s="1949"/>
      <c r="H26" s="1950"/>
      <c r="I26" s="2983"/>
      <c r="J26" s="2984"/>
      <c r="K26" s="2984"/>
      <c r="L26" s="2984"/>
      <c r="M26" s="2984"/>
      <c r="N26" s="2984"/>
      <c r="O26" s="2984"/>
      <c r="P26" s="2984"/>
      <c r="Q26" s="2984"/>
      <c r="R26" s="2984"/>
      <c r="S26" s="2984"/>
      <c r="T26" s="2984"/>
      <c r="U26" s="2984"/>
      <c r="V26" s="2984"/>
      <c r="W26" s="2984"/>
      <c r="X26" s="2984"/>
      <c r="Y26" s="2984"/>
      <c r="Z26" s="2984"/>
      <c r="AA26" s="2985"/>
      <c r="AB26" s="938"/>
    </row>
    <row r="27" spans="2:39" ht="10" customHeight="1" thickBot="1" x14ac:dyDescent="0.35">
      <c r="B27" s="936"/>
      <c r="C27" s="935"/>
      <c r="D27" s="935"/>
      <c r="E27" s="935"/>
      <c r="F27" s="935"/>
      <c r="G27" s="935"/>
      <c r="H27" s="935"/>
      <c r="I27" s="939"/>
      <c r="J27" s="939"/>
      <c r="K27" s="939"/>
      <c r="L27" s="939"/>
      <c r="M27" s="939"/>
      <c r="N27" s="939"/>
      <c r="O27" s="939"/>
      <c r="P27" s="939"/>
      <c r="Q27" s="939"/>
      <c r="R27" s="939"/>
      <c r="S27" s="939"/>
      <c r="T27" s="939"/>
      <c r="U27" s="939"/>
      <c r="V27" s="939"/>
      <c r="W27" s="939"/>
      <c r="X27" s="939"/>
      <c r="Y27" s="939"/>
      <c r="Z27" s="939"/>
      <c r="AA27" s="939"/>
      <c r="AB27" s="938"/>
    </row>
    <row r="28" spans="2:39" ht="37.5" customHeight="1" thickBot="1" x14ac:dyDescent="0.35">
      <c r="B28" s="936"/>
      <c r="C28" s="1948" t="s">
        <v>28</v>
      </c>
      <c r="D28" s="1949"/>
      <c r="E28" s="1949"/>
      <c r="F28" s="1949"/>
      <c r="G28" s="1949"/>
      <c r="H28" s="1950"/>
      <c r="I28" s="2959">
        <v>0.98</v>
      </c>
      <c r="J28" s="2961"/>
      <c r="K28" s="2988" t="s">
        <v>29</v>
      </c>
      <c r="L28" s="2989"/>
      <c r="M28" s="2989"/>
      <c r="N28" s="2990"/>
      <c r="O28" s="2991" t="s">
        <v>30</v>
      </c>
      <c r="P28" s="2992"/>
      <c r="Q28" s="2992"/>
      <c r="R28" s="2993"/>
      <c r="S28" s="323"/>
      <c r="T28" s="2991" t="s">
        <v>31</v>
      </c>
      <c r="U28" s="2992"/>
      <c r="V28" s="2993"/>
      <c r="W28" s="960" t="s">
        <v>102</v>
      </c>
      <c r="X28" s="2991" t="s">
        <v>56</v>
      </c>
      <c r="Y28" s="2992"/>
      <c r="Z28" s="2993"/>
      <c r="AA28" s="940"/>
      <c r="AB28" s="938"/>
    </row>
    <row r="29" spans="2:39" ht="10" customHeight="1" thickBot="1" x14ac:dyDescent="0.35">
      <c r="B29" s="936"/>
      <c r="C29" s="937"/>
      <c r="D29" s="937"/>
      <c r="E29" s="937"/>
      <c r="F29" s="937"/>
      <c r="G29" s="937"/>
      <c r="H29" s="937"/>
      <c r="I29" s="937"/>
      <c r="J29" s="937"/>
      <c r="K29" s="937"/>
      <c r="L29" s="937"/>
      <c r="M29" s="937"/>
      <c r="N29" s="937"/>
      <c r="O29" s="937"/>
      <c r="P29" s="937"/>
      <c r="Q29" s="937"/>
      <c r="R29" s="937"/>
      <c r="S29" s="937"/>
      <c r="T29" s="937"/>
      <c r="U29" s="937"/>
      <c r="V29" s="937"/>
      <c r="W29" s="937"/>
      <c r="X29" s="937"/>
      <c r="Y29" s="937"/>
      <c r="Z29" s="937"/>
      <c r="AA29" s="937"/>
      <c r="AB29" s="938"/>
    </row>
    <row r="30" spans="2:39" ht="15" customHeight="1" x14ac:dyDescent="0.3">
      <c r="B30" s="936"/>
      <c r="C30" s="2043" t="s">
        <v>34</v>
      </c>
      <c r="D30" s="2044"/>
      <c r="E30" s="2044"/>
      <c r="F30" s="2044"/>
      <c r="G30" s="2044"/>
      <c r="H30" s="2044"/>
      <c r="I30" s="2044"/>
      <c r="J30" s="2045"/>
      <c r="K30" s="2052" t="s">
        <v>35</v>
      </c>
      <c r="L30" s="2053"/>
      <c r="M30" s="2053"/>
      <c r="N30" s="2053"/>
      <c r="O30" s="2053"/>
      <c r="P30" s="2053"/>
      <c r="Q30" s="2053"/>
      <c r="R30" s="2054"/>
      <c r="S30" s="2055" t="s">
        <v>36</v>
      </c>
      <c r="T30" s="2056"/>
      <c r="U30" s="2056"/>
      <c r="V30" s="2056"/>
      <c r="W30" s="2057"/>
      <c r="X30" s="2058" t="s">
        <v>37</v>
      </c>
      <c r="Y30" s="2059"/>
      <c r="Z30" s="2059"/>
      <c r="AA30" s="2060"/>
      <c r="AB30" s="938"/>
    </row>
    <row r="31" spans="2:39" ht="14.25" customHeight="1" x14ac:dyDescent="0.3">
      <c r="B31" s="936"/>
      <c r="C31" s="2046"/>
      <c r="D31" s="2047"/>
      <c r="E31" s="2047"/>
      <c r="F31" s="2047"/>
      <c r="G31" s="2047"/>
      <c r="H31" s="2047"/>
      <c r="I31" s="2047"/>
      <c r="J31" s="2048"/>
      <c r="K31" s="2061" t="s">
        <v>38</v>
      </c>
      <c r="L31" s="2062"/>
      <c r="M31" s="2062"/>
      <c r="N31" s="2063"/>
      <c r="O31" s="2064" t="s">
        <v>39</v>
      </c>
      <c r="P31" s="2062"/>
      <c r="Q31" s="2062"/>
      <c r="R31" s="2063"/>
      <c r="S31" s="2064" t="s">
        <v>38</v>
      </c>
      <c r="T31" s="2063"/>
      <c r="U31" s="2064" t="s">
        <v>39</v>
      </c>
      <c r="V31" s="2062"/>
      <c r="W31" s="2063"/>
      <c r="X31" s="2064" t="s">
        <v>38</v>
      </c>
      <c r="Y31" s="2063"/>
      <c r="Z31" s="2064" t="s">
        <v>39</v>
      </c>
      <c r="AA31" s="2065"/>
      <c r="AB31" s="938"/>
    </row>
    <row r="32" spans="2:39" ht="15" customHeight="1" thickBot="1" x14ac:dyDescent="0.35">
      <c r="B32" s="936"/>
      <c r="C32" s="2049"/>
      <c r="D32" s="2050"/>
      <c r="E32" s="2050"/>
      <c r="F32" s="2050"/>
      <c r="G32" s="2050"/>
      <c r="H32" s="2050"/>
      <c r="I32" s="2050"/>
      <c r="J32" s="2051"/>
      <c r="K32" s="1944">
        <v>0</v>
      </c>
      <c r="L32" s="1945"/>
      <c r="M32" s="1945"/>
      <c r="N32" s="1981"/>
      <c r="O32" s="1982">
        <v>79</v>
      </c>
      <c r="P32" s="1945"/>
      <c r="Q32" s="1945"/>
      <c r="R32" s="1981"/>
      <c r="S32" s="1982">
        <v>80</v>
      </c>
      <c r="T32" s="1981"/>
      <c r="U32" s="1982">
        <v>94</v>
      </c>
      <c r="V32" s="1945"/>
      <c r="W32" s="1981"/>
      <c r="X32" s="1982">
        <v>95</v>
      </c>
      <c r="Y32" s="1981"/>
      <c r="Z32" s="1982">
        <v>100</v>
      </c>
      <c r="AA32" s="1946"/>
      <c r="AB32" s="938"/>
    </row>
    <row r="33" spans="2:28" ht="10" customHeight="1" thickBot="1" x14ac:dyDescent="0.35">
      <c r="B33" s="936"/>
      <c r="C33" s="937"/>
      <c r="D33" s="937"/>
      <c r="E33" s="937"/>
      <c r="F33" s="937"/>
      <c r="G33" s="937"/>
      <c r="H33" s="937"/>
      <c r="I33" s="937"/>
      <c r="J33" s="937"/>
      <c r="K33" s="937"/>
      <c r="L33" s="937"/>
      <c r="M33" s="937"/>
      <c r="N33" s="937"/>
      <c r="O33" s="937"/>
      <c r="P33" s="937"/>
      <c r="Q33" s="937"/>
      <c r="R33" s="937"/>
      <c r="S33" s="937"/>
      <c r="T33" s="937"/>
      <c r="U33" s="937"/>
      <c r="V33" s="937"/>
      <c r="W33" s="937"/>
      <c r="X33" s="937"/>
      <c r="Y33" s="937"/>
      <c r="Z33" s="937"/>
      <c r="AA33" s="937"/>
      <c r="AB33" s="938"/>
    </row>
    <row r="34" spans="2:28" s="942" customFormat="1" ht="14.25" customHeight="1" x14ac:dyDescent="0.3">
      <c r="B34" s="941"/>
      <c r="C34" s="1983" t="s">
        <v>40</v>
      </c>
      <c r="D34" s="1984"/>
      <c r="E34" s="1984"/>
      <c r="F34" s="1984"/>
      <c r="G34" s="1984"/>
      <c r="H34" s="1984"/>
      <c r="I34" s="1984"/>
      <c r="J34" s="1984"/>
      <c r="K34" s="1984"/>
      <c r="L34" s="1984"/>
      <c r="M34" s="1984"/>
      <c r="N34" s="1984"/>
      <c r="O34" s="1984"/>
      <c r="P34" s="1984"/>
      <c r="Q34" s="1984"/>
      <c r="R34" s="1984"/>
      <c r="S34" s="1984"/>
      <c r="T34" s="1984"/>
      <c r="U34" s="1984"/>
      <c r="V34" s="1984"/>
      <c r="W34" s="1984"/>
      <c r="X34" s="1984"/>
      <c r="Y34" s="1984"/>
      <c r="Z34" s="1984"/>
      <c r="AA34" s="1985"/>
      <c r="AB34" s="938"/>
    </row>
    <row r="35" spans="2:28" s="942" customFormat="1" ht="12" customHeight="1" thickBot="1" x14ac:dyDescent="0.35">
      <c r="B35" s="941"/>
      <c r="C35" s="1986"/>
      <c r="D35" s="1987"/>
      <c r="E35" s="1987"/>
      <c r="F35" s="1987"/>
      <c r="G35" s="1987"/>
      <c r="H35" s="1987"/>
      <c r="I35" s="1987"/>
      <c r="J35" s="1987"/>
      <c r="K35" s="1987"/>
      <c r="L35" s="1987"/>
      <c r="M35" s="1987"/>
      <c r="N35" s="1987"/>
      <c r="O35" s="1987"/>
      <c r="P35" s="1987"/>
      <c r="Q35" s="1987"/>
      <c r="R35" s="1987"/>
      <c r="S35" s="1987"/>
      <c r="T35" s="1987"/>
      <c r="U35" s="1987"/>
      <c r="V35" s="1987"/>
      <c r="W35" s="1987"/>
      <c r="X35" s="1987"/>
      <c r="Y35" s="1987"/>
      <c r="Z35" s="1987"/>
      <c r="AA35" s="1988"/>
      <c r="AB35" s="938"/>
    </row>
    <row r="36" spans="2:28" s="942" customFormat="1" ht="15" customHeight="1" x14ac:dyDescent="0.3">
      <c r="B36" s="941"/>
      <c r="C36" s="1983" t="s">
        <v>41</v>
      </c>
      <c r="D36" s="1984"/>
      <c r="E36" s="1984"/>
      <c r="F36" s="1984"/>
      <c r="G36" s="1985"/>
      <c r="H36" s="1992" t="s">
        <v>488</v>
      </c>
      <c r="I36" s="1992" t="s">
        <v>489</v>
      </c>
      <c r="J36" s="1992" t="s">
        <v>490</v>
      </c>
      <c r="K36" s="1983" t="s">
        <v>45</v>
      </c>
      <c r="L36" s="1984"/>
      <c r="M36" s="1984"/>
      <c r="N36" s="1984"/>
      <c r="O36" s="1984"/>
      <c r="P36" s="1984"/>
      <c r="Q36" s="1984"/>
      <c r="R36" s="1984"/>
      <c r="S36" s="1984"/>
      <c r="T36" s="1984"/>
      <c r="U36" s="1984"/>
      <c r="V36" s="1984"/>
      <c r="W36" s="1984"/>
      <c r="X36" s="1984"/>
      <c r="Y36" s="1984"/>
      <c r="Z36" s="1984"/>
      <c r="AA36" s="1985"/>
      <c r="AB36" s="938"/>
    </row>
    <row r="37" spans="2:28" s="942" customFormat="1" ht="28" customHeight="1" x14ac:dyDescent="0.3">
      <c r="B37" s="941"/>
      <c r="C37" s="1989"/>
      <c r="D37" s="1990"/>
      <c r="E37" s="1990"/>
      <c r="F37" s="1990"/>
      <c r="G37" s="1991"/>
      <c r="H37" s="1993"/>
      <c r="I37" s="1993"/>
      <c r="J37" s="1993"/>
      <c r="K37" s="1989"/>
      <c r="L37" s="1990"/>
      <c r="M37" s="1990"/>
      <c r="N37" s="1990"/>
      <c r="O37" s="1990"/>
      <c r="P37" s="1990"/>
      <c r="Q37" s="1990"/>
      <c r="R37" s="1990"/>
      <c r="S37" s="1990"/>
      <c r="T37" s="1990"/>
      <c r="U37" s="1990"/>
      <c r="V37" s="1990"/>
      <c r="W37" s="1990"/>
      <c r="X37" s="1990"/>
      <c r="Y37" s="1990"/>
      <c r="Z37" s="1990"/>
      <c r="AA37" s="1991"/>
      <c r="AB37" s="1980"/>
    </row>
    <row r="38" spans="2:28" s="942" customFormat="1" ht="200" customHeight="1" x14ac:dyDescent="0.3">
      <c r="B38" s="941"/>
      <c r="C38" s="1963" t="s">
        <v>205</v>
      </c>
      <c r="D38" s="1964"/>
      <c r="E38" s="1964"/>
      <c r="F38" s="1964"/>
      <c r="G38" s="1964"/>
      <c r="H38" s="971">
        <v>97</v>
      </c>
      <c r="I38" s="971">
        <v>99</v>
      </c>
      <c r="J38" s="319">
        <f t="shared" ref="J38:J50" si="0">IF(OR(H38="",I38=""),"",H38/I38)</f>
        <v>0.97979797979797978</v>
      </c>
      <c r="K38" s="1403" t="s">
        <v>981</v>
      </c>
      <c r="L38" s="1403"/>
      <c r="M38" s="1403"/>
      <c r="N38" s="1403"/>
      <c r="O38" s="1403"/>
      <c r="P38" s="1403"/>
      <c r="Q38" s="1403"/>
      <c r="R38" s="1403"/>
      <c r="S38" s="1403"/>
      <c r="T38" s="1403"/>
      <c r="U38" s="1403"/>
      <c r="V38" s="1403"/>
      <c r="W38" s="1403"/>
      <c r="X38" s="1403"/>
      <c r="Y38" s="1403"/>
      <c r="Z38" s="1403"/>
      <c r="AA38" s="1426"/>
      <c r="AB38" s="1980"/>
    </row>
    <row r="39" spans="2:28" s="942" customFormat="1" ht="200" customHeight="1" x14ac:dyDescent="0.3">
      <c r="B39" s="941"/>
      <c r="C39" s="1963" t="s">
        <v>206</v>
      </c>
      <c r="D39" s="1964"/>
      <c r="E39" s="1964"/>
      <c r="F39" s="1964"/>
      <c r="G39" s="1964"/>
      <c r="H39" s="971">
        <v>84</v>
      </c>
      <c r="I39" s="971">
        <f>+H39</f>
        <v>84</v>
      </c>
      <c r="J39" s="319">
        <f t="shared" si="0"/>
        <v>1</v>
      </c>
      <c r="K39" s="1403" t="s">
        <v>982</v>
      </c>
      <c r="L39" s="1403"/>
      <c r="M39" s="1403"/>
      <c r="N39" s="1403"/>
      <c r="O39" s="1403"/>
      <c r="P39" s="1403"/>
      <c r="Q39" s="1403"/>
      <c r="R39" s="1403"/>
      <c r="S39" s="1403"/>
      <c r="T39" s="1403"/>
      <c r="U39" s="1403"/>
      <c r="V39" s="1403"/>
      <c r="W39" s="1403"/>
      <c r="X39" s="1403"/>
      <c r="Y39" s="1403"/>
      <c r="Z39" s="1403"/>
      <c r="AA39" s="1426"/>
      <c r="AB39" s="1980"/>
    </row>
    <row r="40" spans="2:28" s="942" customFormat="1" ht="200" customHeight="1" x14ac:dyDescent="0.3">
      <c r="B40" s="941"/>
      <c r="C40" s="1963" t="s">
        <v>207</v>
      </c>
      <c r="D40" s="1964"/>
      <c r="E40" s="1964"/>
      <c r="F40" s="1964"/>
      <c r="G40" s="1964"/>
      <c r="H40" s="321">
        <v>14</v>
      </c>
      <c r="I40" s="971">
        <v>14</v>
      </c>
      <c r="J40" s="319">
        <f t="shared" si="0"/>
        <v>1</v>
      </c>
      <c r="K40" s="1403" t="s">
        <v>983</v>
      </c>
      <c r="L40" s="1403"/>
      <c r="M40" s="1403"/>
      <c r="N40" s="1403"/>
      <c r="O40" s="1403"/>
      <c r="P40" s="1403"/>
      <c r="Q40" s="1403"/>
      <c r="R40" s="1403"/>
      <c r="S40" s="1403"/>
      <c r="T40" s="1403"/>
      <c r="U40" s="1403"/>
      <c r="V40" s="1403"/>
      <c r="W40" s="1403"/>
      <c r="X40" s="1403"/>
      <c r="Y40" s="1403"/>
      <c r="Z40" s="1403"/>
      <c r="AA40" s="1426"/>
      <c r="AB40" s="1980"/>
    </row>
    <row r="41" spans="2:28" s="942" customFormat="1" ht="50" customHeight="1" x14ac:dyDescent="0.3">
      <c r="B41" s="941"/>
      <c r="C41" s="1963" t="s">
        <v>208</v>
      </c>
      <c r="D41" s="1964"/>
      <c r="E41" s="1964"/>
      <c r="F41" s="1964"/>
      <c r="G41" s="1964"/>
      <c r="H41" s="971"/>
      <c r="I41" s="971"/>
      <c r="J41" s="319" t="str">
        <f t="shared" si="0"/>
        <v/>
      </c>
      <c r="K41" s="1403"/>
      <c r="L41" s="1403"/>
      <c r="M41" s="1403"/>
      <c r="N41" s="1403"/>
      <c r="O41" s="1403"/>
      <c r="P41" s="1403"/>
      <c r="Q41" s="1403"/>
      <c r="R41" s="1403"/>
      <c r="S41" s="1403"/>
      <c r="T41" s="1403"/>
      <c r="U41" s="1403"/>
      <c r="V41" s="1403"/>
      <c r="W41" s="1403"/>
      <c r="X41" s="1403"/>
      <c r="Y41" s="1403"/>
      <c r="Z41" s="1403"/>
      <c r="AA41" s="1426"/>
      <c r="AB41" s="1980"/>
    </row>
    <row r="42" spans="2:28" s="942" customFormat="1" ht="50" customHeight="1" x14ac:dyDescent="0.3">
      <c r="B42" s="941"/>
      <c r="C42" s="1963" t="s">
        <v>209</v>
      </c>
      <c r="D42" s="1964"/>
      <c r="E42" s="1964"/>
      <c r="F42" s="1964"/>
      <c r="G42" s="1964"/>
      <c r="H42" s="971"/>
      <c r="I42" s="971"/>
      <c r="J42" s="319" t="str">
        <f t="shared" si="0"/>
        <v/>
      </c>
      <c r="K42" s="1403"/>
      <c r="L42" s="1403"/>
      <c r="M42" s="1403"/>
      <c r="N42" s="1403"/>
      <c r="O42" s="1403"/>
      <c r="P42" s="1403"/>
      <c r="Q42" s="1403"/>
      <c r="R42" s="1403"/>
      <c r="S42" s="1403"/>
      <c r="T42" s="1403"/>
      <c r="U42" s="1403"/>
      <c r="V42" s="1403"/>
      <c r="W42" s="1403"/>
      <c r="X42" s="1403"/>
      <c r="Y42" s="1403"/>
      <c r="Z42" s="1403"/>
      <c r="AA42" s="1426"/>
      <c r="AB42" s="1980"/>
    </row>
    <row r="43" spans="2:28" s="942" customFormat="1" ht="50" customHeight="1" x14ac:dyDescent="0.3">
      <c r="B43" s="941"/>
      <c r="C43" s="1963" t="s">
        <v>210</v>
      </c>
      <c r="D43" s="1964"/>
      <c r="E43" s="1964"/>
      <c r="F43" s="1964"/>
      <c r="G43" s="1964"/>
      <c r="H43" s="971"/>
      <c r="I43" s="971"/>
      <c r="J43" s="319" t="str">
        <f t="shared" si="0"/>
        <v/>
      </c>
      <c r="K43" s="1403"/>
      <c r="L43" s="1403"/>
      <c r="M43" s="1403"/>
      <c r="N43" s="1403"/>
      <c r="O43" s="1403"/>
      <c r="P43" s="1403"/>
      <c r="Q43" s="1403"/>
      <c r="R43" s="1403"/>
      <c r="S43" s="1403"/>
      <c r="T43" s="1403"/>
      <c r="U43" s="1403"/>
      <c r="V43" s="1403"/>
      <c r="W43" s="1403"/>
      <c r="X43" s="1403"/>
      <c r="Y43" s="1403"/>
      <c r="Z43" s="1403"/>
      <c r="AA43" s="1426"/>
      <c r="AB43" s="1980"/>
    </row>
    <row r="44" spans="2:28" s="942" customFormat="1" ht="50" customHeight="1" x14ac:dyDescent="0.3">
      <c r="B44" s="941"/>
      <c r="C44" s="1963" t="s">
        <v>211</v>
      </c>
      <c r="D44" s="1964"/>
      <c r="E44" s="1964"/>
      <c r="F44" s="1964"/>
      <c r="G44" s="1964"/>
      <c r="H44" s="971"/>
      <c r="I44" s="971"/>
      <c r="J44" s="319" t="str">
        <f t="shared" si="0"/>
        <v/>
      </c>
      <c r="K44" s="1403"/>
      <c r="L44" s="1403"/>
      <c r="M44" s="1403"/>
      <c r="N44" s="1403"/>
      <c r="O44" s="1403"/>
      <c r="P44" s="1403"/>
      <c r="Q44" s="1403"/>
      <c r="R44" s="1403"/>
      <c r="S44" s="1403"/>
      <c r="T44" s="1403"/>
      <c r="U44" s="1403"/>
      <c r="V44" s="1403"/>
      <c r="W44" s="1403"/>
      <c r="X44" s="1403"/>
      <c r="Y44" s="1403"/>
      <c r="Z44" s="1403"/>
      <c r="AA44" s="1426"/>
      <c r="AB44" s="1980"/>
    </row>
    <row r="45" spans="2:28" s="942" customFormat="1" ht="50" customHeight="1" x14ac:dyDescent="0.3">
      <c r="B45" s="941"/>
      <c r="C45" s="1963" t="s">
        <v>212</v>
      </c>
      <c r="D45" s="1964"/>
      <c r="E45" s="1964"/>
      <c r="F45" s="1964"/>
      <c r="G45" s="1964"/>
      <c r="H45" s="971"/>
      <c r="I45" s="971"/>
      <c r="J45" s="319" t="str">
        <f t="shared" si="0"/>
        <v/>
      </c>
      <c r="K45" s="1403"/>
      <c r="L45" s="1403"/>
      <c r="M45" s="1403"/>
      <c r="N45" s="1403"/>
      <c r="O45" s="1403"/>
      <c r="P45" s="1403"/>
      <c r="Q45" s="1403"/>
      <c r="R45" s="1403"/>
      <c r="S45" s="1403"/>
      <c r="T45" s="1403"/>
      <c r="U45" s="1403"/>
      <c r="V45" s="1403"/>
      <c r="W45" s="1403"/>
      <c r="X45" s="1403"/>
      <c r="Y45" s="1403"/>
      <c r="Z45" s="1403"/>
      <c r="AA45" s="1426"/>
      <c r="AB45" s="938"/>
    </row>
    <row r="46" spans="2:28" s="942" customFormat="1" ht="50" customHeight="1" x14ac:dyDescent="0.3">
      <c r="B46" s="941"/>
      <c r="C46" s="1963" t="s">
        <v>213</v>
      </c>
      <c r="D46" s="1964"/>
      <c r="E46" s="1964"/>
      <c r="F46" s="1964"/>
      <c r="G46" s="1964"/>
      <c r="H46" s="321"/>
      <c r="I46" s="971"/>
      <c r="J46" s="319" t="str">
        <f t="shared" si="0"/>
        <v/>
      </c>
      <c r="K46" s="1403"/>
      <c r="L46" s="1403"/>
      <c r="M46" s="1403"/>
      <c r="N46" s="1403"/>
      <c r="O46" s="1403"/>
      <c r="P46" s="1403"/>
      <c r="Q46" s="1403"/>
      <c r="R46" s="1403"/>
      <c r="S46" s="1403"/>
      <c r="T46" s="1403"/>
      <c r="U46" s="1403"/>
      <c r="V46" s="1403"/>
      <c r="W46" s="1403"/>
      <c r="X46" s="1403"/>
      <c r="Y46" s="1403"/>
      <c r="Z46" s="1403"/>
      <c r="AA46" s="1426"/>
      <c r="AB46" s="938"/>
    </row>
    <row r="47" spans="2:28" s="942" customFormat="1" ht="50" customHeight="1" x14ac:dyDescent="0.3">
      <c r="B47" s="941"/>
      <c r="C47" s="1353" t="s">
        <v>214</v>
      </c>
      <c r="D47" s="1354"/>
      <c r="E47" s="1354"/>
      <c r="F47" s="1354"/>
      <c r="G47" s="4163"/>
      <c r="H47" s="971"/>
      <c r="I47" s="971"/>
      <c r="J47" s="319" t="str">
        <f t="shared" si="0"/>
        <v/>
      </c>
      <c r="K47" s="1403"/>
      <c r="L47" s="1403"/>
      <c r="M47" s="1403"/>
      <c r="N47" s="1403"/>
      <c r="O47" s="1403"/>
      <c r="P47" s="1403"/>
      <c r="Q47" s="1403"/>
      <c r="R47" s="1403"/>
      <c r="S47" s="1403"/>
      <c r="T47" s="1403"/>
      <c r="U47" s="1403"/>
      <c r="V47" s="1403"/>
      <c r="W47" s="1403"/>
      <c r="X47" s="1403"/>
      <c r="Y47" s="1403"/>
      <c r="Z47" s="1403"/>
      <c r="AA47" s="1426"/>
      <c r="AB47" s="938"/>
    </row>
    <row r="48" spans="2:28" s="942" customFormat="1" ht="50" customHeight="1" x14ac:dyDescent="0.3">
      <c r="B48" s="941"/>
      <c r="C48" s="1353" t="s">
        <v>215</v>
      </c>
      <c r="D48" s="1354"/>
      <c r="E48" s="1354"/>
      <c r="F48" s="1354"/>
      <c r="G48" s="4163"/>
      <c r="H48" s="971"/>
      <c r="I48" s="971"/>
      <c r="J48" s="319" t="str">
        <f t="shared" si="0"/>
        <v/>
      </c>
      <c r="K48" s="1403"/>
      <c r="L48" s="1403"/>
      <c r="M48" s="1403"/>
      <c r="N48" s="1403"/>
      <c r="O48" s="1403"/>
      <c r="P48" s="1403"/>
      <c r="Q48" s="1403"/>
      <c r="R48" s="1403"/>
      <c r="S48" s="1403"/>
      <c r="T48" s="1403"/>
      <c r="U48" s="1403"/>
      <c r="V48" s="1403"/>
      <c r="W48" s="1403"/>
      <c r="X48" s="1403"/>
      <c r="Y48" s="1403"/>
      <c r="Z48" s="1403"/>
      <c r="AA48" s="1426"/>
      <c r="AB48" s="938"/>
    </row>
    <row r="49" spans="2:28" s="942" customFormat="1" ht="50" customHeight="1" x14ac:dyDescent="0.3">
      <c r="B49" s="941"/>
      <c r="C49" s="1353" t="s">
        <v>216</v>
      </c>
      <c r="D49" s="1354"/>
      <c r="E49" s="1354"/>
      <c r="F49" s="1354"/>
      <c r="G49" s="4163"/>
      <c r="H49" s="971"/>
      <c r="I49" s="971"/>
      <c r="J49" s="338" t="str">
        <f t="shared" si="0"/>
        <v/>
      </c>
      <c r="K49" s="1403"/>
      <c r="L49" s="1403"/>
      <c r="M49" s="1403"/>
      <c r="N49" s="1403"/>
      <c r="O49" s="1403"/>
      <c r="P49" s="1403"/>
      <c r="Q49" s="1403"/>
      <c r="R49" s="1403"/>
      <c r="S49" s="1403"/>
      <c r="T49" s="1403"/>
      <c r="U49" s="1403"/>
      <c r="V49" s="1403"/>
      <c r="W49" s="1403"/>
      <c r="X49" s="1403"/>
      <c r="Y49" s="1403"/>
      <c r="Z49" s="1403"/>
      <c r="AA49" s="1426"/>
      <c r="AB49" s="938"/>
    </row>
    <row r="50" spans="2:28" s="945" customFormat="1" ht="18.75" customHeight="1" thickBot="1" x14ac:dyDescent="0.4">
      <c r="B50" s="943"/>
      <c r="C50" s="4181" t="s">
        <v>46</v>
      </c>
      <c r="D50" s="4182"/>
      <c r="E50" s="4182"/>
      <c r="F50" s="4182"/>
      <c r="G50" s="4183"/>
      <c r="H50" s="316">
        <f>IF(H38="","",SUM(H38:H49))</f>
        <v>195</v>
      </c>
      <c r="I50" s="317">
        <f>IF(I38="","",SUM(I38:I49))</f>
        <v>197</v>
      </c>
      <c r="J50" s="337">
        <f t="shared" si="0"/>
        <v>0.98984771573604058</v>
      </c>
      <c r="K50" s="4184"/>
      <c r="L50" s="4185"/>
      <c r="M50" s="4185"/>
      <c r="N50" s="4185"/>
      <c r="O50" s="4185"/>
      <c r="P50" s="4185"/>
      <c r="Q50" s="4185"/>
      <c r="R50" s="4185"/>
      <c r="S50" s="4185"/>
      <c r="T50" s="4185"/>
      <c r="U50" s="4185"/>
      <c r="V50" s="4185"/>
      <c r="W50" s="4185"/>
      <c r="X50" s="4185"/>
      <c r="Y50" s="4185"/>
      <c r="Z50" s="4185"/>
      <c r="AA50" s="4186"/>
      <c r="AB50" s="944"/>
    </row>
    <row r="51" spans="2:28" s="942" customFormat="1" ht="5.25" customHeight="1" x14ac:dyDescent="0.3">
      <c r="B51" s="941"/>
      <c r="C51" s="937"/>
      <c r="D51" s="937"/>
      <c r="E51" s="937"/>
      <c r="F51" s="937"/>
      <c r="G51" s="937"/>
      <c r="H51" s="946"/>
      <c r="I51" s="946"/>
      <c r="J51" s="946"/>
      <c r="K51" s="946"/>
      <c r="L51" s="78"/>
      <c r="M51" s="937"/>
      <c r="N51" s="937"/>
      <c r="O51" s="937"/>
      <c r="P51" s="937"/>
      <c r="Q51" s="937"/>
      <c r="R51" s="937"/>
      <c r="S51" s="937"/>
      <c r="T51" s="937"/>
      <c r="U51" s="937"/>
      <c r="V51" s="937"/>
      <c r="W51" s="937"/>
      <c r="X51" s="937"/>
      <c r="Y51" s="937"/>
      <c r="Z51" s="937"/>
      <c r="AA51" s="937"/>
      <c r="AB51" s="938"/>
    </row>
    <row r="52" spans="2:28" s="942" customFormat="1" ht="5.15" customHeight="1" thickBot="1" x14ac:dyDescent="0.35">
      <c r="B52" s="941"/>
      <c r="C52" s="937"/>
      <c r="D52" s="937"/>
      <c r="E52" s="937"/>
      <c r="F52" s="937"/>
      <c r="G52" s="937"/>
      <c r="H52" s="946"/>
      <c r="I52" s="946"/>
      <c r="J52" s="946"/>
      <c r="K52" s="946"/>
      <c r="L52" s="78"/>
      <c r="M52" s="937"/>
      <c r="N52" s="937"/>
      <c r="O52" s="937"/>
      <c r="P52" s="937"/>
      <c r="Q52" s="937"/>
      <c r="R52" s="937"/>
      <c r="S52" s="937"/>
      <c r="T52" s="937"/>
      <c r="U52" s="937"/>
      <c r="V52" s="937"/>
      <c r="W52" s="937"/>
      <c r="X52" s="937"/>
      <c r="Y52" s="937"/>
      <c r="Z52" s="937"/>
      <c r="AA52" s="937"/>
      <c r="AB52" s="938"/>
    </row>
    <row r="53" spans="2:28" s="942" customFormat="1" ht="14.25" customHeight="1" x14ac:dyDescent="0.3">
      <c r="B53" s="941"/>
      <c r="C53" s="1323" t="s">
        <v>47</v>
      </c>
      <c r="D53" s="1324"/>
      <c r="E53" s="1324"/>
      <c r="F53" s="1324"/>
      <c r="G53" s="1324"/>
      <c r="H53" s="1324"/>
      <c r="I53" s="1324"/>
      <c r="J53" s="1324"/>
      <c r="K53" s="1324"/>
      <c r="L53" s="1324"/>
      <c r="M53" s="1324"/>
      <c r="N53" s="1324"/>
      <c r="O53" s="1324"/>
      <c r="P53" s="1324"/>
      <c r="Q53" s="1324"/>
      <c r="R53" s="1324"/>
      <c r="S53" s="1324"/>
      <c r="T53" s="1324"/>
      <c r="U53" s="1324"/>
      <c r="V53" s="1324"/>
      <c r="W53" s="1324"/>
      <c r="X53" s="1324"/>
      <c r="Y53" s="1324"/>
      <c r="Z53" s="1324"/>
      <c r="AA53" s="1325"/>
      <c r="AB53" s="938"/>
    </row>
    <row r="54" spans="2:28" ht="15" customHeight="1" thickBot="1" x14ac:dyDescent="0.35">
      <c r="B54" s="936"/>
      <c r="C54" s="1967"/>
      <c r="D54" s="1968"/>
      <c r="E54" s="1968"/>
      <c r="F54" s="1968"/>
      <c r="G54" s="1968"/>
      <c r="H54" s="1968"/>
      <c r="I54" s="1968"/>
      <c r="J54" s="1968"/>
      <c r="K54" s="1968"/>
      <c r="L54" s="1968"/>
      <c r="M54" s="1968"/>
      <c r="N54" s="1968"/>
      <c r="O54" s="1968"/>
      <c r="P54" s="1968"/>
      <c r="Q54" s="1968"/>
      <c r="R54" s="1968"/>
      <c r="S54" s="1968"/>
      <c r="T54" s="1968"/>
      <c r="U54" s="1968"/>
      <c r="V54" s="1968"/>
      <c r="W54" s="1968"/>
      <c r="X54" s="1968"/>
      <c r="Y54" s="1968"/>
      <c r="Z54" s="1968"/>
      <c r="AA54" s="1969"/>
      <c r="AB54" s="938"/>
    </row>
    <row r="55" spans="2:28" ht="14.25" customHeight="1" x14ac:dyDescent="0.3">
      <c r="B55" s="936"/>
      <c r="C55" s="1329" t="s">
        <v>105</v>
      </c>
      <c r="D55" s="1330"/>
      <c r="E55" s="1330"/>
      <c r="F55" s="1330"/>
      <c r="G55" s="1330"/>
      <c r="H55" s="1330"/>
      <c r="I55" s="1330"/>
      <c r="J55" s="1330"/>
      <c r="K55" s="1330"/>
      <c r="L55" s="1330"/>
      <c r="M55" s="1330"/>
      <c r="N55" s="1330"/>
      <c r="O55" s="1330"/>
      <c r="P55" s="1330"/>
      <c r="Q55" s="1330"/>
      <c r="R55" s="1330"/>
      <c r="S55" s="1330"/>
      <c r="T55" s="1330"/>
      <c r="U55" s="1330"/>
      <c r="V55" s="1330"/>
      <c r="W55" s="1330"/>
      <c r="X55" s="1330"/>
      <c r="Y55" s="1330"/>
      <c r="Z55" s="1330"/>
      <c r="AA55" s="1331"/>
      <c r="AB55" s="938"/>
    </row>
    <row r="56" spans="2:28" x14ac:dyDescent="0.3">
      <c r="B56" s="936"/>
      <c r="C56" s="1332"/>
      <c r="D56" s="1333"/>
      <c r="E56" s="1333"/>
      <c r="F56" s="1333"/>
      <c r="G56" s="1333"/>
      <c r="H56" s="1333"/>
      <c r="I56" s="1333"/>
      <c r="J56" s="1333"/>
      <c r="K56" s="1333"/>
      <c r="L56" s="1333"/>
      <c r="M56" s="1333"/>
      <c r="N56" s="1333"/>
      <c r="O56" s="1333"/>
      <c r="P56" s="1333"/>
      <c r="Q56" s="1333"/>
      <c r="R56" s="1333"/>
      <c r="S56" s="1333"/>
      <c r="T56" s="1333"/>
      <c r="U56" s="1333"/>
      <c r="V56" s="1333"/>
      <c r="W56" s="1333"/>
      <c r="X56" s="1333"/>
      <c r="Y56" s="1333"/>
      <c r="Z56" s="1333"/>
      <c r="AA56" s="1334"/>
      <c r="AB56" s="938"/>
    </row>
    <row r="57" spans="2:28" ht="14.25" customHeight="1" x14ac:dyDescent="0.3">
      <c r="B57" s="936"/>
      <c r="C57" s="1332"/>
      <c r="D57" s="1333"/>
      <c r="E57" s="1333"/>
      <c r="F57" s="1333"/>
      <c r="G57" s="1333"/>
      <c r="H57" s="1333"/>
      <c r="I57" s="1333"/>
      <c r="J57" s="1333"/>
      <c r="K57" s="1333"/>
      <c r="L57" s="1333"/>
      <c r="M57" s="1333"/>
      <c r="N57" s="1333"/>
      <c r="O57" s="1333"/>
      <c r="P57" s="1333"/>
      <c r="Q57" s="1333"/>
      <c r="R57" s="1333"/>
      <c r="S57" s="1333"/>
      <c r="T57" s="1333"/>
      <c r="U57" s="1333"/>
      <c r="V57" s="1333"/>
      <c r="W57" s="1333"/>
      <c r="X57" s="1333"/>
      <c r="Y57" s="1333"/>
      <c r="Z57" s="1333"/>
      <c r="AA57" s="1334"/>
      <c r="AB57" s="938"/>
    </row>
    <row r="58" spans="2:28" ht="15" customHeight="1" x14ac:dyDescent="0.3">
      <c r="B58" s="936"/>
      <c r="C58" s="1332"/>
      <c r="D58" s="1333"/>
      <c r="E58" s="1333"/>
      <c r="F58" s="1333"/>
      <c r="G58" s="1333"/>
      <c r="H58" s="1333"/>
      <c r="I58" s="1333"/>
      <c r="J58" s="1333"/>
      <c r="K58" s="1333"/>
      <c r="L58" s="1333"/>
      <c r="M58" s="1333"/>
      <c r="N58" s="1333"/>
      <c r="O58" s="1333"/>
      <c r="P58" s="1333"/>
      <c r="Q58" s="1333"/>
      <c r="R58" s="1333"/>
      <c r="S58" s="1333"/>
      <c r="T58" s="1333"/>
      <c r="U58" s="1333"/>
      <c r="V58" s="1333"/>
      <c r="W58" s="1333"/>
      <c r="X58" s="1333"/>
      <c r="Y58" s="1333"/>
      <c r="Z58" s="1333"/>
      <c r="AA58" s="1334"/>
      <c r="AB58" s="938"/>
    </row>
    <row r="59" spans="2:28" x14ac:dyDescent="0.3">
      <c r="B59" s="936"/>
      <c r="C59" s="1332"/>
      <c r="D59" s="1333"/>
      <c r="E59" s="1333"/>
      <c r="F59" s="1333"/>
      <c r="G59" s="1333"/>
      <c r="H59" s="1333"/>
      <c r="I59" s="1333"/>
      <c r="J59" s="1333"/>
      <c r="K59" s="1333"/>
      <c r="L59" s="1333"/>
      <c r="M59" s="1333"/>
      <c r="N59" s="1333"/>
      <c r="O59" s="1333"/>
      <c r="P59" s="1333"/>
      <c r="Q59" s="1333"/>
      <c r="R59" s="1333"/>
      <c r="S59" s="1333"/>
      <c r="T59" s="1333"/>
      <c r="U59" s="1333"/>
      <c r="V59" s="1333"/>
      <c r="W59" s="1333"/>
      <c r="X59" s="1333"/>
      <c r="Y59" s="1333"/>
      <c r="Z59" s="1333"/>
      <c r="AA59" s="1334"/>
      <c r="AB59" s="938"/>
    </row>
    <row r="60" spans="2:28" x14ac:dyDescent="0.3">
      <c r="B60" s="936"/>
      <c r="C60" s="1332"/>
      <c r="D60" s="1333"/>
      <c r="E60" s="1333"/>
      <c r="F60" s="1333"/>
      <c r="G60" s="1333"/>
      <c r="H60" s="1333"/>
      <c r="I60" s="1333"/>
      <c r="J60" s="1333"/>
      <c r="K60" s="1333"/>
      <c r="L60" s="1333"/>
      <c r="M60" s="1333"/>
      <c r="N60" s="1333"/>
      <c r="O60" s="1333"/>
      <c r="P60" s="1333"/>
      <c r="Q60" s="1333"/>
      <c r="R60" s="1333"/>
      <c r="S60" s="1333"/>
      <c r="T60" s="1333"/>
      <c r="U60" s="1333"/>
      <c r="V60" s="1333"/>
      <c r="W60" s="1333"/>
      <c r="X60" s="1333"/>
      <c r="Y60" s="1333"/>
      <c r="Z60" s="1333"/>
      <c r="AA60" s="1334"/>
      <c r="AB60" s="938"/>
    </row>
    <row r="61" spans="2:28" x14ac:dyDescent="0.3">
      <c r="B61" s="936"/>
      <c r="C61" s="1332"/>
      <c r="D61" s="1333"/>
      <c r="E61" s="1333"/>
      <c r="F61" s="1333"/>
      <c r="G61" s="1333"/>
      <c r="H61" s="1333"/>
      <c r="I61" s="1333"/>
      <c r="J61" s="1333"/>
      <c r="K61" s="1333"/>
      <c r="L61" s="1333"/>
      <c r="M61" s="1333"/>
      <c r="N61" s="1333"/>
      <c r="O61" s="1333"/>
      <c r="P61" s="1333"/>
      <c r="Q61" s="1333"/>
      <c r="R61" s="1333"/>
      <c r="S61" s="1333"/>
      <c r="T61" s="1333"/>
      <c r="U61" s="1333"/>
      <c r="V61" s="1333"/>
      <c r="W61" s="1333"/>
      <c r="X61" s="1333"/>
      <c r="Y61" s="1333"/>
      <c r="Z61" s="1333"/>
      <c r="AA61" s="1334"/>
      <c r="AB61" s="938"/>
    </row>
    <row r="62" spans="2:28" x14ac:dyDescent="0.3">
      <c r="B62" s="936"/>
      <c r="C62" s="1332"/>
      <c r="D62" s="1333"/>
      <c r="E62" s="1333"/>
      <c r="F62" s="1333"/>
      <c r="G62" s="1333"/>
      <c r="H62" s="1333"/>
      <c r="I62" s="1333"/>
      <c r="J62" s="1333"/>
      <c r="K62" s="1333"/>
      <c r="L62" s="1333"/>
      <c r="M62" s="1333"/>
      <c r="N62" s="1333"/>
      <c r="O62" s="1333"/>
      <c r="P62" s="1333"/>
      <c r="Q62" s="1333"/>
      <c r="R62" s="1333"/>
      <c r="S62" s="1333"/>
      <c r="T62" s="1333"/>
      <c r="U62" s="1333"/>
      <c r="V62" s="1333"/>
      <c r="W62" s="1333"/>
      <c r="X62" s="1333"/>
      <c r="Y62" s="1333"/>
      <c r="Z62" s="1333"/>
      <c r="AA62" s="1334"/>
      <c r="AB62" s="938"/>
    </row>
    <row r="63" spans="2:28" x14ac:dyDescent="0.3">
      <c r="B63" s="936"/>
      <c r="C63" s="1332"/>
      <c r="D63" s="1333"/>
      <c r="E63" s="1333"/>
      <c r="F63" s="1333"/>
      <c r="G63" s="1333"/>
      <c r="H63" s="1333"/>
      <c r="I63" s="1333"/>
      <c r="J63" s="1333"/>
      <c r="K63" s="1333"/>
      <c r="L63" s="1333"/>
      <c r="M63" s="1333"/>
      <c r="N63" s="1333"/>
      <c r="O63" s="1333"/>
      <c r="P63" s="1333"/>
      <c r="Q63" s="1333"/>
      <c r="R63" s="1333"/>
      <c r="S63" s="1333"/>
      <c r="T63" s="1333"/>
      <c r="U63" s="1333"/>
      <c r="V63" s="1333"/>
      <c r="W63" s="1333"/>
      <c r="X63" s="1333"/>
      <c r="Y63" s="1333"/>
      <c r="Z63" s="1333"/>
      <c r="AA63" s="1334"/>
      <c r="AB63" s="938"/>
    </row>
    <row r="64" spans="2:28" x14ac:dyDescent="0.3">
      <c r="B64" s="936"/>
      <c r="C64" s="1332"/>
      <c r="D64" s="1333"/>
      <c r="E64" s="1333"/>
      <c r="F64" s="1333"/>
      <c r="G64" s="1333"/>
      <c r="H64" s="1333"/>
      <c r="I64" s="1333"/>
      <c r="J64" s="1333"/>
      <c r="K64" s="1333"/>
      <c r="L64" s="1333"/>
      <c r="M64" s="1333"/>
      <c r="N64" s="1333"/>
      <c r="O64" s="1333"/>
      <c r="P64" s="1333"/>
      <c r="Q64" s="1333"/>
      <c r="R64" s="1333"/>
      <c r="S64" s="1333"/>
      <c r="T64" s="1333"/>
      <c r="U64" s="1333"/>
      <c r="V64" s="1333"/>
      <c r="W64" s="1333"/>
      <c r="X64" s="1333"/>
      <c r="Y64" s="1333"/>
      <c r="Z64" s="1333"/>
      <c r="AA64" s="1334"/>
      <c r="AB64" s="938"/>
    </row>
    <row r="65" spans="2:28" x14ac:dyDescent="0.3">
      <c r="B65" s="936"/>
      <c r="C65" s="1332"/>
      <c r="D65" s="1333"/>
      <c r="E65" s="1333"/>
      <c r="F65" s="1333"/>
      <c r="G65" s="1333"/>
      <c r="H65" s="1333"/>
      <c r="I65" s="1333"/>
      <c r="J65" s="1333"/>
      <c r="K65" s="1333"/>
      <c r="L65" s="1333"/>
      <c r="M65" s="1333"/>
      <c r="N65" s="1333"/>
      <c r="O65" s="1333"/>
      <c r="P65" s="1333"/>
      <c r="Q65" s="1333"/>
      <c r="R65" s="1333"/>
      <c r="S65" s="1333"/>
      <c r="T65" s="1333"/>
      <c r="U65" s="1333"/>
      <c r="V65" s="1333"/>
      <c r="W65" s="1333"/>
      <c r="X65" s="1333"/>
      <c r="Y65" s="1333"/>
      <c r="Z65" s="1333"/>
      <c r="AA65" s="1334"/>
      <c r="AB65" s="938"/>
    </row>
    <row r="66" spans="2:28" x14ac:dyDescent="0.3">
      <c r="B66" s="936"/>
      <c r="C66" s="1332"/>
      <c r="D66" s="1333"/>
      <c r="E66" s="1333"/>
      <c r="F66" s="1333"/>
      <c r="G66" s="1333"/>
      <c r="H66" s="1333"/>
      <c r="I66" s="1333"/>
      <c r="J66" s="1333"/>
      <c r="K66" s="1333"/>
      <c r="L66" s="1333"/>
      <c r="M66" s="1333"/>
      <c r="N66" s="1333"/>
      <c r="O66" s="1333"/>
      <c r="P66" s="1333"/>
      <c r="Q66" s="1333"/>
      <c r="R66" s="1333"/>
      <c r="S66" s="1333"/>
      <c r="T66" s="1333"/>
      <c r="U66" s="1333"/>
      <c r="V66" s="1333"/>
      <c r="W66" s="1333"/>
      <c r="X66" s="1333"/>
      <c r="Y66" s="1333"/>
      <c r="Z66" s="1333"/>
      <c r="AA66" s="1334"/>
      <c r="AB66" s="938"/>
    </row>
    <row r="67" spans="2:28" ht="12.75" customHeight="1" thickBot="1" x14ac:dyDescent="0.35">
      <c r="B67" s="936"/>
      <c r="C67" s="1335"/>
      <c r="D67" s="1336"/>
      <c r="E67" s="1336"/>
      <c r="F67" s="1336"/>
      <c r="G67" s="1336"/>
      <c r="H67" s="1336"/>
      <c r="I67" s="1336"/>
      <c r="J67" s="1336"/>
      <c r="K67" s="1336"/>
      <c r="L67" s="1336"/>
      <c r="M67" s="1336"/>
      <c r="N67" s="1336"/>
      <c r="O67" s="1336"/>
      <c r="P67" s="1336"/>
      <c r="Q67" s="1336"/>
      <c r="R67" s="1336"/>
      <c r="S67" s="1336"/>
      <c r="T67" s="1336"/>
      <c r="U67" s="1336"/>
      <c r="V67" s="1336"/>
      <c r="W67" s="1336"/>
      <c r="X67" s="1336"/>
      <c r="Y67" s="1336"/>
      <c r="Z67" s="1336"/>
      <c r="AA67" s="1337"/>
      <c r="AB67" s="938"/>
    </row>
    <row r="68" spans="2:28" ht="7.5" customHeight="1" x14ac:dyDescent="0.3">
      <c r="B68" s="947"/>
      <c r="C68" s="948"/>
      <c r="D68" s="948"/>
      <c r="E68" s="948"/>
      <c r="F68" s="948"/>
      <c r="G68" s="948"/>
      <c r="H68" s="948"/>
      <c r="I68" s="948"/>
      <c r="J68" s="948"/>
      <c r="K68" s="948"/>
      <c r="L68" s="948"/>
      <c r="M68" s="948"/>
      <c r="N68" s="948"/>
      <c r="O68" s="948"/>
      <c r="P68" s="948"/>
      <c r="Q68" s="948"/>
      <c r="R68" s="948"/>
      <c r="S68" s="948"/>
      <c r="T68" s="948"/>
      <c r="U68" s="948"/>
      <c r="V68" s="948"/>
      <c r="W68" s="948"/>
      <c r="X68" s="948"/>
      <c r="Y68" s="948"/>
      <c r="Z68" s="948"/>
      <c r="AA68" s="948"/>
      <c r="AB68" s="949"/>
    </row>
    <row r="69" spans="2:28" ht="6.75" customHeight="1" thickBot="1" x14ac:dyDescent="0.35">
      <c r="B69" s="950"/>
      <c r="C69" s="951"/>
      <c r="D69" s="951"/>
      <c r="E69" s="951"/>
      <c r="F69" s="951"/>
      <c r="G69" s="951"/>
      <c r="H69" s="951"/>
      <c r="I69" s="951"/>
      <c r="J69" s="951"/>
      <c r="K69" s="951"/>
      <c r="L69" s="951"/>
      <c r="M69" s="951"/>
      <c r="N69" s="951"/>
      <c r="O69" s="951"/>
      <c r="P69" s="951"/>
      <c r="Q69" s="951"/>
      <c r="R69" s="951"/>
      <c r="S69" s="951"/>
      <c r="T69" s="951"/>
      <c r="U69" s="951"/>
      <c r="V69" s="951"/>
      <c r="W69" s="951"/>
      <c r="X69" s="951"/>
      <c r="Y69" s="951"/>
      <c r="Z69" s="951"/>
      <c r="AA69" s="951"/>
      <c r="AB69" s="952"/>
    </row>
    <row r="70" spans="2:28" ht="14.25" customHeight="1" x14ac:dyDescent="0.3">
      <c r="B70" s="953"/>
      <c r="C70" s="1970" t="s">
        <v>41</v>
      </c>
      <c r="D70" s="1971"/>
      <c r="E70" s="1971"/>
      <c r="F70" s="1971"/>
      <c r="G70" s="1971"/>
      <c r="H70" s="1971" t="s">
        <v>57</v>
      </c>
      <c r="I70" s="1971"/>
      <c r="J70" s="1971" t="s">
        <v>58</v>
      </c>
      <c r="K70" s="1971"/>
      <c r="L70" s="1971"/>
      <c r="M70" s="1971"/>
      <c r="N70" s="1971" t="s">
        <v>217</v>
      </c>
      <c r="O70" s="1971"/>
      <c r="P70" s="1971"/>
      <c r="Q70" s="1971"/>
      <c r="R70" s="1971"/>
      <c r="S70" s="1971"/>
      <c r="T70" s="1971"/>
      <c r="U70" s="1971"/>
      <c r="V70" s="1971" t="s">
        <v>50</v>
      </c>
      <c r="W70" s="1971"/>
      <c r="X70" s="1971"/>
      <c r="Y70" s="1971"/>
      <c r="Z70" s="1971"/>
      <c r="AA70" s="1973"/>
      <c r="AB70" s="954"/>
    </row>
    <row r="71" spans="2:28" ht="14.25" customHeight="1" x14ac:dyDescent="0.3">
      <c r="B71" s="955"/>
      <c r="C71" s="1972"/>
      <c r="D71" s="1414"/>
      <c r="E71" s="1414"/>
      <c r="F71" s="1414"/>
      <c r="G71" s="1414"/>
      <c r="H71" s="1414"/>
      <c r="I71" s="1414"/>
      <c r="J71" s="1414"/>
      <c r="K71" s="1414"/>
      <c r="L71" s="1414"/>
      <c r="M71" s="1414"/>
      <c r="N71" s="1414"/>
      <c r="O71" s="1414"/>
      <c r="P71" s="1414"/>
      <c r="Q71" s="1414"/>
      <c r="R71" s="1414"/>
      <c r="S71" s="1414"/>
      <c r="T71" s="1414"/>
      <c r="U71" s="1414"/>
      <c r="V71" s="1414"/>
      <c r="W71" s="1414"/>
      <c r="X71" s="1414"/>
      <c r="Y71" s="1414"/>
      <c r="Z71" s="1414"/>
      <c r="AA71" s="1974"/>
      <c r="AB71" s="954"/>
    </row>
    <row r="72" spans="2:28" ht="15" customHeight="1" x14ac:dyDescent="0.3">
      <c r="B72" s="955"/>
      <c r="C72" s="1972"/>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974"/>
      <c r="AB72" s="954"/>
    </row>
    <row r="73" spans="2:28" ht="38.15" customHeight="1" x14ac:dyDescent="0.3">
      <c r="B73" s="953"/>
      <c r="C73" s="1951" t="str">
        <f>+C38</f>
        <v>MES 1</v>
      </c>
      <c r="D73" s="1952"/>
      <c r="E73" s="1952"/>
      <c r="F73" s="1952"/>
      <c r="G73" s="1952"/>
      <c r="H73" s="1962">
        <v>0.98</v>
      </c>
      <c r="I73" s="1962"/>
      <c r="J73" s="1956">
        <f>+J38</f>
        <v>0.97979797979797978</v>
      </c>
      <c r="K73" s="1956"/>
      <c r="L73" s="1956"/>
      <c r="M73" s="1956"/>
      <c r="N73" s="1952" t="s">
        <v>980</v>
      </c>
      <c r="O73" s="1952"/>
      <c r="P73" s="1952"/>
      <c r="Q73" s="1952"/>
      <c r="R73" s="1952"/>
      <c r="S73" s="1952"/>
      <c r="T73" s="1952"/>
      <c r="U73" s="1952"/>
      <c r="V73" s="1954" t="s">
        <v>604</v>
      </c>
      <c r="W73" s="1954"/>
      <c r="X73" s="1954"/>
      <c r="Y73" s="1954"/>
      <c r="Z73" s="1954"/>
      <c r="AA73" s="1955"/>
      <c r="AB73" s="956"/>
    </row>
    <row r="74" spans="2:28" ht="40" customHeight="1" x14ac:dyDescent="0.3">
      <c r="B74" s="953"/>
      <c r="C74" s="1951" t="str">
        <f t="shared" ref="C74:C82" si="1">+C39</f>
        <v>MES 2</v>
      </c>
      <c r="D74" s="1952"/>
      <c r="E74" s="1952"/>
      <c r="F74" s="1952"/>
      <c r="G74" s="1952"/>
      <c r="H74" s="1962">
        <v>0.99</v>
      </c>
      <c r="I74" s="1962"/>
      <c r="J74" s="1956">
        <f t="shared" ref="J74:J84" si="2">+J39</f>
        <v>1</v>
      </c>
      <c r="K74" s="1956"/>
      <c r="L74" s="1956"/>
      <c r="M74" s="1956"/>
      <c r="N74" s="4187" t="s">
        <v>984</v>
      </c>
      <c r="O74" s="4187"/>
      <c r="P74" s="4187"/>
      <c r="Q74" s="4187"/>
      <c r="R74" s="4187"/>
      <c r="S74" s="4187"/>
      <c r="T74" s="4187"/>
      <c r="U74" s="4187"/>
      <c r="V74" s="1954" t="s">
        <v>605</v>
      </c>
      <c r="W74" s="1954"/>
      <c r="X74" s="1954"/>
      <c r="Y74" s="1954"/>
      <c r="Z74" s="1954"/>
      <c r="AA74" s="1955"/>
      <c r="AB74" s="956"/>
    </row>
    <row r="75" spans="2:28" ht="40.5" customHeight="1" x14ac:dyDescent="0.3">
      <c r="B75" s="953"/>
      <c r="C75" s="1951" t="str">
        <f t="shared" si="1"/>
        <v>MES 3</v>
      </c>
      <c r="D75" s="1952"/>
      <c r="E75" s="1952"/>
      <c r="F75" s="1952"/>
      <c r="G75" s="1952"/>
      <c r="H75" s="1962">
        <v>1</v>
      </c>
      <c r="I75" s="1962"/>
      <c r="J75" s="1956">
        <f t="shared" si="2"/>
        <v>1</v>
      </c>
      <c r="K75" s="1956"/>
      <c r="L75" s="1956"/>
      <c r="M75" s="1956"/>
      <c r="N75" s="1952" t="s">
        <v>980</v>
      </c>
      <c r="O75" s="1952"/>
      <c r="P75" s="1952"/>
      <c r="Q75" s="1952"/>
      <c r="R75" s="1952"/>
      <c r="S75" s="1952"/>
      <c r="T75" s="1952"/>
      <c r="U75" s="1952"/>
      <c r="V75" s="1954" t="s">
        <v>605</v>
      </c>
      <c r="W75" s="1954"/>
      <c r="X75" s="1954"/>
      <c r="Y75" s="1954"/>
      <c r="Z75" s="1954"/>
      <c r="AA75" s="1955"/>
      <c r="AB75" s="956"/>
    </row>
    <row r="76" spans="2:28" ht="40" customHeight="1" x14ac:dyDescent="0.3">
      <c r="B76" s="953"/>
      <c r="C76" s="1951" t="str">
        <f t="shared" si="1"/>
        <v>MES 4</v>
      </c>
      <c r="D76" s="1952"/>
      <c r="E76" s="1952"/>
      <c r="F76" s="1952"/>
      <c r="G76" s="1952"/>
      <c r="H76" s="1962">
        <v>1</v>
      </c>
      <c r="I76" s="1962"/>
      <c r="J76" s="1956" t="str">
        <f t="shared" si="2"/>
        <v/>
      </c>
      <c r="K76" s="1956"/>
      <c r="L76" s="1956"/>
      <c r="M76" s="1956"/>
      <c r="N76" s="1952"/>
      <c r="O76" s="1952"/>
      <c r="P76" s="1952"/>
      <c r="Q76" s="1952"/>
      <c r="R76" s="1952"/>
      <c r="S76" s="1952"/>
      <c r="T76" s="1952"/>
      <c r="U76" s="1952"/>
      <c r="V76" s="1954"/>
      <c r="W76" s="1954"/>
      <c r="X76" s="1954"/>
      <c r="Y76" s="1954"/>
      <c r="Z76" s="1954"/>
      <c r="AA76" s="1955"/>
      <c r="AB76" s="956"/>
    </row>
    <row r="77" spans="2:28" ht="40" customHeight="1" x14ac:dyDescent="0.3">
      <c r="B77" s="953"/>
      <c r="C77" s="1951" t="str">
        <f t="shared" si="1"/>
        <v>MES 5</v>
      </c>
      <c r="D77" s="1952"/>
      <c r="E77" s="1952"/>
      <c r="F77" s="1952"/>
      <c r="G77" s="1952"/>
      <c r="H77" s="1962">
        <v>1</v>
      </c>
      <c r="I77" s="1962"/>
      <c r="J77" s="1956" t="str">
        <f t="shared" si="2"/>
        <v/>
      </c>
      <c r="K77" s="1956"/>
      <c r="L77" s="1956"/>
      <c r="M77" s="1956"/>
      <c r="N77" s="1952"/>
      <c r="O77" s="1952"/>
      <c r="P77" s="1952"/>
      <c r="Q77" s="1952"/>
      <c r="R77" s="1952"/>
      <c r="S77" s="1952"/>
      <c r="T77" s="1952"/>
      <c r="U77" s="1952"/>
      <c r="V77" s="1954"/>
      <c r="W77" s="1954"/>
      <c r="X77" s="1954"/>
      <c r="Y77" s="1954"/>
      <c r="Z77" s="1954"/>
      <c r="AA77" s="1955"/>
      <c r="AB77" s="956"/>
    </row>
    <row r="78" spans="2:28" ht="40" customHeight="1" x14ac:dyDescent="0.3">
      <c r="B78" s="953"/>
      <c r="C78" s="1951" t="str">
        <f t="shared" si="1"/>
        <v>MES 6</v>
      </c>
      <c r="D78" s="1952"/>
      <c r="E78" s="1952"/>
      <c r="F78" s="1952"/>
      <c r="G78" s="1952"/>
      <c r="H78" s="1962">
        <v>1</v>
      </c>
      <c r="I78" s="1962"/>
      <c r="J78" s="1956" t="str">
        <f t="shared" si="2"/>
        <v/>
      </c>
      <c r="K78" s="1956"/>
      <c r="L78" s="1956"/>
      <c r="M78" s="1956"/>
      <c r="N78" s="1952"/>
      <c r="O78" s="1952"/>
      <c r="P78" s="1952"/>
      <c r="Q78" s="1952"/>
      <c r="R78" s="1952"/>
      <c r="S78" s="1952"/>
      <c r="T78" s="1952"/>
      <c r="U78" s="1952"/>
      <c r="V78" s="1954"/>
      <c r="W78" s="1954"/>
      <c r="X78" s="1954"/>
      <c r="Y78" s="1954"/>
      <c r="Z78" s="1954"/>
      <c r="AA78" s="1955"/>
      <c r="AB78" s="956"/>
    </row>
    <row r="79" spans="2:28" ht="40" customHeight="1" x14ac:dyDescent="0.3">
      <c r="B79" s="953"/>
      <c r="C79" s="1951" t="str">
        <f t="shared" si="1"/>
        <v>MES 7</v>
      </c>
      <c r="D79" s="1952"/>
      <c r="E79" s="1952"/>
      <c r="F79" s="1952"/>
      <c r="G79" s="1952"/>
      <c r="H79" s="1962">
        <v>1</v>
      </c>
      <c r="I79" s="1962"/>
      <c r="J79" s="1956" t="str">
        <f t="shared" si="2"/>
        <v/>
      </c>
      <c r="K79" s="1956"/>
      <c r="L79" s="1956"/>
      <c r="M79" s="1956"/>
      <c r="N79" s="1952"/>
      <c r="O79" s="1952"/>
      <c r="P79" s="1952"/>
      <c r="Q79" s="1952"/>
      <c r="R79" s="1952"/>
      <c r="S79" s="1952"/>
      <c r="T79" s="1952"/>
      <c r="U79" s="1952"/>
      <c r="V79" s="1954"/>
      <c r="W79" s="1954"/>
      <c r="X79" s="1954"/>
      <c r="Y79" s="1954"/>
      <c r="Z79" s="1954"/>
      <c r="AA79" s="1955"/>
      <c r="AB79" s="956"/>
    </row>
    <row r="80" spans="2:28" ht="40" customHeight="1" x14ac:dyDescent="0.3">
      <c r="B80" s="953"/>
      <c r="C80" s="1951" t="str">
        <f t="shared" si="1"/>
        <v>MES 8</v>
      </c>
      <c r="D80" s="1952"/>
      <c r="E80" s="1952"/>
      <c r="F80" s="1952"/>
      <c r="G80" s="1952"/>
      <c r="H80" s="1962">
        <v>1</v>
      </c>
      <c r="I80" s="1962"/>
      <c r="J80" s="1956" t="str">
        <f t="shared" si="2"/>
        <v/>
      </c>
      <c r="K80" s="1956"/>
      <c r="L80" s="1956"/>
      <c r="M80" s="1956"/>
      <c r="N80" s="1952"/>
      <c r="O80" s="1952"/>
      <c r="P80" s="1952"/>
      <c r="Q80" s="1952"/>
      <c r="R80" s="1952"/>
      <c r="S80" s="1952"/>
      <c r="T80" s="1952"/>
      <c r="U80" s="1952"/>
      <c r="V80" s="1954"/>
      <c r="W80" s="1954"/>
      <c r="X80" s="1954"/>
      <c r="Y80" s="1954"/>
      <c r="Z80" s="1954"/>
      <c r="AA80" s="1955"/>
      <c r="AB80" s="956"/>
    </row>
    <row r="81" spans="2:28" ht="40" customHeight="1" x14ac:dyDescent="0.3">
      <c r="B81" s="953"/>
      <c r="C81" s="1951" t="str">
        <f t="shared" si="1"/>
        <v>MES 9</v>
      </c>
      <c r="D81" s="1952"/>
      <c r="E81" s="1952"/>
      <c r="F81" s="1952"/>
      <c r="G81" s="1952"/>
      <c r="H81" s="1962">
        <v>1</v>
      </c>
      <c r="I81" s="1962"/>
      <c r="J81" s="1956" t="str">
        <f t="shared" si="2"/>
        <v/>
      </c>
      <c r="K81" s="1956"/>
      <c r="L81" s="1956"/>
      <c r="M81" s="1956"/>
      <c r="N81" s="1952"/>
      <c r="O81" s="1952"/>
      <c r="P81" s="1952"/>
      <c r="Q81" s="1952"/>
      <c r="R81" s="1952"/>
      <c r="S81" s="1952"/>
      <c r="T81" s="1952"/>
      <c r="U81" s="1952"/>
      <c r="V81" s="1954"/>
      <c r="W81" s="1954"/>
      <c r="X81" s="1954"/>
      <c r="Y81" s="1954"/>
      <c r="Z81" s="1954"/>
      <c r="AA81" s="1955"/>
      <c r="AB81" s="956"/>
    </row>
    <row r="82" spans="2:28" ht="40" customHeight="1" x14ac:dyDescent="0.3">
      <c r="B82" s="953"/>
      <c r="C82" s="1951" t="str">
        <f t="shared" si="1"/>
        <v>MES 10</v>
      </c>
      <c r="D82" s="1952"/>
      <c r="E82" s="1952"/>
      <c r="F82" s="1952"/>
      <c r="G82" s="1952"/>
      <c r="H82" s="1962">
        <v>1</v>
      </c>
      <c r="I82" s="1962"/>
      <c r="J82" s="1956" t="str">
        <f t="shared" si="2"/>
        <v/>
      </c>
      <c r="K82" s="1956"/>
      <c r="L82" s="1956"/>
      <c r="M82" s="1956"/>
      <c r="N82" s="1952"/>
      <c r="O82" s="1952"/>
      <c r="P82" s="1952"/>
      <c r="Q82" s="1952"/>
      <c r="R82" s="1952"/>
      <c r="S82" s="1952"/>
      <c r="T82" s="1952"/>
      <c r="U82" s="1952"/>
      <c r="V82" s="1954"/>
      <c r="W82" s="1954"/>
      <c r="X82" s="1954"/>
      <c r="Y82" s="1954"/>
      <c r="Z82" s="1954"/>
      <c r="AA82" s="1955"/>
      <c r="AB82" s="956"/>
    </row>
    <row r="83" spans="2:28" ht="40" customHeight="1" x14ac:dyDescent="0.3">
      <c r="B83" s="953"/>
      <c r="C83" s="1951" t="str">
        <f>+C48</f>
        <v>MES 11</v>
      </c>
      <c r="D83" s="1952"/>
      <c r="E83" s="1952"/>
      <c r="F83" s="1952"/>
      <c r="G83" s="1952"/>
      <c r="H83" s="1962">
        <v>1</v>
      </c>
      <c r="I83" s="1962"/>
      <c r="J83" s="1956" t="str">
        <f t="shared" si="2"/>
        <v/>
      </c>
      <c r="K83" s="1956"/>
      <c r="L83" s="1956"/>
      <c r="M83" s="1956"/>
      <c r="N83" s="1952"/>
      <c r="O83" s="1952"/>
      <c r="P83" s="1952"/>
      <c r="Q83" s="1952"/>
      <c r="R83" s="1952"/>
      <c r="S83" s="1952"/>
      <c r="T83" s="1952"/>
      <c r="U83" s="1952"/>
      <c r="V83" s="1954"/>
      <c r="W83" s="1954"/>
      <c r="X83" s="1954"/>
      <c r="Y83" s="1954"/>
      <c r="Z83" s="1954"/>
      <c r="AA83" s="1955"/>
      <c r="AB83" s="956"/>
    </row>
    <row r="84" spans="2:28" ht="40" customHeight="1" thickBot="1" x14ac:dyDescent="0.35">
      <c r="B84" s="953"/>
      <c r="C84" s="4188" t="str">
        <f>+C49</f>
        <v>MES 12</v>
      </c>
      <c r="D84" s="4189"/>
      <c r="E84" s="4189"/>
      <c r="F84" s="4189"/>
      <c r="G84" s="4190"/>
      <c r="H84" s="2071">
        <v>1</v>
      </c>
      <c r="I84" s="2071"/>
      <c r="J84" s="2072" t="str">
        <f t="shared" si="2"/>
        <v/>
      </c>
      <c r="K84" s="2072"/>
      <c r="L84" s="2072"/>
      <c r="M84" s="2072"/>
      <c r="N84" s="1952"/>
      <c r="O84" s="1952"/>
      <c r="P84" s="1952"/>
      <c r="Q84" s="1952"/>
      <c r="R84" s="1952"/>
      <c r="S84" s="1952"/>
      <c r="T84" s="1952"/>
      <c r="U84" s="1952"/>
      <c r="V84" s="1954"/>
      <c r="W84" s="1954"/>
      <c r="X84" s="1954"/>
      <c r="Y84" s="1954"/>
      <c r="Z84" s="1954"/>
      <c r="AA84" s="1955"/>
      <c r="AB84" s="956"/>
    </row>
    <row r="85" spans="2:28" x14ac:dyDescent="0.3">
      <c r="B85" s="957"/>
      <c r="C85" s="948"/>
      <c r="D85" s="948"/>
      <c r="E85" s="948"/>
      <c r="F85" s="948"/>
      <c r="G85" s="948"/>
      <c r="H85" s="948"/>
      <c r="I85" s="948"/>
      <c r="J85" s="948"/>
      <c r="K85" s="948"/>
      <c r="L85" s="948"/>
      <c r="M85" s="948"/>
      <c r="N85" s="948"/>
      <c r="O85" s="948"/>
      <c r="P85" s="948"/>
      <c r="Q85" s="948"/>
      <c r="R85" s="948"/>
      <c r="S85" s="948"/>
      <c r="T85" s="948"/>
      <c r="U85" s="948"/>
      <c r="V85" s="948"/>
      <c r="W85" s="948"/>
      <c r="X85" s="948"/>
      <c r="Y85" s="948"/>
      <c r="Z85" s="948"/>
      <c r="AA85" s="948"/>
      <c r="AB85" s="958"/>
    </row>
    <row r="124" ht="6" customHeight="1" x14ac:dyDescent="0.3"/>
  </sheetData>
  <mergeCells count="158">
    <mergeCell ref="K39:AA39"/>
    <mergeCell ref="C40:G40"/>
    <mergeCell ref="K40:AA40"/>
    <mergeCell ref="C41:G41"/>
    <mergeCell ref="K41:AA41"/>
    <mergeCell ref="C42:G42"/>
    <mergeCell ref="K42:AA42"/>
    <mergeCell ref="C83:G83"/>
    <mergeCell ref="H83:I83"/>
    <mergeCell ref="J83:M83"/>
    <mergeCell ref="N83:U83"/>
    <mergeCell ref="V83:AA83"/>
    <mergeCell ref="C79:G79"/>
    <mergeCell ref="H79:I79"/>
    <mergeCell ref="J79:M79"/>
    <mergeCell ref="N79:U79"/>
    <mergeCell ref="V79:AA79"/>
    <mergeCell ref="C80:G80"/>
    <mergeCell ref="H80:I80"/>
    <mergeCell ref="J80:M80"/>
    <mergeCell ref="N80:U80"/>
    <mergeCell ref="V80:AA80"/>
    <mergeCell ref="C77:G77"/>
    <mergeCell ref="H77:I77"/>
    <mergeCell ref="C84:G84"/>
    <mergeCell ref="H84:I84"/>
    <mergeCell ref="J84:M84"/>
    <mergeCell ref="N84:U84"/>
    <mergeCell ref="V84:AA84"/>
    <mergeCell ref="C81:G81"/>
    <mergeCell ref="H81:I81"/>
    <mergeCell ref="J81:M81"/>
    <mergeCell ref="N81:U81"/>
    <mergeCell ref="V81:AA81"/>
    <mergeCell ref="C82:G82"/>
    <mergeCell ref="H82:I82"/>
    <mergeCell ref="J82:M82"/>
    <mergeCell ref="N82:U82"/>
    <mergeCell ref="V82:AA82"/>
    <mergeCell ref="J77:M77"/>
    <mergeCell ref="N77:U77"/>
    <mergeCell ref="V77:AA77"/>
    <mergeCell ref="C78:G78"/>
    <mergeCell ref="H78:I78"/>
    <mergeCell ref="J78:M78"/>
    <mergeCell ref="N78:U78"/>
    <mergeCell ref="V78:AA78"/>
    <mergeCell ref="C75:G75"/>
    <mergeCell ref="H75:I75"/>
    <mergeCell ref="J75:M75"/>
    <mergeCell ref="N75:U75"/>
    <mergeCell ref="V75:AA75"/>
    <mergeCell ref="C76:G76"/>
    <mergeCell ref="H76:I76"/>
    <mergeCell ref="J76:M76"/>
    <mergeCell ref="N76:U76"/>
    <mergeCell ref="V76:AA76"/>
    <mergeCell ref="C73:G73"/>
    <mergeCell ref="H73:I73"/>
    <mergeCell ref="J73:M73"/>
    <mergeCell ref="N73:U73"/>
    <mergeCell ref="V73:AA73"/>
    <mergeCell ref="C74:G74"/>
    <mergeCell ref="H74:I74"/>
    <mergeCell ref="J74:M74"/>
    <mergeCell ref="N74:U74"/>
    <mergeCell ref="V74:AA74"/>
    <mergeCell ref="C50:G50"/>
    <mergeCell ref="K50:AA50"/>
    <mergeCell ref="C53:AA54"/>
    <mergeCell ref="C55:AA67"/>
    <mergeCell ref="C70:G72"/>
    <mergeCell ref="H70:I72"/>
    <mergeCell ref="J70:M72"/>
    <mergeCell ref="N70:U72"/>
    <mergeCell ref="V70:AA72"/>
    <mergeCell ref="C34:AA35"/>
    <mergeCell ref="C36:G37"/>
    <mergeCell ref="H36:H37"/>
    <mergeCell ref="I36:I37"/>
    <mergeCell ref="J36:J37"/>
    <mergeCell ref="K36:AA37"/>
    <mergeCell ref="C49:G49"/>
    <mergeCell ref="K49:AA49"/>
    <mergeCell ref="AB37:AB44"/>
    <mergeCell ref="K44:AA44"/>
    <mergeCell ref="K45:AA45"/>
    <mergeCell ref="K46:AA46"/>
    <mergeCell ref="C38:G38"/>
    <mergeCell ref="K38:AA38"/>
    <mergeCell ref="C39:G39"/>
    <mergeCell ref="C47:G47"/>
    <mergeCell ref="C44:G44"/>
    <mergeCell ref="C45:G45"/>
    <mergeCell ref="C46:G46"/>
    <mergeCell ref="K47:AA47"/>
    <mergeCell ref="C48:G48"/>
    <mergeCell ref="K48:AA48"/>
    <mergeCell ref="C43:G43"/>
    <mergeCell ref="K43:AA43"/>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24:I24"/>
    <mergeCell ref="J24:P24"/>
    <mergeCell ref="Q24:AA24"/>
    <mergeCell ref="C26:H26"/>
    <mergeCell ref="I26:AA26"/>
    <mergeCell ref="C28:H28"/>
    <mergeCell ref="I28:J28"/>
    <mergeCell ref="K28:N28"/>
    <mergeCell ref="O28:R28"/>
    <mergeCell ref="T28:V28"/>
    <mergeCell ref="X28:Z28"/>
    <mergeCell ref="C20:H21"/>
    <mergeCell ref="I20:L21"/>
    <mergeCell ref="M20:S20"/>
    <mergeCell ref="T20:AA20"/>
    <mergeCell ref="M21:S21"/>
    <mergeCell ref="T21:AA21"/>
    <mergeCell ref="C23:I23"/>
    <mergeCell ref="J23:P23"/>
    <mergeCell ref="Q23:AA23"/>
    <mergeCell ref="C13:H14"/>
    <mergeCell ref="I13:S14"/>
    <mergeCell ref="T13:AA13"/>
    <mergeCell ref="T14:AA14"/>
    <mergeCell ref="C16:H16"/>
    <mergeCell ref="I16:AA16"/>
    <mergeCell ref="C18:H18"/>
    <mergeCell ref="I18:AA18"/>
    <mergeCell ref="AD18:AM18"/>
    <mergeCell ref="B2:G4"/>
    <mergeCell ref="H2:AB2"/>
    <mergeCell ref="H3:O3"/>
    <mergeCell ref="P3:AB3"/>
    <mergeCell ref="H4:AB4"/>
    <mergeCell ref="C7:H8"/>
    <mergeCell ref="I7:AA8"/>
    <mergeCell ref="C10:H11"/>
    <mergeCell ref="I10:Q11"/>
    <mergeCell ref="R10:U10"/>
    <mergeCell ref="V10:AA10"/>
    <mergeCell ref="R11:U11"/>
    <mergeCell ref="V11:AA11"/>
  </mergeCells>
  <pageMargins left="0.7" right="0.7" top="0.75" bottom="0.75" header="0.3" footer="0.3"/>
  <drawing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65"/>
  <sheetViews>
    <sheetView tabSelected="1" zoomScaleNormal="100" workbookViewId="0">
      <selection activeCell="B12" activeCellId="1" sqref="C59 B12"/>
    </sheetView>
  </sheetViews>
  <sheetFormatPr baseColWidth="10" defaultRowHeight="14.5" x14ac:dyDescent="0.35"/>
  <cols>
    <col min="1" max="1" width="15.1796875" customWidth="1"/>
    <col min="2" max="2" width="30.36328125" style="56" customWidth="1"/>
    <col min="3" max="3" width="9.81640625" style="77" customWidth="1"/>
    <col min="4" max="4" width="9.81640625" customWidth="1"/>
    <col min="5" max="6" width="10.453125" customWidth="1"/>
    <col min="7" max="14" width="10.453125" style="123" customWidth="1"/>
    <col min="16" max="16" width="13.26953125" customWidth="1"/>
    <col min="17" max="17" width="33.7265625" customWidth="1"/>
    <col min="20" max="20" width="28.81640625" customWidth="1"/>
    <col min="21" max="21" width="10.90625" customWidth="1"/>
  </cols>
  <sheetData>
    <row r="1" spans="1:22" ht="14" customHeight="1" x14ac:dyDescent="0.35">
      <c r="A1" s="4200" t="s">
        <v>491</v>
      </c>
      <c r="B1" s="4199" t="s">
        <v>492</v>
      </c>
      <c r="C1" s="4199" t="s">
        <v>985</v>
      </c>
      <c r="D1" s="4199" t="s">
        <v>986</v>
      </c>
      <c r="E1" s="4199" t="s">
        <v>1038</v>
      </c>
      <c r="F1" s="4199" t="s">
        <v>1039</v>
      </c>
      <c r="G1" s="4205" t="s">
        <v>34</v>
      </c>
      <c r="H1" s="4205"/>
      <c r="I1" s="4205"/>
      <c r="J1" s="4205"/>
      <c r="K1" s="4205"/>
      <c r="L1" s="4206"/>
      <c r="M1" s="1104"/>
      <c r="N1" s="1104"/>
      <c r="O1" s="717"/>
      <c r="P1" s="4203" t="s">
        <v>491</v>
      </c>
      <c r="Q1" s="4201" t="s">
        <v>492</v>
      </c>
      <c r="R1" s="4201" t="s">
        <v>493</v>
      </c>
      <c r="S1" s="4201" t="s">
        <v>494</v>
      </c>
      <c r="T1" s="4197" t="s">
        <v>1033</v>
      </c>
      <c r="U1" s="1082" t="s">
        <v>495</v>
      </c>
      <c r="V1" s="717"/>
    </row>
    <row r="2" spans="1:22" ht="14" customHeight="1" thickBot="1" x14ac:dyDescent="0.4">
      <c r="A2" s="4207"/>
      <c r="B2" s="4208"/>
      <c r="C2" s="4208"/>
      <c r="D2" s="4208"/>
      <c r="E2" s="4208"/>
      <c r="F2" s="4208"/>
      <c r="G2" s="4209" t="s">
        <v>35</v>
      </c>
      <c r="H2" s="4209"/>
      <c r="I2" s="4210" t="s">
        <v>36</v>
      </c>
      <c r="J2" s="4210"/>
      <c r="K2" s="4211" t="s">
        <v>37</v>
      </c>
      <c r="L2" s="4212"/>
      <c r="M2" s="1104"/>
      <c r="N2" s="1104"/>
      <c r="O2" s="717"/>
      <c r="P2" s="4204"/>
      <c r="Q2" s="4202"/>
      <c r="R2" s="4202"/>
      <c r="S2" s="4202"/>
      <c r="T2" s="4198"/>
      <c r="U2" s="1083" t="s">
        <v>608</v>
      </c>
      <c r="V2" s="717"/>
    </row>
    <row r="3" spans="1:22" ht="14" customHeight="1" x14ac:dyDescent="0.35">
      <c r="A3" s="4207"/>
      <c r="B3" s="4208"/>
      <c r="C3" s="4208"/>
      <c r="D3" s="4208"/>
      <c r="E3" s="4208"/>
      <c r="F3" s="4208"/>
      <c r="G3" s="4213" t="s">
        <v>38</v>
      </c>
      <c r="H3" s="4213" t="s">
        <v>39</v>
      </c>
      <c r="I3" s="4213" t="s">
        <v>38</v>
      </c>
      <c r="J3" s="4213" t="s">
        <v>39</v>
      </c>
      <c r="K3" s="4213" t="s">
        <v>38</v>
      </c>
      <c r="L3" s="4214" t="s">
        <v>39</v>
      </c>
      <c r="M3" s="1105"/>
      <c r="N3" s="1105"/>
      <c r="O3" s="717"/>
      <c r="P3" s="1075" t="s">
        <v>182</v>
      </c>
      <c r="Q3" s="55" t="s">
        <v>616</v>
      </c>
      <c r="R3" s="1074">
        <v>2.41</v>
      </c>
      <c r="S3" s="29">
        <v>3.5</v>
      </c>
      <c r="T3" s="1080">
        <v>0.68899999999999995</v>
      </c>
      <c r="U3" s="1084">
        <v>0.68899999999999995</v>
      </c>
      <c r="V3" s="123"/>
    </row>
    <row r="4" spans="1:22" ht="32.5" customHeight="1" x14ac:dyDescent="0.35">
      <c r="A4" s="1075" t="s">
        <v>507</v>
      </c>
      <c r="B4" s="54" t="s">
        <v>6</v>
      </c>
      <c r="C4" s="39">
        <v>9</v>
      </c>
      <c r="D4" s="39">
        <v>9</v>
      </c>
      <c r="E4" s="28">
        <v>1</v>
      </c>
      <c r="F4" s="28">
        <v>1</v>
      </c>
      <c r="G4" s="1091">
        <v>0</v>
      </c>
      <c r="H4" s="4215">
        <v>0.79</v>
      </c>
      <c r="I4" s="4215">
        <v>0.8</v>
      </c>
      <c r="J4" s="4215">
        <v>0.89</v>
      </c>
      <c r="K4" s="4215">
        <v>0.9</v>
      </c>
      <c r="L4" s="4216">
        <v>1</v>
      </c>
      <c r="M4" s="363"/>
      <c r="N4" s="363"/>
      <c r="P4" s="1075" t="s">
        <v>368</v>
      </c>
      <c r="Q4" s="55" t="s">
        <v>845</v>
      </c>
      <c r="R4" s="29">
        <v>171680</v>
      </c>
      <c r="S4" s="29">
        <v>418</v>
      </c>
      <c r="T4" s="1081">
        <v>410.72</v>
      </c>
      <c r="U4" s="1085">
        <v>410.72</v>
      </c>
      <c r="V4" s="123">
        <f>4427*165</f>
        <v>730455</v>
      </c>
    </row>
    <row r="5" spans="1:22" ht="23.5" customHeight="1" x14ac:dyDescent="0.35">
      <c r="A5" s="1076" t="s">
        <v>60</v>
      </c>
      <c r="B5" s="54" t="s">
        <v>496</v>
      </c>
      <c r="C5" s="30">
        <v>0</v>
      </c>
      <c r="D5" s="30">
        <v>75</v>
      </c>
      <c r="E5" s="46">
        <v>0</v>
      </c>
      <c r="F5" s="46">
        <v>0</v>
      </c>
      <c r="G5" s="4217">
        <v>0.11</v>
      </c>
      <c r="H5" s="4217">
        <v>1</v>
      </c>
      <c r="I5" s="4217">
        <v>0.01</v>
      </c>
      <c r="J5" s="4217">
        <v>0.1</v>
      </c>
      <c r="K5" s="4218">
        <v>0</v>
      </c>
      <c r="L5" s="4219">
        <v>0</v>
      </c>
      <c r="M5" s="1106"/>
      <c r="N5" s="1106"/>
      <c r="P5" s="1075" t="s">
        <v>1003</v>
      </c>
      <c r="Q5" s="55" t="s">
        <v>246</v>
      </c>
      <c r="R5" s="36">
        <v>108</v>
      </c>
      <c r="S5" s="36">
        <v>123</v>
      </c>
      <c r="T5" s="61">
        <v>0.878</v>
      </c>
      <c r="U5" s="1086">
        <v>0.88</v>
      </c>
      <c r="V5" s="123">
        <f>+V4*4</f>
        <v>2921820</v>
      </c>
    </row>
    <row r="6" spans="1:22" ht="23.5" customHeight="1" x14ac:dyDescent="0.35">
      <c r="A6" s="1076" t="s">
        <v>78</v>
      </c>
      <c r="B6" s="54" t="s">
        <v>77</v>
      </c>
      <c r="C6" s="30">
        <v>67</v>
      </c>
      <c r="D6" s="30">
        <v>112</v>
      </c>
      <c r="E6" s="52">
        <v>1.1399999999999999</v>
      </c>
      <c r="F6" s="52">
        <v>1.1399999999999999</v>
      </c>
      <c r="G6" s="4220" t="s">
        <v>765</v>
      </c>
      <c r="H6" s="4221" t="s">
        <v>1040</v>
      </c>
      <c r="I6" s="4221" t="s">
        <v>1041</v>
      </c>
      <c r="J6" s="4221" t="s">
        <v>768</v>
      </c>
      <c r="K6" s="4222" t="s">
        <v>769</v>
      </c>
      <c r="L6" s="4223" t="s">
        <v>770</v>
      </c>
      <c r="M6" s="1107"/>
      <c r="N6" s="1107"/>
      <c r="P6" s="1076" t="s">
        <v>255</v>
      </c>
      <c r="Q6" s="54" t="s">
        <v>254</v>
      </c>
      <c r="R6" s="37">
        <v>43.47</v>
      </c>
      <c r="S6" s="37">
        <v>49.78</v>
      </c>
      <c r="T6" s="61">
        <v>0.87319999999999998</v>
      </c>
      <c r="U6" s="1087">
        <v>0.87319999999999998</v>
      </c>
      <c r="V6" s="123"/>
    </row>
    <row r="7" spans="1:22" ht="30.5" customHeight="1" x14ac:dyDescent="0.35">
      <c r="A7" s="1076" t="s">
        <v>84</v>
      </c>
      <c r="B7" s="54" t="s">
        <v>83</v>
      </c>
      <c r="C7" s="119">
        <v>0.63402777777777775</v>
      </c>
      <c r="D7" s="30">
        <v>112</v>
      </c>
      <c r="E7" s="32">
        <v>0.33958333333333335</v>
      </c>
      <c r="F7" s="32">
        <v>0.33958333333333335</v>
      </c>
      <c r="G7" s="4222" t="s">
        <v>512</v>
      </c>
      <c r="H7" s="4222" t="s">
        <v>513</v>
      </c>
      <c r="I7" s="4222" t="s">
        <v>514</v>
      </c>
      <c r="J7" s="4222" t="s">
        <v>91</v>
      </c>
      <c r="K7" s="4222" t="s">
        <v>769</v>
      </c>
      <c r="L7" s="4223" t="s">
        <v>516</v>
      </c>
      <c r="M7" s="363"/>
      <c r="N7" s="363"/>
      <c r="P7" s="1075" t="s">
        <v>342</v>
      </c>
      <c r="Q7" s="55" t="s">
        <v>341</v>
      </c>
      <c r="R7" s="1073">
        <v>12547</v>
      </c>
      <c r="S7" s="53">
        <v>18540</v>
      </c>
      <c r="T7" s="59">
        <v>0.67679999999999996</v>
      </c>
      <c r="U7" s="1088">
        <v>0.67679999999999996</v>
      </c>
      <c r="V7" s="123"/>
    </row>
    <row r="8" spans="1:22" ht="29.5" customHeight="1" x14ac:dyDescent="0.35">
      <c r="A8" s="1076" t="s">
        <v>93</v>
      </c>
      <c r="B8" s="54" t="s">
        <v>92</v>
      </c>
      <c r="C8" s="30">
        <v>4</v>
      </c>
      <c r="D8" s="30">
        <v>954</v>
      </c>
      <c r="E8" s="46">
        <v>0</v>
      </c>
      <c r="F8" s="46">
        <v>0</v>
      </c>
      <c r="G8" s="4217">
        <v>0.11</v>
      </c>
      <c r="H8" s="4217">
        <v>1</v>
      </c>
      <c r="I8" s="4217">
        <v>0.01</v>
      </c>
      <c r="J8" s="4217">
        <v>0.1</v>
      </c>
      <c r="K8" s="4218">
        <v>0</v>
      </c>
      <c r="L8" s="4219">
        <v>0</v>
      </c>
      <c r="M8" s="1105"/>
      <c r="N8" s="1105"/>
      <c r="P8" s="1076" t="s">
        <v>599</v>
      </c>
      <c r="Q8" s="55" t="s">
        <v>505</v>
      </c>
      <c r="R8" s="42">
        <v>25</v>
      </c>
      <c r="S8" s="42">
        <v>28</v>
      </c>
      <c r="T8" s="61">
        <v>0.89</v>
      </c>
      <c r="U8" s="1087">
        <v>0.89</v>
      </c>
      <c r="V8" s="123"/>
    </row>
    <row r="9" spans="1:22" ht="32.5" customHeight="1" thickBot="1" x14ac:dyDescent="0.4">
      <c r="A9" s="1077" t="s">
        <v>497</v>
      </c>
      <c r="B9" s="54" t="s">
        <v>1032</v>
      </c>
      <c r="C9" s="39">
        <v>3</v>
      </c>
      <c r="D9" s="39">
        <v>3</v>
      </c>
      <c r="E9" s="28">
        <v>1</v>
      </c>
      <c r="F9" s="28">
        <v>1</v>
      </c>
      <c r="G9" s="4224">
        <v>0</v>
      </c>
      <c r="H9" s="4224">
        <v>0.69</v>
      </c>
      <c r="I9" s="4224">
        <v>0.7</v>
      </c>
      <c r="J9" s="4224">
        <v>0.79</v>
      </c>
      <c r="K9" s="4224">
        <v>0.8</v>
      </c>
      <c r="L9" s="4225">
        <v>1</v>
      </c>
      <c r="M9" s="1108"/>
      <c r="N9" s="1108"/>
      <c r="P9" s="1089" t="s">
        <v>602</v>
      </c>
      <c r="Q9" s="62" t="s">
        <v>459</v>
      </c>
      <c r="R9" s="63">
        <v>28</v>
      </c>
      <c r="S9" s="63">
        <v>33</v>
      </c>
      <c r="T9" s="1090">
        <v>0.85</v>
      </c>
      <c r="U9" s="1087">
        <v>0.85</v>
      </c>
      <c r="V9" s="123"/>
    </row>
    <row r="10" spans="1:22" ht="20" customHeight="1" x14ac:dyDescent="0.35">
      <c r="A10" s="1076" t="s">
        <v>541</v>
      </c>
      <c r="B10" s="55" t="s">
        <v>119</v>
      </c>
      <c r="C10" s="29">
        <v>4149</v>
      </c>
      <c r="D10" s="29">
        <v>4450</v>
      </c>
      <c r="E10" s="57">
        <f>+C10/D10</f>
        <v>0.93235955056179776</v>
      </c>
      <c r="F10" s="1079">
        <v>0.93240000000000001</v>
      </c>
      <c r="G10" s="4224">
        <v>0</v>
      </c>
      <c r="H10" s="4224">
        <v>0.54</v>
      </c>
      <c r="I10" s="4224">
        <v>0.55000000000000004</v>
      </c>
      <c r="J10" s="4224">
        <v>0.59</v>
      </c>
      <c r="K10" s="4224">
        <v>0.6</v>
      </c>
      <c r="L10" s="4225">
        <v>1</v>
      </c>
      <c r="M10" s="1105"/>
      <c r="N10" s="1105"/>
      <c r="O10" s="440"/>
      <c r="P10" s="440"/>
      <c r="Q10" s="440"/>
      <c r="R10" s="440"/>
      <c r="V10" s="123"/>
    </row>
    <row r="11" spans="1:22" ht="20" customHeight="1" x14ac:dyDescent="0.35">
      <c r="A11" s="1075" t="s">
        <v>131</v>
      </c>
      <c r="B11" s="55" t="s">
        <v>610</v>
      </c>
      <c r="C11" s="29">
        <v>84.59</v>
      </c>
      <c r="D11" s="29">
        <v>76.87</v>
      </c>
      <c r="E11" s="28">
        <v>1.1000000000000001</v>
      </c>
      <c r="F11" s="28">
        <v>1.1000000000000001</v>
      </c>
      <c r="G11" s="1091">
        <v>0</v>
      </c>
      <c r="H11" s="4215">
        <v>0.89</v>
      </c>
      <c r="I11" s="4215">
        <v>0.9</v>
      </c>
      <c r="J11" s="4215">
        <v>0.99</v>
      </c>
      <c r="K11" s="4215">
        <v>1</v>
      </c>
      <c r="L11" s="4216">
        <v>1.1000000000000001</v>
      </c>
      <c r="M11" s="1105"/>
      <c r="N11" s="1105"/>
      <c r="O11" s="440"/>
      <c r="P11" s="60">
        <v>100</v>
      </c>
      <c r="Q11" s="55"/>
      <c r="R11" s="53"/>
      <c r="S11" s="53"/>
      <c r="T11" s="126"/>
      <c r="U11" s="125"/>
      <c r="V11" s="123"/>
    </row>
    <row r="12" spans="1:22" ht="20" customHeight="1" x14ac:dyDescent="0.35">
      <c r="A12" s="1075" t="s">
        <v>154</v>
      </c>
      <c r="B12" s="55" t="s">
        <v>153</v>
      </c>
      <c r="C12" s="29">
        <v>803</v>
      </c>
      <c r="D12" s="29">
        <v>800</v>
      </c>
      <c r="E12" s="121">
        <v>1</v>
      </c>
      <c r="F12" s="28">
        <v>1</v>
      </c>
      <c r="G12" s="1091">
        <v>0</v>
      </c>
      <c r="H12" s="4215">
        <v>0.89</v>
      </c>
      <c r="I12" s="4215">
        <v>0.9</v>
      </c>
      <c r="J12" s="4215">
        <v>0.99</v>
      </c>
      <c r="K12" s="4215">
        <v>1</v>
      </c>
      <c r="L12" s="4216">
        <v>1.1000000000000001</v>
      </c>
      <c r="M12" s="1109"/>
      <c r="N12" s="1109"/>
      <c r="P12" s="60">
        <v>96</v>
      </c>
      <c r="Q12" s="55"/>
      <c r="R12" s="53"/>
      <c r="S12" s="53"/>
      <c r="T12" s="126"/>
      <c r="U12" s="125"/>
      <c r="V12" s="123"/>
    </row>
    <row r="13" spans="1:22" ht="27" customHeight="1" x14ac:dyDescent="0.35">
      <c r="A13" s="1075" t="s">
        <v>182</v>
      </c>
      <c r="B13" s="55" t="s">
        <v>616</v>
      </c>
      <c r="C13" s="1074">
        <v>2.41</v>
      </c>
      <c r="D13" s="29">
        <v>3.5</v>
      </c>
      <c r="E13" s="144">
        <v>0.68899999999999995</v>
      </c>
      <c r="F13" s="144">
        <v>0.68899999999999995</v>
      </c>
      <c r="G13" s="1091">
        <v>0</v>
      </c>
      <c r="H13" s="4215">
        <v>0.89</v>
      </c>
      <c r="I13" s="4215">
        <v>0.9</v>
      </c>
      <c r="J13" s="4215">
        <v>0.99</v>
      </c>
      <c r="K13" s="4215">
        <v>1</v>
      </c>
      <c r="L13" s="4216">
        <v>1</v>
      </c>
      <c r="M13" s="1105"/>
      <c r="N13" s="1105"/>
      <c r="P13" s="60">
        <v>89</v>
      </c>
      <c r="Q13" s="55"/>
      <c r="R13" s="47"/>
      <c r="S13" s="47"/>
      <c r="T13" s="122"/>
      <c r="U13" s="124"/>
      <c r="V13" s="123"/>
    </row>
    <row r="14" spans="1:22" ht="27" customHeight="1" x14ac:dyDescent="0.35">
      <c r="A14" s="1075" t="s">
        <v>165</v>
      </c>
      <c r="B14" s="55" t="s">
        <v>164</v>
      </c>
      <c r="C14" s="29">
        <v>5</v>
      </c>
      <c r="D14" s="29">
        <v>5</v>
      </c>
      <c r="E14" s="28">
        <v>1</v>
      </c>
      <c r="F14" s="28">
        <v>1</v>
      </c>
      <c r="G14" s="1091">
        <v>0</v>
      </c>
      <c r="H14" s="4215">
        <v>0.89</v>
      </c>
      <c r="I14" s="4215">
        <v>0.9</v>
      </c>
      <c r="J14" s="4215">
        <v>0.99</v>
      </c>
      <c r="K14" s="4215">
        <v>1</v>
      </c>
      <c r="L14" s="4216">
        <v>1.1000000000000001</v>
      </c>
      <c r="M14" s="1109"/>
      <c r="N14" s="1109"/>
      <c r="P14" s="60">
        <v>113</v>
      </c>
      <c r="Q14" s="55"/>
      <c r="R14" s="53"/>
      <c r="S14" s="53"/>
      <c r="T14" s="126"/>
      <c r="U14" s="125"/>
      <c r="V14" s="123"/>
    </row>
    <row r="15" spans="1:22" ht="24" customHeight="1" x14ac:dyDescent="0.35">
      <c r="A15" s="1075" t="s">
        <v>185</v>
      </c>
      <c r="B15" s="55" t="s">
        <v>184</v>
      </c>
      <c r="C15" s="29">
        <v>8022</v>
      </c>
      <c r="D15" s="29">
        <v>7800</v>
      </c>
      <c r="E15" s="121">
        <v>1.028</v>
      </c>
      <c r="F15" s="121">
        <v>1.028</v>
      </c>
      <c r="G15" s="1091">
        <v>0</v>
      </c>
      <c r="H15" s="4215">
        <v>0.89</v>
      </c>
      <c r="I15" s="4215">
        <v>0.9</v>
      </c>
      <c r="J15" s="4215">
        <v>0.99</v>
      </c>
      <c r="K15" s="4215">
        <v>1</v>
      </c>
      <c r="L15" s="4216">
        <v>1.1000000000000001</v>
      </c>
      <c r="M15" s="1105"/>
      <c r="N15" s="1105"/>
      <c r="P15" s="60">
        <v>100</v>
      </c>
      <c r="Q15" s="55"/>
      <c r="R15" s="53"/>
      <c r="S15" s="53"/>
      <c r="T15" s="126"/>
      <c r="U15" s="125"/>
      <c r="V15" s="123"/>
    </row>
    <row r="16" spans="1:22" ht="29.5" customHeight="1" x14ac:dyDescent="0.35">
      <c r="A16" s="1076" t="s">
        <v>198</v>
      </c>
      <c r="B16" s="55" t="s">
        <v>197</v>
      </c>
      <c r="C16" s="34">
        <v>5008</v>
      </c>
      <c r="D16" s="34">
        <v>5008</v>
      </c>
      <c r="E16" s="28">
        <v>1</v>
      </c>
      <c r="F16" s="28">
        <v>1</v>
      </c>
      <c r="G16" s="1091">
        <v>0</v>
      </c>
      <c r="H16" s="4215">
        <v>0.79</v>
      </c>
      <c r="I16" s="4215">
        <v>0.8</v>
      </c>
      <c r="J16" s="4215">
        <v>0.94</v>
      </c>
      <c r="K16" s="4215">
        <v>0.95</v>
      </c>
      <c r="L16" s="4216">
        <v>1</v>
      </c>
      <c r="M16" s="1105"/>
      <c r="N16" s="1105"/>
      <c r="P16" s="60"/>
      <c r="Q16" s="55"/>
      <c r="R16" s="47"/>
      <c r="S16" s="47"/>
      <c r="T16" s="122"/>
      <c r="U16" s="124"/>
      <c r="V16" s="123"/>
    </row>
    <row r="17" spans="1:22" ht="18" customHeight="1" x14ac:dyDescent="0.35">
      <c r="A17" s="1076" t="s">
        <v>498</v>
      </c>
      <c r="B17" s="55" t="s">
        <v>499</v>
      </c>
      <c r="C17" s="34">
        <v>33</v>
      </c>
      <c r="D17" s="34">
        <v>1387</v>
      </c>
      <c r="E17" s="28">
        <v>0.97599999999999998</v>
      </c>
      <c r="F17" s="28">
        <v>0.97599999999999998</v>
      </c>
      <c r="G17" s="1091">
        <v>0</v>
      </c>
      <c r="H17" s="4215">
        <v>0.79</v>
      </c>
      <c r="I17" s="4215">
        <v>0.8</v>
      </c>
      <c r="J17" s="4215">
        <v>0.94</v>
      </c>
      <c r="K17" s="4215">
        <v>0.95</v>
      </c>
      <c r="L17" s="4216">
        <v>1</v>
      </c>
      <c r="M17" s="1105"/>
      <c r="N17" s="1105"/>
      <c r="T17" s="123"/>
      <c r="U17" s="123"/>
      <c r="V17" s="123"/>
    </row>
    <row r="18" spans="1:22" ht="23.25" customHeight="1" x14ac:dyDescent="0.35">
      <c r="A18" s="1077" t="s">
        <v>500</v>
      </c>
      <c r="B18" s="55" t="s">
        <v>501</v>
      </c>
      <c r="C18" s="34">
        <v>1327</v>
      </c>
      <c r="D18" s="34">
        <v>1327</v>
      </c>
      <c r="E18" s="28">
        <v>1</v>
      </c>
      <c r="F18" s="28">
        <v>1</v>
      </c>
      <c r="G18" s="4224">
        <v>0</v>
      </c>
      <c r="H18" s="4224">
        <v>0.69</v>
      </c>
      <c r="I18" s="4224">
        <v>0.7</v>
      </c>
      <c r="J18" s="4224">
        <v>0.89</v>
      </c>
      <c r="K18" s="4224">
        <v>0.9</v>
      </c>
      <c r="L18" s="4225">
        <v>1</v>
      </c>
      <c r="M18" s="1105"/>
      <c r="N18" s="1105"/>
      <c r="T18" s="123"/>
      <c r="U18" s="123"/>
      <c r="V18" s="123"/>
    </row>
    <row r="19" spans="1:22" ht="33.75" customHeight="1" x14ac:dyDescent="0.35">
      <c r="A19" s="1075" t="s">
        <v>726</v>
      </c>
      <c r="B19" s="55" t="s">
        <v>218</v>
      </c>
      <c r="C19" s="34">
        <v>94.35</v>
      </c>
      <c r="D19" s="34">
        <v>98.1</v>
      </c>
      <c r="E19" s="28">
        <v>0.96</v>
      </c>
      <c r="F19" s="28">
        <v>0.96</v>
      </c>
      <c r="G19" s="4224">
        <v>0</v>
      </c>
      <c r="H19" s="4224">
        <v>0.69</v>
      </c>
      <c r="I19" s="4224">
        <v>0.7</v>
      </c>
      <c r="J19" s="4224">
        <v>0.79</v>
      </c>
      <c r="K19" s="4224">
        <v>0.8</v>
      </c>
      <c r="L19" s="4225">
        <v>1</v>
      </c>
      <c r="M19" s="1105"/>
      <c r="N19" s="1105"/>
    </row>
    <row r="20" spans="1:22" ht="33.75" customHeight="1" x14ac:dyDescent="0.35">
      <c r="A20" s="1075" t="s">
        <v>724</v>
      </c>
      <c r="B20" s="55" t="s">
        <v>941</v>
      </c>
      <c r="C20" s="34">
        <v>89</v>
      </c>
      <c r="D20" s="34">
        <v>100</v>
      </c>
      <c r="E20" s="28">
        <v>0.89</v>
      </c>
      <c r="F20" s="28">
        <v>0.89</v>
      </c>
      <c r="G20" s="4224">
        <v>0</v>
      </c>
      <c r="H20" s="4224">
        <v>0.69</v>
      </c>
      <c r="I20" s="4224">
        <v>0.7</v>
      </c>
      <c r="J20" s="4224">
        <v>0.79</v>
      </c>
      <c r="K20" s="4224">
        <v>0.8</v>
      </c>
      <c r="L20" s="4225">
        <v>1</v>
      </c>
      <c r="M20" s="1105"/>
      <c r="N20" s="1105"/>
    </row>
    <row r="21" spans="1:22" ht="33.75" customHeight="1" x14ac:dyDescent="0.35">
      <c r="A21" s="1075" t="s">
        <v>1034</v>
      </c>
      <c r="B21" s="55" t="s">
        <v>236</v>
      </c>
      <c r="C21" s="36">
        <v>56.6</v>
      </c>
      <c r="D21" s="36">
        <v>50</v>
      </c>
      <c r="E21" s="28">
        <v>1.1299999999999999</v>
      </c>
      <c r="F21" s="28">
        <v>1.1299999999999999</v>
      </c>
      <c r="G21" s="4224">
        <v>0</v>
      </c>
      <c r="H21" s="4224">
        <v>0.3</v>
      </c>
      <c r="I21" s="4224">
        <v>0.31</v>
      </c>
      <c r="J21" s="4224">
        <v>0.4</v>
      </c>
      <c r="K21" s="4224">
        <v>0.41</v>
      </c>
      <c r="L21" s="4225">
        <v>0.5</v>
      </c>
      <c r="M21" s="1105"/>
      <c r="N21" s="1105"/>
    </row>
    <row r="22" spans="1:22" ht="26.5" customHeight="1" x14ac:dyDescent="0.35">
      <c r="A22" s="1075" t="s">
        <v>1003</v>
      </c>
      <c r="B22" s="55" t="s">
        <v>246</v>
      </c>
      <c r="C22" s="36">
        <v>108</v>
      </c>
      <c r="D22" s="36">
        <v>123</v>
      </c>
      <c r="E22" s="120">
        <v>0.878</v>
      </c>
      <c r="F22" s="120">
        <v>0.88</v>
      </c>
      <c r="G22" s="1091">
        <v>0</v>
      </c>
      <c r="H22" s="4215">
        <v>0.79</v>
      </c>
      <c r="I22" s="4215">
        <v>0.8</v>
      </c>
      <c r="J22" s="4215">
        <v>0.89</v>
      </c>
      <c r="K22" s="4215">
        <v>0.9</v>
      </c>
      <c r="L22" s="4216">
        <v>1</v>
      </c>
      <c r="M22" s="1105"/>
      <c r="N22" s="1105"/>
      <c r="P22" s="65"/>
      <c r="Q22" s="66"/>
      <c r="R22" s="39"/>
      <c r="S22" s="39"/>
      <c r="T22" s="67"/>
      <c r="U22" s="67"/>
    </row>
    <row r="23" spans="1:22" ht="26" customHeight="1" x14ac:dyDescent="0.35">
      <c r="A23" s="1076" t="s">
        <v>255</v>
      </c>
      <c r="B23" s="54" t="s">
        <v>254</v>
      </c>
      <c r="C23" s="37">
        <v>43.47</v>
      </c>
      <c r="D23" s="37">
        <v>49.78</v>
      </c>
      <c r="E23" s="120">
        <v>0.87319999999999998</v>
      </c>
      <c r="F23" s="120">
        <v>0.87319999999999998</v>
      </c>
      <c r="G23" s="1091">
        <v>0</v>
      </c>
      <c r="H23" s="4215">
        <v>0.84</v>
      </c>
      <c r="I23" s="4215">
        <v>0.85</v>
      </c>
      <c r="J23" s="4215">
        <v>0.95</v>
      </c>
      <c r="K23" s="4215">
        <v>0.96</v>
      </c>
      <c r="L23" s="4216">
        <v>1</v>
      </c>
      <c r="M23" s="1108"/>
      <c r="N23" s="1108"/>
      <c r="P23" s="65"/>
      <c r="Q23" s="66"/>
      <c r="R23" s="39"/>
      <c r="S23" s="27"/>
      <c r="T23" s="67"/>
      <c r="U23" s="67"/>
    </row>
    <row r="24" spans="1:22" ht="24" customHeight="1" x14ac:dyDescent="0.35">
      <c r="A24" s="1075" t="s">
        <v>291</v>
      </c>
      <c r="B24" s="54" t="s">
        <v>290</v>
      </c>
      <c r="C24" s="38">
        <v>1296</v>
      </c>
      <c r="D24" s="38">
        <v>295</v>
      </c>
      <c r="E24" s="1079" t="s">
        <v>606</v>
      </c>
      <c r="F24" s="1079" t="s">
        <v>606</v>
      </c>
      <c r="G24" s="65" t="s">
        <v>299</v>
      </c>
      <c r="H24" s="65" t="s">
        <v>103</v>
      </c>
      <c r="I24" s="65" t="s">
        <v>300</v>
      </c>
      <c r="J24" s="65" t="s">
        <v>301</v>
      </c>
      <c r="K24" s="65" t="s">
        <v>302</v>
      </c>
      <c r="L24" s="4226" t="s">
        <v>303</v>
      </c>
      <c r="M24" s="1105"/>
      <c r="N24" s="1105"/>
      <c r="P24" s="65"/>
      <c r="Q24" s="66"/>
      <c r="R24" s="41"/>
      <c r="S24" s="41"/>
      <c r="T24" s="67"/>
      <c r="U24" s="67"/>
    </row>
    <row r="25" spans="1:22" ht="28.5" customHeight="1" x14ac:dyDescent="0.35">
      <c r="A25" s="1076" t="s">
        <v>502</v>
      </c>
      <c r="B25" s="54" t="s">
        <v>306</v>
      </c>
      <c r="C25" s="41">
        <v>1.24</v>
      </c>
      <c r="D25" s="30">
        <v>0.8</v>
      </c>
      <c r="E25" s="28">
        <v>1.55</v>
      </c>
      <c r="F25" s="28">
        <v>1.55</v>
      </c>
      <c r="G25" s="1091">
        <v>0</v>
      </c>
      <c r="H25" s="4215">
        <v>0.84</v>
      </c>
      <c r="I25" s="4215">
        <v>0.85</v>
      </c>
      <c r="J25" s="4215">
        <v>0.95</v>
      </c>
      <c r="K25" s="4215">
        <v>0.96</v>
      </c>
      <c r="L25" s="4216">
        <v>1</v>
      </c>
      <c r="M25" s="1105"/>
      <c r="N25" s="1105"/>
      <c r="P25" s="65"/>
      <c r="Q25" s="66"/>
      <c r="R25" s="37"/>
      <c r="S25" s="37"/>
      <c r="T25" s="68"/>
      <c r="U25" s="68"/>
    </row>
    <row r="26" spans="1:22" ht="21" customHeight="1" x14ac:dyDescent="0.35">
      <c r="A26" s="1076" t="s">
        <v>503</v>
      </c>
      <c r="B26" s="54" t="s">
        <v>317</v>
      </c>
      <c r="C26" s="39">
        <v>2595</v>
      </c>
      <c r="D26" s="39">
        <v>2700</v>
      </c>
      <c r="E26" s="28">
        <v>0.96</v>
      </c>
      <c r="F26" s="28">
        <v>0.96</v>
      </c>
      <c r="G26" s="1091">
        <v>0</v>
      </c>
      <c r="H26" s="4215">
        <v>0.84</v>
      </c>
      <c r="I26" s="4215">
        <v>0.85</v>
      </c>
      <c r="J26" s="4215">
        <v>0.95</v>
      </c>
      <c r="K26" s="4215">
        <v>0.96</v>
      </c>
      <c r="L26" s="4216">
        <v>1</v>
      </c>
      <c r="M26" s="1105"/>
      <c r="N26" s="1105"/>
      <c r="P26" s="65"/>
      <c r="Q26" s="66"/>
      <c r="R26" s="38"/>
      <c r="S26" s="39"/>
      <c r="T26" s="69"/>
      <c r="U26" s="70"/>
    </row>
    <row r="27" spans="1:22" ht="24.5" customHeight="1" x14ac:dyDescent="0.35">
      <c r="A27" s="1075" t="s">
        <v>607</v>
      </c>
      <c r="B27" s="54" t="s">
        <v>532</v>
      </c>
      <c r="C27" s="39">
        <v>75</v>
      </c>
      <c r="D27" s="39">
        <v>75</v>
      </c>
      <c r="E27" s="28">
        <v>1</v>
      </c>
      <c r="F27" s="28">
        <v>1</v>
      </c>
      <c r="G27" s="1091">
        <v>0</v>
      </c>
      <c r="H27" s="4215">
        <v>0.79</v>
      </c>
      <c r="I27" s="4215">
        <v>0.8</v>
      </c>
      <c r="J27" s="4215">
        <v>0.89</v>
      </c>
      <c r="K27" s="4215">
        <v>0.9</v>
      </c>
      <c r="L27" s="4216">
        <v>1</v>
      </c>
      <c r="M27" s="1105"/>
      <c r="N27" s="1105"/>
      <c r="P27" s="65"/>
      <c r="Q27" s="66"/>
      <c r="R27" s="38"/>
      <c r="S27" s="38"/>
      <c r="T27" s="68"/>
      <c r="U27" s="68"/>
    </row>
    <row r="28" spans="1:22" ht="23.25" customHeight="1" x14ac:dyDescent="0.35">
      <c r="A28" s="1075" t="s">
        <v>329</v>
      </c>
      <c r="B28" s="55" t="s">
        <v>328</v>
      </c>
      <c r="C28" s="36">
        <v>4</v>
      </c>
      <c r="D28" s="36">
        <v>3</v>
      </c>
      <c r="E28" s="28">
        <v>0.75</v>
      </c>
      <c r="F28" s="28">
        <v>0.75</v>
      </c>
      <c r="G28" s="1091">
        <v>0</v>
      </c>
      <c r="H28" s="4215">
        <v>0.59</v>
      </c>
      <c r="I28" s="4215">
        <v>0.6</v>
      </c>
      <c r="J28" s="4215">
        <v>0.69</v>
      </c>
      <c r="K28" s="4215">
        <v>0.7</v>
      </c>
      <c r="L28" s="4216">
        <v>1</v>
      </c>
      <c r="M28" s="1110"/>
      <c r="N28" s="1110"/>
      <c r="P28" s="65"/>
      <c r="Q28" s="66"/>
      <c r="R28" s="41"/>
      <c r="S28" s="30"/>
      <c r="T28" s="67"/>
      <c r="U28" s="67"/>
    </row>
    <row r="29" spans="1:22" ht="23.25" customHeight="1" x14ac:dyDescent="0.35">
      <c r="A29" s="1075" t="s">
        <v>342</v>
      </c>
      <c r="B29" s="55" t="s">
        <v>341</v>
      </c>
      <c r="C29" s="1073">
        <v>12547</v>
      </c>
      <c r="D29" s="53">
        <v>18540</v>
      </c>
      <c r="E29" s="31">
        <v>0.67679999999999996</v>
      </c>
      <c r="F29" s="31">
        <v>0.67679999999999996</v>
      </c>
      <c r="G29" s="1091">
        <v>0</v>
      </c>
      <c r="H29" s="4215">
        <v>0.59</v>
      </c>
      <c r="I29" s="4215">
        <v>0.6</v>
      </c>
      <c r="J29" s="4215">
        <v>0.79</v>
      </c>
      <c r="K29" s="4215">
        <v>0.8</v>
      </c>
      <c r="L29" s="4216">
        <v>1</v>
      </c>
      <c r="M29" s="1111"/>
      <c r="N29" s="1111"/>
      <c r="P29" s="65"/>
      <c r="Q29" s="66"/>
      <c r="R29" s="39"/>
      <c r="S29" s="39"/>
      <c r="T29" s="67"/>
      <c r="U29" s="67"/>
    </row>
    <row r="30" spans="1:22" ht="23.25" customHeight="1" x14ac:dyDescent="0.35">
      <c r="A30" s="1075" t="s">
        <v>352</v>
      </c>
      <c r="B30" s="55" t="s">
        <v>351</v>
      </c>
      <c r="C30" s="1073">
        <v>36514</v>
      </c>
      <c r="D30" s="53">
        <v>44520</v>
      </c>
      <c r="E30" s="51">
        <v>0.82020000000000004</v>
      </c>
      <c r="F30" s="51">
        <v>0.82020000000000004</v>
      </c>
      <c r="G30" s="1091">
        <v>0</v>
      </c>
      <c r="H30" s="4215">
        <v>0.59</v>
      </c>
      <c r="I30" s="4215">
        <v>0.6</v>
      </c>
      <c r="J30" s="4215">
        <v>0.79</v>
      </c>
      <c r="K30" s="4215">
        <v>0.8</v>
      </c>
      <c r="L30" s="4216">
        <v>1</v>
      </c>
      <c r="M30" s="1112"/>
      <c r="N30" s="1112"/>
      <c r="P30" s="65"/>
      <c r="Q30" s="66"/>
      <c r="R30" s="39"/>
      <c r="S30" s="39"/>
      <c r="T30" s="67"/>
      <c r="U30" s="67"/>
    </row>
    <row r="31" spans="1:22" s="587" customFormat="1" ht="23.25" customHeight="1" x14ac:dyDescent="0.35">
      <c r="A31" s="1075" t="s">
        <v>359</v>
      </c>
      <c r="B31" s="55" t="s">
        <v>358</v>
      </c>
      <c r="C31" s="42">
        <v>61</v>
      </c>
      <c r="D31" s="42">
        <v>993</v>
      </c>
      <c r="E31" s="45">
        <v>6.0999999999999999E-2</v>
      </c>
      <c r="F31" s="45">
        <v>6.0999999999999999E-2</v>
      </c>
      <c r="G31" s="65" t="s">
        <v>1042</v>
      </c>
      <c r="H31" s="65" t="s">
        <v>1043</v>
      </c>
      <c r="I31" s="65">
        <v>3.01</v>
      </c>
      <c r="J31" s="65" t="s">
        <v>303</v>
      </c>
      <c r="K31" s="65" t="s">
        <v>1044</v>
      </c>
      <c r="L31" s="4226" t="s">
        <v>300</v>
      </c>
      <c r="M31" s="1113"/>
      <c r="N31" s="1113"/>
      <c r="P31" s="65"/>
      <c r="Q31" s="66"/>
      <c r="R31" s="39"/>
      <c r="S31" s="39"/>
      <c r="T31" s="67"/>
      <c r="U31" s="67"/>
    </row>
    <row r="32" spans="1:22" ht="23.25" customHeight="1" x14ac:dyDescent="0.35">
      <c r="A32" s="1075" t="s">
        <v>367</v>
      </c>
      <c r="B32" s="55" t="s">
        <v>504</v>
      </c>
      <c r="C32" s="29">
        <v>3950</v>
      </c>
      <c r="D32" s="29">
        <v>6544</v>
      </c>
      <c r="E32" s="57">
        <f>C32/D32</f>
        <v>0.60360635696821519</v>
      </c>
      <c r="F32" s="57">
        <v>0.60360000000000003</v>
      </c>
      <c r="G32" s="1091">
        <v>0</v>
      </c>
      <c r="H32" s="4215">
        <v>0.3</v>
      </c>
      <c r="I32" s="4215">
        <v>0.31</v>
      </c>
      <c r="J32" s="4215">
        <v>0.59</v>
      </c>
      <c r="K32" s="4215">
        <v>0.6</v>
      </c>
      <c r="L32" s="4216">
        <v>1</v>
      </c>
      <c r="M32" s="1106"/>
      <c r="N32" s="1106"/>
      <c r="P32" s="65"/>
      <c r="Q32" s="66"/>
      <c r="R32" s="41"/>
      <c r="S32" s="41"/>
      <c r="T32" s="67"/>
      <c r="U32" s="67"/>
    </row>
    <row r="33" spans="1:21" ht="23.25" customHeight="1" x14ac:dyDescent="0.35">
      <c r="A33" s="1075" t="s">
        <v>368</v>
      </c>
      <c r="B33" s="55" t="s">
        <v>845</v>
      </c>
      <c r="C33" s="29">
        <v>171680</v>
      </c>
      <c r="D33" s="29">
        <v>418</v>
      </c>
      <c r="E33" s="988">
        <v>410.72</v>
      </c>
      <c r="F33" s="988">
        <v>410.72</v>
      </c>
      <c r="G33" s="65" t="s">
        <v>1045</v>
      </c>
      <c r="H33" s="65" t="s">
        <v>590</v>
      </c>
      <c r="I33" s="65" t="s">
        <v>591</v>
      </c>
      <c r="J33" s="65" t="s">
        <v>592</v>
      </c>
      <c r="K33" s="65" t="s">
        <v>593</v>
      </c>
      <c r="L33" s="4226" t="s">
        <v>594</v>
      </c>
      <c r="M33" s="1106"/>
      <c r="N33" s="1106"/>
      <c r="P33" s="65"/>
      <c r="Q33" s="66"/>
      <c r="R33" s="41"/>
      <c r="S33" s="41"/>
      <c r="T33" s="67"/>
      <c r="U33" s="67"/>
    </row>
    <row r="34" spans="1:21" ht="20.5" customHeight="1" x14ac:dyDescent="0.35">
      <c r="A34" s="1075" t="s">
        <v>841</v>
      </c>
      <c r="B34" s="55" t="s">
        <v>846</v>
      </c>
      <c r="C34" s="29">
        <v>22523</v>
      </c>
      <c r="D34" s="29">
        <v>971</v>
      </c>
      <c r="E34" s="52">
        <v>23.2</v>
      </c>
      <c r="F34" s="52">
        <v>23.2</v>
      </c>
      <c r="G34" s="65" t="s">
        <v>1045</v>
      </c>
      <c r="H34" s="65" t="s">
        <v>1046</v>
      </c>
      <c r="I34" s="65" t="s">
        <v>1047</v>
      </c>
      <c r="J34" s="65" t="s">
        <v>1048</v>
      </c>
      <c r="K34" s="65" t="s">
        <v>1049</v>
      </c>
      <c r="L34" s="4226" t="s">
        <v>1050</v>
      </c>
      <c r="M34" s="1110"/>
      <c r="N34" s="1110"/>
      <c r="P34" s="65"/>
      <c r="Q34" s="66"/>
      <c r="R34" s="71"/>
      <c r="S34" s="71"/>
      <c r="T34" s="69"/>
      <c r="U34" s="68"/>
    </row>
    <row r="35" spans="1:21" ht="22" customHeight="1" x14ac:dyDescent="0.35">
      <c r="A35" s="1076" t="s">
        <v>374</v>
      </c>
      <c r="B35" s="55" t="s">
        <v>373</v>
      </c>
      <c r="C35" s="30">
        <v>20</v>
      </c>
      <c r="D35" s="30">
        <v>20</v>
      </c>
      <c r="E35" s="40">
        <v>1</v>
      </c>
      <c r="F35" s="40">
        <v>1</v>
      </c>
      <c r="G35" s="1091">
        <v>0</v>
      </c>
      <c r="H35" s="4215">
        <v>0.79</v>
      </c>
      <c r="I35" s="4215">
        <v>0.8</v>
      </c>
      <c r="J35" s="4215">
        <v>0.94</v>
      </c>
      <c r="K35" s="4215">
        <v>0.95</v>
      </c>
      <c r="L35" s="4216">
        <v>1</v>
      </c>
      <c r="M35" s="1110"/>
      <c r="N35" s="1110"/>
      <c r="P35" s="65"/>
      <c r="Q35" s="66"/>
      <c r="R35" s="71"/>
      <c r="S35" s="71"/>
      <c r="T35" s="69"/>
      <c r="U35" s="68"/>
    </row>
    <row r="36" spans="1:21" ht="22" customHeight="1" x14ac:dyDescent="0.35">
      <c r="A36" s="1075" t="s">
        <v>388</v>
      </c>
      <c r="B36" s="55" t="s">
        <v>387</v>
      </c>
      <c r="C36" s="47">
        <v>17168</v>
      </c>
      <c r="D36" s="47">
        <v>19009</v>
      </c>
      <c r="E36" s="989">
        <v>0.9</v>
      </c>
      <c r="F36" s="989">
        <v>0.9</v>
      </c>
      <c r="G36" s="4215">
        <v>0.7</v>
      </c>
      <c r="H36" s="4215">
        <v>0.79</v>
      </c>
      <c r="I36" s="4215">
        <v>0.8</v>
      </c>
      <c r="J36" s="4215">
        <v>0.89</v>
      </c>
      <c r="K36" s="4215">
        <v>0.9</v>
      </c>
      <c r="L36" s="4216">
        <v>1</v>
      </c>
      <c r="M36" s="1112"/>
      <c r="N36" s="1112"/>
      <c r="P36" s="65"/>
      <c r="Q36" s="66"/>
      <c r="R36" s="37"/>
      <c r="S36" s="37"/>
      <c r="T36" s="37"/>
      <c r="U36" s="72"/>
    </row>
    <row r="37" spans="1:21" s="576" customFormat="1" ht="22" customHeight="1" x14ac:dyDescent="0.35">
      <c r="A37" s="1075" t="s">
        <v>406</v>
      </c>
      <c r="B37" s="55" t="s">
        <v>405</v>
      </c>
      <c r="C37" s="47">
        <v>28</v>
      </c>
      <c r="D37" s="47">
        <v>40</v>
      </c>
      <c r="E37" s="58">
        <v>1</v>
      </c>
      <c r="F37" s="45">
        <v>1</v>
      </c>
      <c r="G37" s="65" t="s">
        <v>413</v>
      </c>
      <c r="H37" s="65" t="s">
        <v>414</v>
      </c>
      <c r="I37" s="65" t="s">
        <v>415</v>
      </c>
      <c r="J37" s="65" t="s">
        <v>416</v>
      </c>
      <c r="K37" s="65" t="s">
        <v>417</v>
      </c>
      <c r="L37" s="4226" t="s">
        <v>418</v>
      </c>
      <c r="M37" s="1111"/>
      <c r="N37" s="1111"/>
      <c r="P37" s="65"/>
      <c r="Q37" s="66"/>
      <c r="R37" s="37"/>
      <c r="S37" s="37"/>
      <c r="T37" s="37"/>
      <c r="U37" s="72"/>
    </row>
    <row r="38" spans="1:21" s="576" customFormat="1" ht="24.5" customHeight="1" x14ac:dyDescent="0.35">
      <c r="A38" s="1075" t="s">
        <v>423</v>
      </c>
      <c r="B38" s="55" t="s">
        <v>422</v>
      </c>
      <c r="C38" s="47">
        <v>102</v>
      </c>
      <c r="D38" s="47">
        <v>19009</v>
      </c>
      <c r="E38" s="48">
        <v>5.0000000000000001E-3</v>
      </c>
      <c r="F38" s="48">
        <v>5.0000000000000001E-3</v>
      </c>
      <c r="G38" s="4227">
        <v>2.1000000000000001E-2</v>
      </c>
      <c r="H38" s="4228">
        <v>0.05</v>
      </c>
      <c r="I38" s="4227">
        <v>1.0999999999999999E-2</v>
      </c>
      <c r="J38" s="4228">
        <v>0.02</v>
      </c>
      <c r="K38" s="4227">
        <v>1E-3</v>
      </c>
      <c r="L38" s="4229">
        <v>0.01</v>
      </c>
      <c r="M38" s="1105"/>
      <c r="N38" s="1105"/>
      <c r="P38" s="65"/>
      <c r="Q38" s="66"/>
      <c r="R38" s="37"/>
      <c r="S38" s="37"/>
      <c r="T38" s="37"/>
      <c r="U38" s="72"/>
    </row>
    <row r="39" spans="1:21" s="576" customFormat="1" ht="24.5" customHeight="1" x14ac:dyDescent="0.35">
      <c r="A39" s="1075" t="s">
        <v>433</v>
      </c>
      <c r="B39" s="55" t="s">
        <v>432</v>
      </c>
      <c r="C39" s="35">
        <v>0.14000000000000001</v>
      </c>
      <c r="D39" s="35">
        <v>0.14000000000000001</v>
      </c>
      <c r="E39" s="28">
        <v>1</v>
      </c>
      <c r="F39" s="28">
        <v>1</v>
      </c>
      <c r="G39" s="1091">
        <v>0</v>
      </c>
      <c r="H39" s="4215">
        <v>0.89</v>
      </c>
      <c r="I39" s="4215">
        <v>0.9</v>
      </c>
      <c r="J39" s="4215">
        <v>0.95</v>
      </c>
      <c r="K39" s="4215">
        <v>0.96</v>
      </c>
      <c r="L39" s="4216">
        <v>1</v>
      </c>
      <c r="M39" s="1105"/>
      <c r="N39" s="1105"/>
      <c r="P39" s="65"/>
      <c r="Q39" s="66"/>
      <c r="R39" s="37"/>
      <c r="S39" s="37"/>
      <c r="T39" s="37"/>
      <c r="U39" s="72"/>
    </row>
    <row r="40" spans="1:21" s="576" customFormat="1" ht="24.5" customHeight="1" x14ac:dyDescent="0.35">
      <c r="A40" s="1076" t="s">
        <v>446</v>
      </c>
      <c r="B40" s="55" t="s">
        <v>445</v>
      </c>
      <c r="C40" s="47">
        <v>56</v>
      </c>
      <c r="D40" s="47">
        <v>56</v>
      </c>
      <c r="E40" s="46">
        <v>1</v>
      </c>
      <c r="F40" s="28">
        <v>1</v>
      </c>
      <c r="G40" s="1091">
        <v>0</v>
      </c>
      <c r="H40" s="4215">
        <v>0.6</v>
      </c>
      <c r="I40" s="4215">
        <v>0.61</v>
      </c>
      <c r="J40" s="4215">
        <v>0.79</v>
      </c>
      <c r="K40" s="4215">
        <v>0.8</v>
      </c>
      <c r="L40" s="4216">
        <v>1</v>
      </c>
      <c r="M40" s="1105"/>
      <c r="N40" s="1105"/>
      <c r="P40" s="65"/>
      <c r="Q40" s="66"/>
      <c r="R40" s="37"/>
      <c r="S40" s="37"/>
      <c r="T40" s="37"/>
      <c r="U40" s="72"/>
    </row>
    <row r="41" spans="1:21" ht="24.5" customHeight="1" x14ac:dyDescent="0.35">
      <c r="A41" s="1076" t="s">
        <v>599</v>
      </c>
      <c r="B41" s="55" t="s">
        <v>505</v>
      </c>
      <c r="C41" s="42">
        <v>25</v>
      </c>
      <c r="D41" s="42">
        <v>28</v>
      </c>
      <c r="E41" s="120">
        <v>0.89</v>
      </c>
      <c r="F41" s="120">
        <v>0.89</v>
      </c>
      <c r="G41" s="1091">
        <v>0</v>
      </c>
      <c r="H41" s="1092">
        <v>0.79900000000000004</v>
      </c>
      <c r="I41" s="4215">
        <v>0.8</v>
      </c>
      <c r="J41" s="1092">
        <v>0.89900000000000002</v>
      </c>
      <c r="K41" s="4215">
        <v>0.9</v>
      </c>
      <c r="L41" s="4216">
        <v>1</v>
      </c>
      <c r="M41" s="1105"/>
      <c r="N41" s="1105"/>
      <c r="P41" s="65"/>
      <c r="Q41" s="66"/>
      <c r="R41" s="29"/>
      <c r="S41" s="29"/>
      <c r="T41" s="33"/>
      <c r="U41" s="68"/>
    </row>
    <row r="42" spans="1:21" ht="19" customHeight="1" x14ac:dyDescent="0.35">
      <c r="A42" s="1076" t="s">
        <v>602</v>
      </c>
      <c r="B42" s="55" t="s">
        <v>459</v>
      </c>
      <c r="C42" s="42">
        <v>28</v>
      </c>
      <c r="D42" s="42">
        <v>33</v>
      </c>
      <c r="E42" s="120">
        <v>0.85</v>
      </c>
      <c r="F42" s="120">
        <v>0.85</v>
      </c>
      <c r="G42" s="1091">
        <v>0</v>
      </c>
      <c r="H42" s="1092">
        <v>0.79900000000000004</v>
      </c>
      <c r="I42" s="4215">
        <v>0.8</v>
      </c>
      <c r="J42" s="1092">
        <v>0.89900000000000002</v>
      </c>
      <c r="K42" s="4215">
        <v>0.9</v>
      </c>
      <c r="L42" s="4216">
        <v>1</v>
      </c>
      <c r="M42" s="1105"/>
      <c r="N42" s="1105"/>
      <c r="P42" s="65"/>
      <c r="Q42" s="66"/>
      <c r="R42" s="43"/>
      <c r="S42" s="43"/>
      <c r="T42" s="44"/>
      <c r="U42" s="37"/>
    </row>
    <row r="43" spans="1:21" ht="16" customHeight="1" x14ac:dyDescent="0.35">
      <c r="A43" s="1075" t="s">
        <v>470</v>
      </c>
      <c r="B43" s="55" t="s">
        <v>469</v>
      </c>
      <c r="C43" s="42">
        <v>245</v>
      </c>
      <c r="D43" s="42">
        <v>245</v>
      </c>
      <c r="E43" s="28">
        <v>1</v>
      </c>
      <c r="F43" s="28">
        <v>1</v>
      </c>
      <c r="G43" s="1091">
        <v>0</v>
      </c>
      <c r="H43" s="4215">
        <v>0.79</v>
      </c>
      <c r="I43" s="4215">
        <v>0.8</v>
      </c>
      <c r="J43" s="4215">
        <v>0.94</v>
      </c>
      <c r="K43" s="4215">
        <v>0.95</v>
      </c>
      <c r="L43" s="4216">
        <v>1</v>
      </c>
      <c r="M43" s="1105"/>
      <c r="N43" s="1105"/>
      <c r="P43" s="65"/>
      <c r="Q43" s="66"/>
      <c r="R43" s="43"/>
      <c r="S43" s="43"/>
      <c r="T43" s="44"/>
      <c r="U43" s="37"/>
    </row>
    <row r="44" spans="1:21" ht="15" thickBot="1" x14ac:dyDescent="0.4">
      <c r="A44" s="1078" t="s">
        <v>484</v>
      </c>
      <c r="B44" s="62" t="s">
        <v>483</v>
      </c>
      <c r="C44" s="63">
        <v>195</v>
      </c>
      <c r="D44" s="63">
        <v>197</v>
      </c>
      <c r="E44" s="64">
        <v>0.99</v>
      </c>
      <c r="F44" s="64">
        <v>0.99</v>
      </c>
      <c r="G44" s="1093">
        <v>0</v>
      </c>
      <c r="H44" s="4230">
        <v>0.79</v>
      </c>
      <c r="I44" s="4230">
        <v>0.8</v>
      </c>
      <c r="J44" s="4230">
        <v>0.94</v>
      </c>
      <c r="K44" s="4230">
        <v>0.95</v>
      </c>
      <c r="L44" s="4231">
        <v>1</v>
      </c>
    </row>
    <row r="45" spans="1:21" ht="15" thickBot="1" x14ac:dyDescent="0.4">
      <c r="P45" s="4194"/>
      <c r="Q45" s="4194"/>
      <c r="R45" s="4194"/>
      <c r="S45" s="4194"/>
      <c r="T45" s="4194"/>
      <c r="U45" s="4194"/>
    </row>
    <row r="46" spans="1:21" ht="44.5" customHeight="1" x14ac:dyDescent="0.35">
      <c r="P46" s="4195"/>
      <c r="Q46" s="1095"/>
      <c r="R46" s="1096"/>
      <c r="S46" s="1096"/>
      <c r="T46" s="1100" t="s">
        <v>1035</v>
      </c>
      <c r="U46" s="4196"/>
    </row>
    <row r="47" spans="1:21" x14ac:dyDescent="0.35">
      <c r="P47" s="4195"/>
      <c r="Q47" s="1097"/>
      <c r="R47" s="1094"/>
      <c r="S47" s="1094"/>
      <c r="T47" s="4191">
        <v>0.995</v>
      </c>
      <c r="U47" s="4196"/>
    </row>
    <row r="48" spans="1:21" x14ac:dyDescent="0.35">
      <c r="P48" s="4195"/>
      <c r="Q48" s="1097"/>
      <c r="R48" s="1094"/>
      <c r="S48" s="1094"/>
      <c r="T48" s="4192"/>
      <c r="U48" s="4196"/>
    </row>
    <row r="49" spans="1:21" x14ac:dyDescent="0.35">
      <c r="P49" s="4195"/>
      <c r="Q49" s="1097"/>
      <c r="R49" s="1094"/>
      <c r="S49" s="1094"/>
      <c r="T49" s="4192"/>
      <c r="U49" s="4196"/>
    </row>
    <row r="50" spans="1:21" x14ac:dyDescent="0.35">
      <c r="P50" s="4195"/>
      <c r="Q50" s="1097"/>
      <c r="R50" s="1094"/>
      <c r="S50" s="1094"/>
      <c r="T50" s="4192"/>
      <c r="U50" s="4196"/>
    </row>
    <row r="51" spans="1:21" x14ac:dyDescent="0.35">
      <c r="P51" s="4195"/>
      <c r="Q51" s="1097"/>
      <c r="R51" s="1094"/>
      <c r="S51" s="1094"/>
      <c r="T51" s="4192"/>
      <c r="U51" s="4196"/>
    </row>
    <row r="52" spans="1:21" x14ac:dyDescent="0.35">
      <c r="P52" s="4195"/>
      <c r="Q52" s="1097"/>
      <c r="R52" s="1094"/>
      <c r="S52" s="1094"/>
      <c r="T52" s="4192"/>
      <c r="U52" s="4196"/>
    </row>
    <row r="53" spans="1:21" x14ac:dyDescent="0.35">
      <c r="P53" s="4195"/>
      <c r="Q53" s="1097"/>
      <c r="R53" s="1094"/>
      <c r="S53" s="1094"/>
      <c r="T53" s="4192"/>
      <c r="U53" s="4196"/>
    </row>
    <row r="54" spans="1:21" x14ac:dyDescent="0.35">
      <c r="P54" s="4195"/>
      <c r="Q54" s="1097"/>
      <c r="R54" s="1094"/>
      <c r="S54" s="1094"/>
      <c r="T54" s="4192"/>
      <c r="U54" s="4196"/>
    </row>
    <row r="55" spans="1:21" ht="15" thickBot="1" x14ac:dyDescent="0.4">
      <c r="P55" s="4195"/>
      <c r="Q55" s="1098"/>
      <c r="R55" s="1099"/>
      <c r="S55" s="1099"/>
      <c r="T55" s="4193"/>
      <c r="U55" s="4196"/>
    </row>
    <row r="56" spans="1:21" x14ac:dyDescent="0.35">
      <c r="P56" s="4194"/>
      <c r="Q56" s="4194"/>
      <c r="R56" s="4194"/>
      <c r="S56" s="4194"/>
      <c r="T56" s="4194"/>
      <c r="U56" s="4194"/>
    </row>
    <row r="58" spans="1:21" x14ac:dyDescent="0.35">
      <c r="A58" s="717"/>
      <c r="B58" s="717">
        <v>42</v>
      </c>
      <c r="C58" s="717">
        <v>100</v>
      </c>
    </row>
    <row r="59" spans="1:21" x14ac:dyDescent="0.35">
      <c r="A59" s="717" t="s">
        <v>1000</v>
      </c>
      <c r="B59" s="717">
        <v>35</v>
      </c>
      <c r="C59" s="1101">
        <f>+B59*C58/B58/100</f>
        <v>0.83333333333333326</v>
      </c>
    </row>
    <row r="60" spans="1:21" x14ac:dyDescent="0.35">
      <c r="A60" s="717" t="s">
        <v>1036</v>
      </c>
      <c r="B60" s="717">
        <v>5</v>
      </c>
      <c r="C60" s="1102">
        <f>+B60*C58/B58/100</f>
        <v>0.11904761904761905</v>
      </c>
    </row>
    <row r="61" spans="1:21" x14ac:dyDescent="0.35">
      <c r="A61" s="717" t="s">
        <v>1037</v>
      </c>
      <c r="B61" s="717">
        <v>2</v>
      </c>
      <c r="C61" s="1102">
        <f>+B61*C58/B58/100</f>
        <v>4.7619047619047616E-2</v>
      </c>
    </row>
    <row r="63" spans="1:21" x14ac:dyDescent="0.35">
      <c r="A63" t="s">
        <v>1000</v>
      </c>
      <c r="B63" s="1103">
        <v>0.82926829268292679</v>
      </c>
    </row>
    <row r="64" spans="1:21" x14ac:dyDescent="0.35">
      <c r="A64" t="s">
        <v>1036</v>
      </c>
      <c r="B64" s="1103">
        <v>0.12195121951219512</v>
      </c>
    </row>
    <row r="65" spans="1:2" x14ac:dyDescent="0.35">
      <c r="A65" t="s">
        <v>1037</v>
      </c>
      <c r="B65" s="1103">
        <v>4.878048780487805E-2</v>
      </c>
    </row>
  </sheetData>
  <mergeCells count="20">
    <mergeCell ref="G2:H2"/>
    <mergeCell ref="I2:J2"/>
    <mergeCell ref="K2:L2"/>
    <mergeCell ref="T1:T2"/>
    <mergeCell ref="R1:R2"/>
    <mergeCell ref="S1:S2"/>
    <mergeCell ref="P1:P2"/>
    <mergeCell ref="Q1:Q2"/>
    <mergeCell ref="A1:A3"/>
    <mergeCell ref="B1:B3"/>
    <mergeCell ref="C1:C3"/>
    <mergeCell ref="D1:D3"/>
    <mergeCell ref="E1:E3"/>
    <mergeCell ref="F1:F3"/>
    <mergeCell ref="G1:L1"/>
    <mergeCell ref="T47:T55"/>
    <mergeCell ref="P45:U45"/>
    <mergeCell ref="P46:P55"/>
    <mergeCell ref="U46:U55"/>
    <mergeCell ref="P56:U56"/>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B102"/>
  <sheetViews>
    <sheetView topLeftCell="A28" zoomScale="85" zoomScaleNormal="85" workbookViewId="0">
      <selection activeCell="K35" sqref="K35:AA35"/>
    </sheetView>
  </sheetViews>
  <sheetFormatPr baseColWidth="10" defaultColWidth="3.7265625" defaultRowHeight="14.5" x14ac:dyDescent="0.35"/>
  <cols>
    <col min="1" max="1" width="3.7265625" style="718"/>
    <col min="2" max="2" width="2.81640625" style="718" customWidth="1"/>
    <col min="3" max="6" width="2.7265625" style="718" customWidth="1"/>
    <col min="7" max="7" width="4.26953125" style="718" customWidth="1"/>
    <col min="8" max="9" width="17.26953125" style="718" customWidth="1"/>
    <col min="10" max="10" width="15" style="718" customWidth="1"/>
    <col min="11" max="12" width="3.453125" style="718" customWidth="1"/>
    <col min="13" max="15" width="2.7265625" style="718" customWidth="1"/>
    <col min="16" max="16" width="3.453125" style="718" customWidth="1"/>
    <col min="17" max="17" width="3.54296875" style="718" customWidth="1"/>
    <col min="18" max="18" width="3.7265625" style="718"/>
    <col min="19" max="19" width="3.26953125" style="718" customWidth="1"/>
    <col min="20" max="20" width="7.453125" style="718" customWidth="1"/>
    <col min="21" max="21" width="3.54296875" style="718" customWidth="1"/>
    <col min="22" max="22" width="3.7265625" style="718"/>
    <col min="23" max="25" width="5" style="718" customWidth="1"/>
    <col min="26" max="26" width="6.7265625" style="718" customWidth="1"/>
    <col min="27" max="27" width="30.54296875" style="718" customWidth="1"/>
    <col min="28" max="28" width="2" style="718" customWidth="1"/>
    <col min="29" max="16384" width="3.7265625" style="718"/>
  </cols>
  <sheetData>
    <row r="1" spans="2:28" ht="15" thickBot="1" x14ac:dyDescent="0.4">
      <c r="B1" s="719"/>
      <c r="C1" s="719"/>
      <c r="D1" s="719"/>
      <c r="E1" s="719"/>
      <c r="F1" s="719"/>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H5" s="720"/>
      <c r="I5" s="720"/>
      <c r="J5" s="720"/>
      <c r="K5" s="720"/>
      <c r="L5" s="720"/>
      <c r="M5" s="720"/>
      <c r="N5" s="720"/>
      <c r="O5" s="720"/>
      <c r="P5" s="720"/>
      <c r="Q5" s="720"/>
      <c r="R5" s="720"/>
      <c r="S5" s="720"/>
      <c r="T5" s="720"/>
      <c r="U5" s="720"/>
      <c r="V5" s="720"/>
      <c r="W5" s="720"/>
      <c r="X5" s="720"/>
      <c r="Y5" s="720"/>
      <c r="Z5" s="720"/>
      <c r="AA5" s="720"/>
      <c r="AB5" s="720"/>
    </row>
    <row r="6" spans="2:28" ht="15" thickBot="1" x14ac:dyDescent="0.4">
      <c r="B6" s="721"/>
      <c r="C6" s="722"/>
      <c r="D6" s="722"/>
      <c r="E6" s="722"/>
      <c r="F6" s="722"/>
      <c r="G6" s="722"/>
      <c r="H6" s="722"/>
      <c r="I6" s="723"/>
      <c r="J6" s="723"/>
      <c r="K6" s="723"/>
      <c r="L6" s="723"/>
      <c r="M6" s="723"/>
      <c r="N6" s="723"/>
      <c r="O6" s="723"/>
      <c r="P6" s="723"/>
      <c r="Q6" s="723"/>
      <c r="R6" s="724"/>
      <c r="S6" s="724"/>
      <c r="T6" s="724"/>
      <c r="U6" s="724"/>
      <c r="V6" s="724"/>
      <c r="W6" s="722"/>
      <c r="X6" s="722"/>
      <c r="Y6" s="722"/>
      <c r="Z6" s="722"/>
      <c r="AA6" s="722"/>
      <c r="AB6" s="725"/>
    </row>
    <row r="7" spans="2:28" ht="15" customHeight="1" x14ac:dyDescent="0.35">
      <c r="B7" s="726"/>
      <c r="C7" s="1114" t="s">
        <v>4</v>
      </c>
      <c r="D7" s="1115"/>
      <c r="E7" s="1115"/>
      <c r="F7" s="1115"/>
      <c r="G7" s="1115"/>
      <c r="H7" s="1116"/>
      <c r="I7" s="1387" t="s">
        <v>82</v>
      </c>
      <c r="J7" s="1388"/>
      <c r="K7" s="1388"/>
      <c r="L7" s="1388"/>
      <c r="M7" s="1388"/>
      <c r="N7" s="1388"/>
      <c r="O7" s="1388"/>
      <c r="P7" s="1388"/>
      <c r="Q7" s="1388"/>
      <c r="R7" s="1388"/>
      <c r="S7" s="1388"/>
      <c r="T7" s="1388"/>
      <c r="U7" s="1388"/>
      <c r="V7" s="1388"/>
      <c r="W7" s="1388"/>
      <c r="X7" s="1388"/>
      <c r="Y7" s="1388"/>
      <c r="Z7" s="1388"/>
      <c r="AA7" s="1389"/>
      <c r="AB7" s="727"/>
    </row>
    <row r="8" spans="2:28" ht="13.15" customHeight="1" thickBot="1" x14ac:dyDescent="0.4">
      <c r="B8" s="726"/>
      <c r="C8" s="1117"/>
      <c r="D8" s="1118"/>
      <c r="E8" s="1118"/>
      <c r="F8" s="1118"/>
      <c r="G8" s="1118"/>
      <c r="H8" s="1119"/>
      <c r="I8" s="1390"/>
      <c r="J8" s="1391"/>
      <c r="K8" s="1391"/>
      <c r="L8" s="1391"/>
      <c r="M8" s="1391"/>
      <c r="N8" s="1391"/>
      <c r="O8" s="1391"/>
      <c r="P8" s="1391"/>
      <c r="Q8" s="1391"/>
      <c r="R8" s="1391"/>
      <c r="S8" s="1391"/>
      <c r="T8" s="1391"/>
      <c r="U8" s="1391"/>
      <c r="V8" s="1391"/>
      <c r="W8" s="1391"/>
      <c r="X8" s="1391"/>
      <c r="Y8" s="1391"/>
      <c r="Z8" s="1391"/>
      <c r="AA8" s="1392"/>
      <c r="AB8" s="727"/>
    </row>
    <row r="9" spans="2:28" ht="9" customHeight="1" thickBot="1" x14ac:dyDescent="0.4">
      <c r="B9" s="726"/>
      <c r="C9" s="728"/>
      <c r="D9" s="728"/>
      <c r="E9" s="728"/>
      <c r="F9" s="728"/>
      <c r="G9" s="728"/>
      <c r="H9" s="728"/>
      <c r="I9" s="729"/>
      <c r="J9" s="729"/>
      <c r="K9" s="729"/>
      <c r="L9" s="729"/>
      <c r="M9" s="729"/>
      <c r="N9" s="729"/>
      <c r="O9" s="729"/>
      <c r="P9" s="729"/>
      <c r="Q9" s="729"/>
      <c r="R9" s="730"/>
      <c r="S9" s="730"/>
      <c r="T9" s="730"/>
      <c r="U9" s="730"/>
      <c r="V9" s="730"/>
      <c r="W9" s="728"/>
      <c r="X9" s="728"/>
      <c r="Y9" s="728"/>
      <c r="Z9" s="728"/>
      <c r="AA9" s="728"/>
      <c r="AB9" s="727"/>
    </row>
    <row r="10" spans="2:28" ht="15" customHeight="1" thickBot="1" x14ac:dyDescent="0.4">
      <c r="B10" s="726"/>
      <c r="C10" s="1114" t="s">
        <v>5</v>
      </c>
      <c r="D10" s="1115"/>
      <c r="E10" s="1115"/>
      <c r="F10" s="1115"/>
      <c r="G10" s="1115"/>
      <c r="H10" s="1116"/>
      <c r="I10" s="1490" t="s">
        <v>92</v>
      </c>
      <c r="J10" s="1491"/>
      <c r="K10" s="1491"/>
      <c r="L10" s="1491"/>
      <c r="M10" s="1491"/>
      <c r="N10" s="1491"/>
      <c r="O10" s="1491"/>
      <c r="P10" s="1491"/>
      <c r="Q10" s="1492"/>
      <c r="R10" s="1144" t="s">
        <v>7</v>
      </c>
      <c r="S10" s="1145"/>
      <c r="T10" s="1145"/>
      <c r="U10" s="1146"/>
      <c r="V10" s="1147" t="s">
        <v>8</v>
      </c>
      <c r="W10" s="1148"/>
      <c r="X10" s="1148"/>
      <c r="Y10" s="1148"/>
      <c r="Z10" s="1148"/>
      <c r="AA10" s="1149"/>
      <c r="AB10" s="727"/>
    </row>
    <row r="11" spans="2:28" ht="26.25" customHeight="1" thickBot="1" x14ac:dyDescent="0.4">
      <c r="B11" s="726"/>
      <c r="C11" s="1117"/>
      <c r="D11" s="1118"/>
      <c r="E11" s="1118"/>
      <c r="F11" s="1118"/>
      <c r="G11" s="1118"/>
      <c r="H11" s="1119"/>
      <c r="I11" s="1493"/>
      <c r="J11" s="1494"/>
      <c r="K11" s="1494"/>
      <c r="L11" s="1494"/>
      <c r="M11" s="1494"/>
      <c r="N11" s="1494"/>
      <c r="O11" s="1494"/>
      <c r="P11" s="1494"/>
      <c r="Q11" s="1495"/>
      <c r="R11" s="1450" t="s">
        <v>93</v>
      </c>
      <c r="S11" s="1496"/>
      <c r="T11" s="1496"/>
      <c r="U11" s="1497"/>
      <c r="V11" s="1153" t="s">
        <v>61</v>
      </c>
      <c r="W11" s="1154"/>
      <c r="X11" s="1154"/>
      <c r="Y11" s="1154"/>
      <c r="Z11" s="1154"/>
      <c r="AA11" s="1155"/>
      <c r="AB11" s="727"/>
    </row>
    <row r="12" spans="2:28" ht="9" customHeight="1" thickBot="1" x14ac:dyDescent="0.4">
      <c r="B12" s="731"/>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3"/>
    </row>
    <row r="13" spans="2:28" ht="15" customHeight="1" x14ac:dyDescent="0.35">
      <c r="B13" s="731"/>
      <c r="C13" s="1114" t="s">
        <v>9</v>
      </c>
      <c r="D13" s="1115"/>
      <c r="E13" s="1115"/>
      <c r="F13" s="1115"/>
      <c r="G13" s="1115"/>
      <c r="H13" s="1116"/>
      <c r="I13" s="1484" t="s">
        <v>94</v>
      </c>
      <c r="J13" s="1485"/>
      <c r="K13" s="1485"/>
      <c r="L13" s="1485"/>
      <c r="M13" s="1485"/>
      <c r="N13" s="1485"/>
      <c r="O13" s="1485"/>
      <c r="P13" s="1485"/>
      <c r="Q13" s="1485"/>
      <c r="R13" s="1485"/>
      <c r="S13" s="1486"/>
      <c r="T13" s="1114" t="s">
        <v>11</v>
      </c>
      <c r="U13" s="1115"/>
      <c r="V13" s="1115"/>
      <c r="W13" s="1115"/>
      <c r="X13" s="1115"/>
      <c r="Y13" s="1115"/>
      <c r="Z13" s="1115"/>
      <c r="AA13" s="1116"/>
      <c r="AB13" s="733"/>
    </row>
    <row r="14" spans="2:28" ht="32.25" customHeight="1" thickBot="1" x14ac:dyDescent="0.4">
      <c r="B14" s="731"/>
      <c r="C14" s="1117"/>
      <c r="D14" s="1118"/>
      <c r="E14" s="1118"/>
      <c r="F14" s="1118"/>
      <c r="G14" s="1118"/>
      <c r="H14" s="1119"/>
      <c r="I14" s="1487"/>
      <c r="J14" s="1488"/>
      <c r="K14" s="1488"/>
      <c r="L14" s="1488"/>
      <c r="M14" s="1488"/>
      <c r="N14" s="1488"/>
      <c r="O14" s="1488"/>
      <c r="P14" s="1488"/>
      <c r="Q14" s="1488"/>
      <c r="R14" s="1488"/>
      <c r="S14" s="1489"/>
      <c r="T14" s="1162" t="s">
        <v>62</v>
      </c>
      <c r="U14" s="1163"/>
      <c r="V14" s="1163"/>
      <c r="W14" s="1163"/>
      <c r="X14" s="1163"/>
      <c r="Y14" s="1163"/>
      <c r="Z14" s="1163"/>
      <c r="AA14" s="1164"/>
      <c r="AB14" s="733"/>
    </row>
    <row r="15" spans="2:28" ht="9.65" customHeight="1" thickBot="1" x14ac:dyDescent="0.4">
      <c r="B15" s="731"/>
      <c r="C15" s="732"/>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733"/>
    </row>
    <row r="16" spans="2:28" ht="24.65" customHeight="1" thickBot="1" x14ac:dyDescent="0.4">
      <c r="B16" s="731"/>
      <c r="C16" s="1165" t="s">
        <v>13</v>
      </c>
      <c r="D16" s="1166"/>
      <c r="E16" s="1166"/>
      <c r="F16" s="1166"/>
      <c r="G16" s="1166"/>
      <c r="H16" s="1167"/>
      <c r="I16" s="1168" t="s">
        <v>95</v>
      </c>
      <c r="J16" s="1169"/>
      <c r="K16" s="1169"/>
      <c r="L16" s="1169"/>
      <c r="M16" s="1169"/>
      <c r="N16" s="1169"/>
      <c r="O16" s="1169"/>
      <c r="P16" s="1169"/>
      <c r="Q16" s="1169"/>
      <c r="R16" s="1169"/>
      <c r="S16" s="1169"/>
      <c r="T16" s="1169"/>
      <c r="U16" s="1169"/>
      <c r="V16" s="1169"/>
      <c r="W16" s="1169"/>
      <c r="X16" s="1169"/>
      <c r="Y16" s="1169"/>
      <c r="Z16" s="1169"/>
      <c r="AA16" s="1170"/>
      <c r="AB16" s="733"/>
    </row>
    <row r="17" spans="2:28" ht="9" customHeight="1" thickBot="1" x14ac:dyDescent="0.4">
      <c r="B17" s="731"/>
      <c r="C17" s="730"/>
      <c r="D17" s="730"/>
      <c r="E17" s="730"/>
      <c r="F17" s="730"/>
      <c r="G17" s="730"/>
      <c r="H17" s="730"/>
      <c r="I17" s="734"/>
      <c r="J17" s="734"/>
      <c r="K17" s="734"/>
      <c r="L17" s="734"/>
      <c r="M17" s="734"/>
      <c r="N17" s="734"/>
      <c r="O17" s="734"/>
      <c r="P17" s="734"/>
      <c r="Q17" s="734"/>
      <c r="R17" s="734"/>
      <c r="S17" s="734"/>
      <c r="T17" s="734"/>
      <c r="U17" s="734"/>
      <c r="V17" s="734"/>
      <c r="W17" s="734"/>
      <c r="X17" s="734"/>
      <c r="Y17" s="734"/>
      <c r="Z17" s="734"/>
      <c r="AA17" s="734"/>
      <c r="AB17" s="733"/>
    </row>
    <row r="18" spans="2:28" ht="55.15" customHeight="1" thickBot="1" x14ac:dyDescent="0.4">
      <c r="B18" s="731"/>
      <c r="C18" s="1165" t="s">
        <v>15</v>
      </c>
      <c r="D18" s="1166"/>
      <c r="E18" s="1166"/>
      <c r="F18" s="1166"/>
      <c r="G18" s="1166"/>
      <c r="H18" s="1167"/>
      <c r="I18" s="1168" t="s">
        <v>96</v>
      </c>
      <c r="J18" s="1169"/>
      <c r="K18" s="1169"/>
      <c r="L18" s="1169"/>
      <c r="M18" s="1169"/>
      <c r="N18" s="1169"/>
      <c r="O18" s="1169"/>
      <c r="P18" s="1169"/>
      <c r="Q18" s="1169"/>
      <c r="R18" s="1169"/>
      <c r="S18" s="1169"/>
      <c r="T18" s="1169"/>
      <c r="U18" s="1169"/>
      <c r="V18" s="1169"/>
      <c r="W18" s="1169"/>
      <c r="X18" s="1169"/>
      <c r="Y18" s="1169"/>
      <c r="Z18" s="1169"/>
      <c r="AA18" s="1170"/>
      <c r="AB18" s="733"/>
    </row>
    <row r="19" spans="2:28" ht="10.15" customHeight="1" thickBot="1" x14ac:dyDescent="0.4">
      <c r="B19" s="731"/>
      <c r="C19" s="730"/>
      <c r="D19" s="730"/>
      <c r="E19" s="730"/>
      <c r="F19" s="730"/>
      <c r="G19" s="730"/>
      <c r="H19" s="730"/>
      <c r="I19" s="734"/>
      <c r="J19" s="734"/>
      <c r="K19" s="734"/>
      <c r="L19" s="734"/>
      <c r="M19" s="734"/>
      <c r="N19" s="734"/>
      <c r="O19" s="734"/>
      <c r="P19" s="734"/>
      <c r="Q19" s="734"/>
      <c r="R19" s="734"/>
      <c r="S19" s="734"/>
      <c r="T19" s="734"/>
      <c r="U19" s="734"/>
      <c r="V19" s="734"/>
      <c r="W19" s="734"/>
      <c r="X19" s="734"/>
      <c r="Y19" s="734"/>
      <c r="Z19" s="734"/>
      <c r="AA19" s="734"/>
      <c r="AB19" s="733"/>
    </row>
    <row r="20" spans="2:28" ht="14.5" customHeight="1" thickBot="1" x14ac:dyDescent="0.4">
      <c r="B20" s="731"/>
      <c r="C20" s="1171" t="s">
        <v>54</v>
      </c>
      <c r="D20" s="1172"/>
      <c r="E20" s="1172"/>
      <c r="F20" s="1172"/>
      <c r="G20" s="1172"/>
      <c r="H20" s="1173"/>
      <c r="I20" s="1177" t="s">
        <v>65</v>
      </c>
      <c r="J20" s="1178"/>
      <c r="K20" s="1178"/>
      <c r="L20" s="1179"/>
      <c r="M20" s="1147" t="s">
        <v>18</v>
      </c>
      <c r="N20" s="1148"/>
      <c r="O20" s="1148"/>
      <c r="P20" s="1148"/>
      <c r="Q20" s="1148"/>
      <c r="R20" s="1148"/>
      <c r="S20" s="1149"/>
      <c r="T20" s="1393" t="s">
        <v>19</v>
      </c>
      <c r="U20" s="1394"/>
      <c r="V20" s="1394"/>
      <c r="W20" s="1394"/>
      <c r="X20" s="1394"/>
      <c r="Y20" s="1394"/>
      <c r="Z20" s="1394"/>
      <c r="AA20" s="1395"/>
      <c r="AB20" s="733"/>
    </row>
    <row r="21" spans="2:28" ht="15.65" customHeight="1" thickBot="1" x14ac:dyDescent="0.4">
      <c r="B21" s="731"/>
      <c r="C21" s="1174"/>
      <c r="D21" s="1175"/>
      <c r="E21" s="1175"/>
      <c r="F21" s="1175"/>
      <c r="G21" s="1175"/>
      <c r="H21" s="1176"/>
      <c r="I21" s="1180"/>
      <c r="J21" s="1181"/>
      <c r="K21" s="1181"/>
      <c r="L21" s="1182"/>
      <c r="M21" s="1183" t="s">
        <v>20</v>
      </c>
      <c r="N21" s="1184"/>
      <c r="O21" s="1184"/>
      <c r="P21" s="1184"/>
      <c r="Q21" s="1184"/>
      <c r="R21" s="1184"/>
      <c r="S21" s="1185"/>
      <c r="T21" s="1396" t="s">
        <v>21</v>
      </c>
      <c r="U21" s="1397"/>
      <c r="V21" s="1397"/>
      <c r="W21" s="1397"/>
      <c r="X21" s="1397"/>
      <c r="Y21" s="1397"/>
      <c r="Z21" s="1397"/>
      <c r="AA21" s="1398"/>
      <c r="AB21" s="733"/>
    </row>
    <row r="22" spans="2:28" ht="7.9" customHeight="1" thickBot="1" x14ac:dyDescent="0.4">
      <c r="B22" s="731"/>
      <c r="C22" s="732"/>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733"/>
    </row>
    <row r="23" spans="2:28" ht="26.5" customHeight="1" x14ac:dyDescent="0.35">
      <c r="B23" s="731"/>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733"/>
    </row>
    <row r="24" spans="2:28" ht="40.9" customHeight="1" thickBot="1" x14ac:dyDescent="0.4">
      <c r="B24" s="731"/>
      <c r="C24" s="1186" t="s">
        <v>760</v>
      </c>
      <c r="D24" s="1187"/>
      <c r="E24" s="1187"/>
      <c r="F24" s="1187"/>
      <c r="G24" s="1187"/>
      <c r="H24" s="1187"/>
      <c r="I24" s="1188"/>
      <c r="J24" s="1186" t="s">
        <v>87</v>
      </c>
      <c r="K24" s="1187"/>
      <c r="L24" s="1187"/>
      <c r="M24" s="1187"/>
      <c r="N24" s="1187"/>
      <c r="O24" s="1187"/>
      <c r="P24" s="1188"/>
      <c r="Q24" s="1189" t="s">
        <v>97</v>
      </c>
      <c r="R24" s="1190"/>
      <c r="S24" s="1190"/>
      <c r="T24" s="1190"/>
      <c r="U24" s="1190"/>
      <c r="V24" s="1190"/>
      <c r="W24" s="1190"/>
      <c r="X24" s="1190"/>
      <c r="Y24" s="1190"/>
      <c r="Z24" s="1190"/>
      <c r="AA24" s="1191"/>
      <c r="AB24" s="733"/>
    </row>
    <row r="25" spans="2:28" ht="8.5" customHeight="1" thickBot="1" x14ac:dyDescent="0.4">
      <c r="B25" s="731"/>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3"/>
    </row>
    <row r="26" spans="2:28" ht="26.5" customHeight="1" thickBot="1" x14ac:dyDescent="0.4">
      <c r="B26" s="731"/>
      <c r="C26" s="1165" t="s">
        <v>27</v>
      </c>
      <c r="D26" s="1166"/>
      <c r="E26" s="1166"/>
      <c r="F26" s="1166"/>
      <c r="G26" s="1166"/>
      <c r="H26" s="1167"/>
      <c r="I26" s="1168" t="s">
        <v>98</v>
      </c>
      <c r="J26" s="1169"/>
      <c r="K26" s="1169"/>
      <c r="L26" s="1169"/>
      <c r="M26" s="1169"/>
      <c r="N26" s="1169"/>
      <c r="O26" s="1169"/>
      <c r="P26" s="1169"/>
      <c r="Q26" s="1169"/>
      <c r="R26" s="1169"/>
      <c r="S26" s="1169"/>
      <c r="T26" s="1169"/>
      <c r="U26" s="1169"/>
      <c r="V26" s="1169"/>
      <c r="W26" s="1169"/>
      <c r="X26" s="1169"/>
      <c r="Y26" s="1169"/>
      <c r="Z26" s="1169"/>
      <c r="AA26" s="1170"/>
      <c r="AB26" s="733"/>
    </row>
    <row r="27" spans="2:28" ht="9.65" customHeight="1" thickBot="1" x14ac:dyDescent="0.4">
      <c r="B27" s="731"/>
      <c r="C27" s="730"/>
      <c r="D27" s="730"/>
      <c r="E27" s="730"/>
      <c r="F27" s="730"/>
      <c r="G27" s="730"/>
      <c r="H27" s="730"/>
      <c r="I27" s="734"/>
      <c r="J27" s="734"/>
      <c r="K27" s="734"/>
      <c r="L27" s="734"/>
      <c r="M27" s="734"/>
      <c r="N27" s="734"/>
      <c r="O27" s="734"/>
      <c r="P27" s="734"/>
      <c r="Q27" s="734"/>
      <c r="R27" s="734"/>
      <c r="S27" s="734"/>
      <c r="T27" s="734"/>
      <c r="U27" s="734"/>
      <c r="V27" s="734"/>
      <c r="W27" s="734"/>
      <c r="X27" s="734"/>
      <c r="Y27" s="734"/>
      <c r="Z27" s="734"/>
      <c r="AA27" s="734"/>
      <c r="AB27" s="733"/>
    </row>
    <row r="28" spans="2:28" ht="42" customHeight="1" thickBot="1" x14ac:dyDescent="0.4">
      <c r="B28" s="731"/>
      <c r="C28" s="1165" t="s">
        <v>28</v>
      </c>
      <c r="D28" s="1166"/>
      <c r="E28" s="1166"/>
      <c r="F28" s="1166"/>
      <c r="G28" s="1166"/>
      <c r="H28" s="1167"/>
      <c r="I28" s="1450">
        <v>0.01</v>
      </c>
      <c r="J28" s="1451"/>
      <c r="K28" s="1194" t="s">
        <v>29</v>
      </c>
      <c r="L28" s="1195"/>
      <c r="M28" s="1195"/>
      <c r="N28" s="1196"/>
      <c r="O28" s="1197" t="s">
        <v>30</v>
      </c>
      <c r="P28" s="1198"/>
      <c r="Q28" s="1198"/>
      <c r="R28" s="1199"/>
      <c r="S28" s="386"/>
      <c r="T28" s="1198" t="s">
        <v>31</v>
      </c>
      <c r="U28" s="1198"/>
      <c r="V28" s="1199"/>
      <c r="W28" s="749"/>
      <c r="X28" s="1200" t="s">
        <v>56</v>
      </c>
      <c r="Y28" s="1201"/>
      <c r="Z28" s="1202"/>
      <c r="AA28" s="579" t="s">
        <v>32</v>
      </c>
      <c r="AB28" s="733"/>
    </row>
    <row r="29" spans="2:28" ht="9.65" customHeight="1" thickBot="1" x14ac:dyDescent="0.4">
      <c r="B29" s="731"/>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3"/>
    </row>
    <row r="30" spans="2:28" ht="15" customHeight="1" x14ac:dyDescent="0.35">
      <c r="B30" s="731"/>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733"/>
    </row>
    <row r="31" spans="2:28" ht="14.25" customHeight="1" x14ac:dyDescent="0.35">
      <c r="B31" s="731"/>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733"/>
    </row>
    <row r="32" spans="2:28" ht="15" customHeight="1" thickBot="1" x14ac:dyDescent="0.4">
      <c r="B32" s="731"/>
      <c r="C32" s="1219"/>
      <c r="D32" s="1220"/>
      <c r="E32" s="1220"/>
      <c r="F32" s="1220"/>
      <c r="G32" s="1220"/>
      <c r="H32" s="1220"/>
      <c r="I32" s="1220"/>
      <c r="J32" s="1221"/>
      <c r="K32" s="1399">
        <v>0.11</v>
      </c>
      <c r="L32" s="1210"/>
      <c r="M32" s="1210"/>
      <c r="N32" s="1210"/>
      <c r="O32" s="1211">
        <v>1</v>
      </c>
      <c r="P32" s="1210"/>
      <c r="Q32" s="1210"/>
      <c r="R32" s="1210"/>
      <c r="S32" s="1211">
        <v>0.01</v>
      </c>
      <c r="T32" s="1210"/>
      <c r="U32" s="1211">
        <v>0.1</v>
      </c>
      <c r="V32" s="1210"/>
      <c r="W32" s="1210"/>
      <c r="X32" s="1211">
        <v>0</v>
      </c>
      <c r="Y32" s="1210"/>
      <c r="Z32" s="1211">
        <v>0</v>
      </c>
      <c r="AA32" s="1212"/>
      <c r="AB32" s="733"/>
    </row>
    <row r="33" spans="2:28" ht="9" customHeight="1" thickBot="1" x14ac:dyDescent="0.4">
      <c r="B33" s="731"/>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3"/>
    </row>
    <row r="34" spans="2:28" s="735" customFormat="1" ht="15" thickBot="1" x14ac:dyDescent="0.4">
      <c r="B34" s="736"/>
      <c r="C34" s="1464" t="s">
        <v>40</v>
      </c>
      <c r="D34" s="1465"/>
      <c r="E34" s="1465"/>
      <c r="F34" s="1465"/>
      <c r="G34" s="1465"/>
      <c r="H34" s="1465"/>
      <c r="I34" s="1465"/>
      <c r="J34" s="1465"/>
      <c r="K34" s="1465"/>
      <c r="L34" s="1465"/>
      <c r="M34" s="1465"/>
      <c r="N34" s="1465"/>
      <c r="O34" s="1465"/>
      <c r="P34" s="1465"/>
      <c r="Q34" s="1465"/>
      <c r="R34" s="1465"/>
      <c r="S34" s="1465"/>
      <c r="T34" s="1465"/>
      <c r="U34" s="1465"/>
      <c r="V34" s="1465"/>
      <c r="W34" s="1465"/>
      <c r="X34" s="1465"/>
      <c r="Y34" s="1465"/>
      <c r="Z34" s="1465"/>
      <c r="AA34" s="1466"/>
      <c r="AB34" s="733"/>
    </row>
    <row r="35" spans="2:28" s="735" customFormat="1" ht="82.9" customHeight="1" thickBot="1" x14ac:dyDescent="0.4">
      <c r="B35" s="736"/>
      <c r="C35" s="1231" t="s">
        <v>41</v>
      </c>
      <c r="D35" s="1232"/>
      <c r="E35" s="1232"/>
      <c r="F35" s="1232"/>
      <c r="G35" s="1233"/>
      <c r="H35" s="751" t="s">
        <v>99</v>
      </c>
      <c r="I35" s="751" t="s">
        <v>100</v>
      </c>
      <c r="J35" s="751" t="s">
        <v>44</v>
      </c>
      <c r="K35" s="1234" t="s">
        <v>45</v>
      </c>
      <c r="L35" s="1235"/>
      <c r="M35" s="1235"/>
      <c r="N35" s="1235"/>
      <c r="O35" s="1235"/>
      <c r="P35" s="1235"/>
      <c r="Q35" s="1235"/>
      <c r="R35" s="1235"/>
      <c r="S35" s="1235"/>
      <c r="T35" s="1235"/>
      <c r="U35" s="1235"/>
      <c r="V35" s="1235"/>
      <c r="W35" s="1235"/>
      <c r="X35" s="1235"/>
      <c r="Y35" s="1235"/>
      <c r="Z35" s="1235"/>
      <c r="AA35" s="1236"/>
      <c r="AB35" s="733"/>
    </row>
    <row r="36" spans="2:28" s="735" customFormat="1" ht="109.15" customHeight="1" thickBot="1" x14ac:dyDescent="0.4">
      <c r="B36" s="736"/>
      <c r="C36" s="1404" t="s">
        <v>71</v>
      </c>
      <c r="D36" s="1405"/>
      <c r="E36" s="1405"/>
      <c r="F36" s="1405"/>
      <c r="G36" s="1406"/>
      <c r="H36" s="387">
        <v>4</v>
      </c>
      <c r="I36" s="387">
        <v>954</v>
      </c>
      <c r="J36" s="388">
        <f>+H36/I36</f>
        <v>4.1928721174004195E-3</v>
      </c>
      <c r="K36" s="1467" t="s">
        <v>910</v>
      </c>
      <c r="L36" s="1468"/>
      <c r="M36" s="1468"/>
      <c r="N36" s="1468"/>
      <c r="O36" s="1468"/>
      <c r="P36" s="1468"/>
      <c r="Q36" s="1468"/>
      <c r="R36" s="1468"/>
      <c r="S36" s="1468"/>
      <c r="T36" s="1468"/>
      <c r="U36" s="1468"/>
      <c r="V36" s="1468"/>
      <c r="W36" s="1468"/>
      <c r="X36" s="1468"/>
      <c r="Y36" s="1468"/>
      <c r="Z36" s="1468"/>
      <c r="AA36" s="1469"/>
      <c r="AB36" s="733"/>
    </row>
    <row r="37" spans="2:28" s="735" customFormat="1" ht="133.15" customHeight="1" thickBot="1" x14ac:dyDescent="0.4">
      <c r="B37" s="736"/>
      <c r="C37" s="1404"/>
      <c r="D37" s="1405"/>
      <c r="E37" s="1405"/>
      <c r="F37" s="1405"/>
      <c r="G37" s="1406"/>
      <c r="H37" s="389"/>
      <c r="I37" s="389"/>
      <c r="J37" s="388"/>
      <c r="K37" s="1461"/>
      <c r="L37" s="1462"/>
      <c r="M37" s="1462"/>
      <c r="N37" s="1462"/>
      <c r="O37" s="1462"/>
      <c r="P37" s="1462"/>
      <c r="Q37" s="1462"/>
      <c r="R37" s="1462"/>
      <c r="S37" s="1462"/>
      <c r="T37" s="1462"/>
      <c r="U37" s="1462"/>
      <c r="V37" s="1462"/>
      <c r="W37" s="1462"/>
      <c r="X37" s="1462"/>
      <c r="Y37" s="1462"/>
      <c r="Z37" s="1462"/>
      <c r="AA37" s="1463"/>
      <c r="AB37" s="733"/>
    </row>
    <row r="38" spans="2:28" s="735" customFormat="1" ht="139.15" customHeight="1" thickBot="1" x14ac:dyDescent="0.4">
      <c r="B38" s="736"/>
      <c r="C38" s="1404"/>
      <c r="D38" s="1405"/>
      <c r="E38" s="1405"/>
      <c r="F38" s="1405"/>
      <c r="G38" s="1406"/>
      <c r="H38" s="389"/>
      <c r="I38" s="389"/>
      <c r="J38" s="388"/>
      <c r="K38" s="1461"/>
      <c r="L38" s="1462"/>
      <c r="M38" s="1462"/>
      <c r="N38" s="1462"/>
      <c r="O38" s="1462"/>
      <c r="P38" s="1462"/>
      <c r="Q38" s="1462"/>
      <c r="R38" s="1462"/>
      <c r="S38" s="1462"/>
      <c r="T38" s="1462"/>
      <c r="U38" s="1462"/>
      <c r="V38" s="1462"/>
      <c r="W38" s="1462"/>
      <c r="X38" s="1462"/>
      <c r="Y38" s="1462"/>
      <c r="Z38" s="1462"/>
      <c r="AA38" s="1463"/>
      <c r="AB38" s="733"/>
    </row>
    <row r="39" spans="2:28" s="735" customFormat="1" ht="123" customHeight="1" thickBot="1" x14ac:dyDescent="0.4">
      <c r="B39" s="736"/>
      <c r="C39" s="1404"/>
      <c r="D39" s="1405"/>
      <c r="E39" s="1405"/>
      <c r="F39" s="1405"/>
      <c r="G39" s="1406"/>
      <c r="H39" s="389"/>
      <c r="I39" s="389"/>
      <c r="J39" s="388"/>
      <c r="K39" s="1461"/>
      <c r="L39" s="1462"/>
      <c r="M39" s="1462"/>
      <c r="N39" s="1462"/>
      <c r="O39" s="1462"/>
      <c r="P39" s="1462"/>
      <c r="Q39" s="1462"/>
      <c r="R39" s="1462"/>
      <c r="S39" s="1462"/>
      <c r="T39" s="1462"/>
      <c r="U39" s="1462"/>
      <c r="V39" s="1462"/>
      <c r="W39" s="1462"/>
      <c r="X39" s="1462"/>
      <c r="Y39" s="1462"/>
      <c r="Z39" s="1462"/>
      <c r="AA39" s="1463"/>
      <c r="AB39" s="733"/>
    </row>
    <row r="40" spans="2:28" s="735" customFormat="1" ht="15.75" customHeight="1" thickBot="1" x14ac:dyDescent="0.4">
      <c r="B40" s="736"/>
      <c r="C40" s="1507" t="s">
        <v>46</v>
      </c>
      <c r="D40" s="1508"/>
      <c r="E40" s="1508"/>
      <c r="F40" s="1508"/>
      <c r="G40" s="1509"/>
      <c r="H40" s="390">
        <f>SUM(H36:H39)</f>
        <v>4</v>
      </c>
      <c r="I40" s="390">
        <f>SUM(I36:I39)</f>
        <v>954</v>
      </c>
      <c r="J40" s="395">
        <f t="shared" ref="J40" si="0">+H40/I40</f>
        <v>4.1928721174004195E-3</v>
      </c>
      <c r="K40" s="1510"/>
      <c r="L40" s="1511"/>
      <c r="M40" s="1511"/>
      <c r="N40" s="1511"/>
      <c r="O40" s="1511"/>
      <c r="P40" s="1511"/>
      <c r="Q40" s="1511"/>
      <c r="R40" s="1511"/>
      <c r="S40" s="1511"/>
      <c r="T40" s="1511"/>
      <c r="U40" s="1511"/>
      <c r="V40" s="1511"/>
      <c r="W40" s="1511"/>
      <c r="X40" s="1511"/>
      <c r="Y40" s="1511"/>
      <c r="Z40" s="1511"/>
      <c r="AA40" s="1512"/>
      <c r="AB40" s="733"/>
    </row>
    <row r="41" spans="2:28" s="735" customFormat="1" ht="5.25" customHeight="1" x14ac:dyDescent="0.35">
      <c r="B41" s="736"/>
      <c r="C41" s="391"/>
      <c r="D41" s="391"/>
      <c r="E41" s="391"/>
      <c r="F41" s="391"/>
      <c r="G41" s="391"/>
      <c r="H41" s="392"/>
      <c r="I41" s="392"/>
      <c r="J41" s="168"/>
      <c r="K41" s="391"/>
      <c r="L41" s="391"/>
      <c r="M41" s="391"/>
      <c r="N41" s="391"/>
      <c r="O41" s="391"/>
      <c r="P41" s="391"/>
      <c r="Q41" s="391"/>
      <c r="R41" s="391"/>
      <c r="S41" s="391"/>
      <c r="T41" s="391"/>
      <c r="U41" s="391"/>
      <c r="V41" s="391"/>
      <c r="W41" s="391"/>
      <c r="X41" s="391"/>
      <c r="Y41" s="391"/>
      <c r="Z41" s="391"/>
      <c r="AA41" s="391"/>
      <c r="AB41" s="733"/>
    </row>
    <row r="42" spans="2:28" s="735" customFormat="1" ht="7.9" customHeight="1" thickBot="1" x14ac:dyDescent="0.4">
      <c r="B42" s="736"/>
      <c r="C42" s="391"/>
      <c r="D42" s="391"/>
      <c r="E42" s="391"/>
      <c r="F42" s="391"/>
      <c r="G42" s="391"/>
      <c r="H42" s="392"/>
      <c r="I42" s="392"/>
      <c r="J42" s="168"/>
      <c r="K42" s="391"/>
      <c r="L42" s="391"/>
      <c r="M42" s="391"/>
      <c r="N42" s="391"/>
      <c r="O42" s="391"/>
      <c r="P42" s="391"/>
      <c r="Q42" s="391"/>
      <c r="R42" s="391"/>
      <c r="S42" s="391"/>
      <c r="T42" s="391"/>
      <c r="U42" s="391"/>
      <c r="V42" s="391"/>
      <c r="W42" s="391"/>
      <c r="X42" s="391"/>
      <c r="Y42" s="391"/>
      <c r="Z42" s="391"/>
      <c r="AA42" s="391"/>
      <c r="AB42" s="733"/>
    </row>
    <row r="43" spans="2:28" s="735" customFormat="1" x14ac:dyDescent="0.35">
      <c r="B43" s="736"/>
      <c r="C43" s="1513" t="s">
        <v>47</v>
      </c>
      <c r="D43" s="1514"/>
      <c r="E43" s="1514"/>
      <c r="F43" s="1514"/>
      <c r="G43" s="1514"/>
      <c r="H43" s="1514"/>
      <c r="I43" s="1514"/>
      <c r="J43" s="1514"/>
      <c r="K43" s="1514"/>
      <c r="L43" s="1514"/>
      <c r="M43" s="1514"/>
      <c r="N43" s="1514"/>
      <c r="O43" s="1514"/>
      <c r="P43" s="1514"/>
      <c r="Q43" s="1514"/>
      <c r="R43" s="1514"/>
      <c r="S43" s="1514"/>
      <c r="T43" s="1514"/>
      <c r="U43" s="1514"/>
      <c r="V43" s="1514"/>
      <c r="W43" s="1514"/>
      <c r="X43" s="1514"/>
      <c r="Y43" s="1514"/>
      <c r="Z43" s="1514"/>
      <c r="AA43" s="1515"/>
      <c r="AB43" s="733"/>
    </row>
    <row r="44" spans="2:28" ht="15" thickBot="1" x14ac:dyDescent="0.4">
      <c r="B44" s="731"/>
      <c r="C44" s="1516"/>
      <c r="D44" s="1517"/>
      <c r="E44" s="1517"/>
      <c r="F44" s="1517"/>
      <c r="G44" s="1517"/>
      <c r="H44" s="1517"/>
      <c r="I44" s="1517"/>
      <c r="J44" s="1517"/>
      <c r="K44" s="1517"/>
      <c r="L44" s="1517"/>
      <c r="M44" s="1517"/>
      <c r="N44" s="1517"/>
      <c r="O44" s="1517"/>
      <c r="P44" s="1517"/>
      <c r="Q44" s="1517"/>
      <c r="R44" s="1517"/>
      <c r="S44" s="1517"/>
      <c r="T44" s="1517"/>
      <c r="U44" s="1517"/>
      <c r="V44" s="1517"/>
      <c r="W44" s="1517"/>
      <c r="X44" s="1517"/>
      <c r="Y44" s="1517"/>
      <c r="Z44" s="1517"/>
      <c r="AA44" s="1518"/>
      <c r="AB44" s="733"/>
    </row>
    <row r="45" spans="2:28" ht="28.9" customHeight="1" x14ac:dyDescent="0.35">
      <c r="B45" s="731"/>
      <c r="C45" s="1452" t="s">
        <v>75</v>
      </c>
      <c r="D45" s="1453"/>
      <c r="E45" s="1453"/>
      <c r="F45" s="1453"/>
      <c r="G45" s="1453"/>
      <c r="H45" s="1453"/>
      <c r="I45" s="1453"/>
      <c r="J45" s="1453"/>
      <c r="K45" s="1453"/>
      <c r="L45" s="1453"/>
      <c r="M45" s="1453"/>
      <c r="N45" s="1453"/>
      <c r="O45" s="1453"/>
      <c r="P45" s="1453"/>
      <c r="Q45" s="1453"/>
      <c r="R45" s="1453"/>
      <c r="S45" s="1453"/>
      <c r="T45" s="1453"/>
      <c r="U45" s="1453"/>
      <c r="V45" s="1453"/>
      <c r="W45" s="1453"/>
      <c r="X45" s="1453"/>
      <c r="Y45" s="1453"/>
      <c r="Z45" s="1453"/>
      <c r="AA45" s="1454"/>
      <c r="AB45" s="733"/>
    </row>
    <row r="46" spans="2:28" ht="17.5" customHeight="1" x14ac:dyDescent="0.35">
      <c r="B46" s="731"/>
      <c r="C46" s="1455"/>
      <c r="D46" s="1456"/>
      <c r="E46" s="1456"/>
      <c r="F46" s="1456"/>
      <c r="G46" s="1456"/>
      <c r="H46" s="1456"/>
      <c r="I46" s="1456"/>
      <c r="J46" s="1456"/>
      <c r="K46" s="1456"/>
      <c r="L46" s="1456"/>
      <c r="M46" s="1456"/>
      <c r="N46" s="1456"/>
      <c r="O46" s="1456"/>
      <c r="P46" s="1456"/>
      <c r="Q46" s="1456"/>
      <c r="R46" s="1456"/>
      <c r="S46" s="1456"/>
      <c r="T46" s="1456"/>
      <c r="U46" s="1456"/>
      <c r="V46" s="1456"/>
      <c r="W46" s="1456"/>
      <c r="X46" s="1456"/>
      <c r="Y46" s="1456"/>
      <c r="Z46" s="1456"/>
      <c r="AA46" s="1457"/>
      <c r="AB46" s="733"/>
    </row>
    <row r="47" spans="2:28" ht="26.5" customHeight="1" x14ac:dyDescent="0.35">
      <c r="B47" s="731"/>
      <c r="C47" s="1455"/>
      <c r="D47" s="1456"/>
      <c r="E47" s="1456"/>
      <c r="F47" s="1456"/>
      <c r="G47" s="1456"/>
      <c r="H47" s="1456"/>
      <c r="I47" s="1456"/>
      <c r="J47" s="1456"/>
      <c r="K47" s="1456"/>
      <c r="L47" s="1456"/>
      <c r="M47" s="1456"/>
      <c r="N47" s="1456"/>
      <c r="O47" s="1456"/>
      <c r="P47" s="1456"/>
      <c r="Q47" s="1456"/>
      <c r="R47" s="1456"/>
      <c r="S47" s="1456"/>
      <c r="T47" s="1456"/>
      <c r="U47" s="1456"/>
      <c r="V47" s="1456"/>
      <c r="W47" s="1456"/>
      <c r="X47" s="1456"/>
      <c r="Y47" s="1456"/>
      <c r="Z47" s="1456"/>
      <c r="AA47" s="1457"/>
      <c r="AB47" s="733"/>
    </row>
    <row r="48" spans="2:28" ht="25.15" customHeight="1" x14ac:dyDescent="0.35">
      <c r="B48" s="731"/>
      <c r="C48" s="1455"/>
      <c r="D48" s="1456"/>
      <c r="E48" s="1456"/>
      <c r="F48" s="1456"/>
      <c r="G48" s="1456"/>
      <c r="H48" s="1456"/>
      <c r="I48" s="1456"/>
      <c r="J48" s="1456"/>
      <c r="K48" s="1456"/>
      <c r="L48" s="1456"/>
      <c r="M48" s="1456"/>
      <c r="N48" s="1456"/>
      <c r="O48" s="1456"/>
      <c r="P48" s="1456"/>
      <c r="Q48" s="1456"/>
      <c r="R48" s="1456"/>
      <c r="S48" s="1456"/>
      <c r="T48" s="1456"/>
      <c r="U48" s="1456"/>
      <c r="V48" s="1456"/>
      <c r="W48" s="1456"/>
      <c r="X48" s="1456"/>
      <c r="Y48" s="1456"/>
      <c r="Z48" s="1456"/>
      <c r="AA48" s="1457"/>
      <c r="AB48" s="733"/>
    </row>
    <row r="49" spans="2:28" x14ac:dyDescent="0.35">
      <c r="B49" s="731"/>
      <c r="C49" s="1455"/>
      <c r="D49" s="1456"/>
      <c r="E49" s="1456"/>
      <c r="F49" s="1456"/>
      <c r="G49" s="1456"/>
      <c r="H49" s="1456"/>
      <c r="I49" s="1456"/>
      <c r="J49" s="1456"/>
      <c r="K49" s="1456"/>
      <c r="L49" s="1456"/>
      <c r="M49" s="1456"/>
      <c r="N49" s="1456"/>
      <c r="O49" s="1456"/>
      <c r="P49" s="1456"/>
      <c r="Q49" s="1456"/>
      <c r="R49" s="1456"/>
      <c r="S49" s="1456"/>
      <c r="T49" s="1456"/>
      <c r="U49" s="1456"/>
      <c r="V49" s="1456"/>
      <c r="W49" s="1456"/>
      <c r="X49" s="1456"/>
      <c r="Y49" s="1456"/>
      <c r="Z49" s="1456"/>
      <c r="AA49" s="1457"/>
      <c r="AB49" s="733"/>
    </row>
    <row r="50" spans="2:28" ht="18.649999999999999" customHeight="1" x14ac:dyDescent="0.35">
      <c r="B50" s="731"/>
      <c r="C50" s="1455"/>
      <c r="D50" s="1456"/>
      <c r="E50" s="1456"/>
      <c r="F50" s="1456"/>
      <c r="G50" s="1456"/>
      <c r="H50" s="1456"/>
      <c r="I50" s="1456"/>
      <c r="J50" s="1456"/>
      <c r="K50" s="1456"/>
      <c r="L50" s="1456"/>
      <c r="M50" s="1456"/>
      <c r="N50" s="1456"/>
      <c r="O50" s="1456"/>
      <c r="P50" s="1456"/>
      <c r="Q50" s="1456"/>
      <c r="R50" s="1456"/>
      <c r="S50" s="1456"/>
      <c r="T50" s="1456"/>
      <c r="U50" s="1456"/>
      <c r="V50" s="1456"/>
      <c r="W50" s="1456"/>
      <c r="X50" s="1456"/>
      <c r="Y50" s="1456"/>
      <c r="Z50" s="1456"/>
      <c r="AA50" s="1457"/>
      <c r="AB50" s="733"/>
    </row>
    <row r="51" spans="2:28" ht="78.650000000000006" customHeight="1" thickBot="1" x14ac:dyDescent="0.4">
      <c r="B51" s="731"/>
      <c r="C51" s="1458"/>
      <c r="D51" s="1459"/>
      <c r="E51" s="1459"/>
      <c r="F51" s="1459"/>
      <c r="G51" s="1459"/>
      <c r="H51" s="1459"/>
      <c r="I51" s="1459"/>
      <c r="J51" s="1459"/>
      <c r="K51" s="1459"/>
      <c r="L51" s="1459"/>
      <c r="M51" s="1459"/>
      <c r="N51" s="1459"/>
      <c r="O51" s="1459"/>
      <c r="P51" s="1459"/>
      <c r="Q51" s="1459"/>
      <c r="R51" s="1459"/>
      <c r="S51" s="1459"/>
      <c r="T51" s="1459"/>
      <c r="U51" s="1459"/>
      <c r="V51" s="1459"/>
      <c r="W51" s="1459"/>
      <c r="X51" s="1459"/>
      <c r="Y51" s="1459"/>
      <c r="Z51" s="1459"/>
      <c r="AA51" s="1460"/>
      <c r="AB51" s="733"/>
    </row>
    <row r="52" spans="2:28" ht="9" customHeight="1" x14ac:dyDescent="0.35">
      <c r="B52" s="737"/>
      <c r="C52" s="393"/>
      <c r="D52" s="393"/>
      <c r="E52" s="393"/>
      <c r="F52" s="393"/>
      <c r="G52" s="393"/>
      <c r="H52" s="393"/>
      <c r="I52" s="393"/>
      <c r="J52" s="393"/>
      <c r="K52" s="393"/>
      <c r="L52" s="393"/>
      <c r="M52" s="393"/>
      <c r="N52" s="393"/>
      <c r="O52" s="393"/>
      <c r="P52" s="393"/>
      <c r="Q52" s="393"/>
      <c r="R52" s="393"/>
      <c r="S52" s="393"/>
      <c r="T52" s="393"/>
      <c r="U52" s="393"/>
      <c r="V52" s="393"/>
      <c r="W52" s="393"/>
      <c r="X52" s="393"/>
      <c r="Y52" s="393"/>
      <c r="Z52" s="393"/>
      <c r="AA52" s="393"/>
      <c r="AB52" s="739"/>
    </row>
    <row r="53" spans="2:28" ht="7.9" customHeight="1" thickBot="1" x14ac:dyDescent="0.4">
      <c r="B53" s="740"/>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c r="AA53" s="394"/>
      <c r="AB53" s="741"/>
    </row>
    <row r="54" spans="2:28" ht="15.5" x14ac:dyDescent="0.35">
      <c r="B54" s="742"/>
      <c r="C54" s="1302" t="s">
        <v>41</v>
      </c>
      <c r="D54" s="1303"/>
      <c r="E54" s="1303"/>
      <c r="F54" s="1303"/>
      <c r="G54" s="1304"/>
      <c r="H54" s="1302" t="s">
        <v>57</v>
      </c>
      <c r="I54" s="1304"/>
      <c r="J54" s="1302" t="s">
        <v>58</v>
      </c>
      <c r="K54" s="1303"/>
      <c r="L54" s="1303"/>
      <c r="M54" s="1304"/>
      <c r="N54" s="1302" t="s">
        <v>49</v>
      </c>
      <c r="O54" s="1303"/>
      <c r="P54" s="1303"/>
      <c r="Q54" s="1303"/>
      <c r="R54" s="1303"/>
      <c r="S54" s="1303"/>
      <c r="T54" s="1303"/>
      <c r="U54" s="1303"/>
      <c r="V54" s="1503" t="s">
        <v>50</v>
      </c>
      <c r="W54" s="1503"/>
      <c r="X54" s="1503"/>
      <c r="Y54" s="1503"/>
      <c r="Z54" s="1503"/>
      <c r="AA54" s="1503"/>
      <c r="AB54" s="743"/>
    </row>
    <row r="55" spans="2:28" ht="9" customHeight="1" thickBot="1" x14ac:dyDescent="0.4">
      <c r="B55" s="744"/>
      <c r="C55" s="1305"/>
      <c r="D55" s="1306"/>
      <c r="E55" s="1306"/>
      <c r="F55" s="1306"/>
      <c r="G55" s="1307"/>
      <c r="H55" s="1305"/>
      <c r="I55" s="1307"/>
      <c r="J55" s="1305"/>
      <c r="K55" s="1306"/>
      <c r="L55" s="1306"/>
      <c r="M55" s="1307"/>
      <c r="N55" s="1305"/>
      <c r="O55" s="1306"/>
      <c r="P55" s="1306"/>
      <c r="Q55" s="1306"/>
      <c r="R55" s="1306"/>
      <c r="S55" s="1306"/>
      <c r="T55" s="1306"/>
      <c r="U55" s="1306"/>
      <c r="V55" s="1503"/>
      <c r="W55" s="1503"/>
      <c r="X55" s="1503"/>
      <c r="Y55" s="1503"/>
      <c r="Z55" s="1503"/>
      <c r="AA55" s="1503"/>
      <c r="AB55" s="743"/>
    </row>
    <row r="56" spans="2:28" ht="16" hidden="1" thickBot="1" x14ac:dyDescent="0.4">
      <c r="B56" s="744"/>
      <c r="C56" s="1305"/>
      <c r="D56" s="1306"/>
      <c r="E56" s="1306"/>
      <c r="F56" s="1306"/>
      <c r="G56" s="1307"/>
      <c r="H56" s="1305"/>
      <c r="I56" s="1307"/>
      <c r="J56" s="1305"/>
      <c r="K56" s="1306"/>
      <c r="L56" s="1306"/>
      <c r="M56" s="1307"/>
      <c r="N56" s="1308"/>
      <c r="O56" s="1309"/>
      <c r="P56" s="1309"/>
      <c r="Q56" s="1309"/>
      <c r="R56" s="1309"/>
      <c r="S56" s="1309"/>
      <c r="T56" s="1309"/>
      <c r="U56" s="1309"/>
      <c r="V56" s="1503"/>
      <c r="W56" s="1503"/>
      <c r="X56" s="1503"/>
      <c r="Y56" s="1503"/>
      <c r="Z56" s="1503"/>
      <c r="AA56" s="1503"/>
      <c r="AB56" s="743"/>
    </row>
    <row r="57" spans="2:28" ht="213" customHeight="1" thickBot="1" x14ac:dyDescent="0.4">
      <c r="B57" s="742"/>
      <c r="C57" s="1504" t="s">
        <v>101</v>
      </c>
      <c r="D57" s="1505"/>
      <c r="E57" s="1505"/>
      <c r="F57" s="1505"/>
      <c r="G57" s="1505"/>
      <c r="H57" s="1506">
        <v>0</v>
      </c>
      <c r="I57" s="1505"/>
      <c r="J57" s="1506">
        <v>0</v>
      </c>
      <c r="K57" s="1505"/>
      <c r="L57" s="1505"/>
      <c r="M57" s="1505"/>
      <c r="N57" s="1498" t="s">
        <v>911</v>
      </c>
      <c r="O57" s="1499"/>
      <c r="P57" s="1499"/>
      <c r="Q57" s="1499"/>
      <c r="R57" s="1499"/>
      <c r="S57" s="1499"/>
      <c r="T57" s="1499"/>
      <c r="U57" s="1500"/>
      <c r="V57" s="1501" t="s">
        <v>912</v>
      </c>
      <c r="W57" s="1501"/>
      <c r="X57" s="1501"/>
      <c r="Y57" s="1501"/>
      <c r="Z57" s="1501"/>
      <c r="AA57" s="1502"/>
      <c r="AB57" s="745"/>
    </row>
    <row r="58" spans="2:28" ht="247.9" customHeight="1" thickBot="1" x14ac:dyDescent="0.4">
      <c r="B58" s="742"/>
      <c r="C58" s="1474"/>
      <c r="D58" s="1475"/>
      <c r="E58" s="1475"/>
      <c r="F58" s="1475"/>
      <c r="G58" s="1475"/>
      <c r="H58" s="1476"/>
      <c r="I58" s="1475"/>
      <c r="J58" s="1476"/>
      <c r="K58" s="1475"/>
      <c r="L58" s="1475"/>
      <c r="M58" s="1475"/>
      <c r="N58" s="1477"/>
      <c r="O58" s="1478"/>
      <c r="P58" s="1478"/>
      <c r="Q58" s="1478"/>
      <c r="R58" s="1478"/>
      <c r="S58" s="1478"/>
      <c r="T58" s="1478"/>
      <c r="U58" s="1479"/>
      <c r="V58" s="1382"/>
      <c r="W58" s="1382"/>
      <c r="X58" s="1382"/>
      <c r="Y58" s="1382"/>
      <c r="Z58" s="1382"/>
      <c r="AA58" s="1383"/>
      <c r="AB58" s="745"/>
    </row>
    <row r="59" spans="2:28" ht="259.89999999999998" customHeight="1" thickBot="1" x14ac:dyDescent="0.4">
      <c r="B59" s="742"/>
      <c r="C59" s="1474"/>
      <c r="D59" s="1475"/>
      <c r="E59" s="1475"/>
      <c r="F59" s="1475"/>
      <c r="G59" s="1475"/>
      <c r="H59" s="1476"/>
      <c r="I59" s="1475"/>
      <c r="J59" s="1476"/>
      <c r="K59" s="1475"/>
      <c r="L59" s="1475"/>
      <c r="M59" s="1475"/>
      <c r="N59" s="1477"/>
      <c r="O59" s="1478"/>
      <c r="P59" s="1478"/>
      <c r="Q59" s="1478"/>
      <c r="R59" s="1478"/>
      <c r="S59" s="1478"/>
      <c r="T59" s="1478"/>
      <c r="U59" s="1479"/>
      <c r="V59" s="1382"/>
      <c r="W59" s="1382"/>
      <c r="X59" s="1382"/>
      <c r="Y59" s="1382"/>
      <c r="Z59" s="1382"/>
      <c r="AA59" s="1383"/>
      <c r="AB59" s="745"/>
    </row>
    <row r="60" spans="2:28" ht="258.64999999999998" customHeight="1" x14ac:dyDescent="0.35">
      <c r="B60" s="742"/>
      <c r="C60" s="1474"/>
      <c r="D60" s="1475"/>
      <c r="E60" s="1475"/>
      <c r="F60" s="1475"/>
      <c r="G60" s="1475"/>
      <c r="H60" s="1476"/>
      <c r="I60" s="1475"/>
      <c r="J60" s="1476"/>
      <c r="K60" s="1475"/>
      <c r="L60" s="1475"/>
      <c r="M60" s="1475"/>
      <c r="N60" s="1477"/>
      <c r="O60" s="1478"/>
      <c r="P60" s="1478"/>
      <c r="Q60" s="1478"/>
      <c r="R60" s="1478"/>
      <c r="S60" s="1478"/>
      <c r="T60" s="1478"/>
      <c r="U60" s="1479"/>
      <c r="V60" s="1382"/>
      <c r="W60" s="1382"/>
      <c r="X60" s="1382"/>
      <c r="Y60" s="1382"/>
      <c r="Z60" s="1382"/>
      <c r="AA60" s="1383"/>
      <c r="AB60" s="745"/>
    </row>
    <row r="61" spans="2:28" ht="10.9" customHeight="1" x14ac:dyDescent="0.35">
      <c r="B61" s="742"/>
      <c r="C61" s="1128"/>
      <c r="D61" s="1129"/>
      <c r="E61" s="1129"/>
      <c r="F61" s="1129"/>
      <c r="G61" s="1129"/>
      <c r="H61" s="1129"/>
      <c r="I61" s="1129"/>
      <c r="J61" s="1129"/>
      <c r="K61" s="1129"/>
      <c r="L61" s="1129"/>
      <c r="M61" s="1129"/>
      <c r="N61" s="1480"/>
      <c r="O61" s="1481"/>
      <c r="P61" s="1481"/>
      <c r="Q61" s="1481"/>
      <c r="R61" s="1481"/>
      <c r="S61" s="1481"/>
      <c r="T61" s="1481"/>
      <c r="U61" s="1482"/>
      <c r="V61" s="1480"/>
      <c r="W61" s="1481"/>
      <c r="X61" s="1481"/>
      <c r="Y61" s="1481"/>
      <c r="Z61" s="1481"/>
      <c r="AA61" s="1483"/>
      <c r="AB61" s="745"/>
    </row>
    <row r="62" spans="2:28" ht="15.75" customHeight="1" thickBot="1" x14ac:dyDescent="0.4">
      <c r="B62" s="742"/>
      <c r="C62" s="1130"/>
      <c r="D62" s="1131"/>
      <c r="E62" s="1131"/>
      <c r="F62" s="1131"/>
      <c r="G62" s="1131"/>
      <c r="H62" s="1131"/>
      <c r="I62" s="1131"/>
      <c r="J62" s="1131"/>
      <c r="K62" s="1131"/>
      <c r="L62" s="1131"/>
      <c r="M62" s="1131"/>
      <c r="N62" s="1470"/>
      <c r="O62" s="1471"/>
      <c r="P62" s="1471"/>
      <c r="Q62" s="1471"/>
      <c r="R62" s="1471"/>
      <c r="S62" s="1471"/>
      <c r="T62" s="1471"/>
      <c r="U62" s="1472"/>
      <c r="V62" s="1470"/>
      <c r="W62" s="1471"/>
      <c r="X62" s="1471"/>
      <c r="Y62" s="1471"/>
      <c r="Z62" s="1471"/>
      <c r="AA62" s="1473"/>
      <c r="AB62" s="745"/>
    </row>
    <row r="63" spans="2:28" x14ac:dyDescent="0.35">
      <c r="B63" s="746"/>
      <c r="C63" s="738"/>
      <c r="D63" s="738"/>
      <c r="E63" s="738"/>
      <c r="F63" s="738"/>
      <c r="G63" s="738"/>
      <c r="H63" s="738"/>
      <c r="I63" s="738"/>
      <c r="J63" s="738"/>
      <c r="K63" s="738"/>
      <c r="L63" s="738"/>
      <c r="M63" s="738"/>
      <c r="N63" s="738"/>
      <c r="O63" s="738"/>
      <c r="P63" s="738"/>
      <c r="Q63" s="738"/>
      <c r="R63" s="738"/>
      <c r="S63" s="738"/>
      <c r="T63" s="738"/>
      <c r="U63" s="738"/>
      <c r="V63" s="738"/>
      <c r="W63" s="738"/>
      <c r="X63" s="738"/>
      <c r="Y63" s="738"/>
      <c r="Z63" s="738"/>
      <c r="AA63" s="738"/>
      <c r="AB63" s="747"/>
    </row>
    <row r="102" ht="6" customHeight="1" x14ac:dyDescent="0.35"/>
  </sheetData>
  <mergeCells count="107">
    <mergeCell ref="N57:U57"/>
    <mergeCell ref="V57:AA57"/>
    <mergeCell ref="V11:AA11"/>
    <mergeCell ref="C18:H18"/>
    <mergeCell ref="I18:AA18"/>
    <mergeCell ref="C20:H21"/>
    <mergeCell ref="I20:L21"/>
    <mergeCell ref="M20:S20"/>
    <mergeCell ref="T20:AA20"/>
    <mergeCell ref="M21:S21"/>
    <mergeCell ref="T21:AA21"/>
    <mergeCell ref="C16:H16"/>
    <mergeCell ref="I16:AA16"/>
    <mergeCell ref="C54:G56"/>
    <mergeCell ref="H54:I56"/>
    <mergeCell ref="J54:M56"/>
    <mergeCell ref="N54:U56"/>
    <mergeCell ref="V54:AA56"/>
    <mergeCell ref="C57:G57"/>
    <mergeCell ref="H57:I57"/>
    <mergeCell ref="J57:M57"/>
    <mergeCell ref="C40:G40"/>
    <mergeCell ref="K40:AA40"/>
    <mergeCell ref="C43:AA44"/>
    <mergeCell ref="B2:G4"/>
    <mergeCell ref="H2:AB2"/>
    <mergeCell ref="H3:O3"/>
    <mergeCell ref="P3:AB3"/>
    <mergeCell ref="H4:AB4"/>
    <mergeCell ref="C7:H8"/>
    <mergeCell ref="I7:AA8"/>
    <mergeCell ref="C13:H14"/>
    <mergeCell ref="I13:S14"/>
    <mergeCell ref="T13:AA13"/>
    <mergeCell ref="T14:AA14"/>
    <mergeCell ref="C10:H11"/>
    <mergeCell ref="I10:Q11"/>
    <mergeCell ref="R10:U10"/>
    <mergeCell ref="V10:AA10"/>
    <mergeCell ref="R11:U11"/>
    <mergeCell ref="C59:G59"/>
    <mergeCell ref="H59:I59"/>
    <mergeCell ref="J59:M59"/>
    <mergeCell ref="N59:U59"/>
    <mergeCell ref="V59:AA59"/>
    <mergeCell ref="C58:G58"/>
    <mergeCell ref="H58:I58"/>
    <mergeCell ref="J58:M58"/>
    <mergeCell ref="N58:U58"/>
    <mergeCell ref="V58:AA58"/>
    <mergeCell ref="C62:G62"/>
    <mergeCell ref="H62:I62"/>
    <mergeCell ref="J62:M62"/>
    <mergeCell ref="N62:U62"/>
    <mergeCell ref="V62:AA62"/>
    <mergeCell ref="C60:G60"/>
    <mergeCell ref="H60:I60"/>
    <mergeCell ref="J60:M60"/>
    <mergeCell ref="N60:U60"/>
    <mergeCell ref="V60:AA60"/>
    <mergeCell ref="C61:G61"/>
    <mergeCell ref="H61:I61"/>
    <mergeCell ref="J61:M61"/>
    <mergeCell ref="N61:U61"/>
    <mergeCell ref="V61:AA61"/>
    <mergeCell ref="C45:AA51"/>
    <mergeCell ref="C38:G38"/>
    <mergeCell ref="K38:AA38"/>
    <mergeCell ref="C39:G39"/>
    <mergeCell ref="K39:AA39"/>
    <mergeCell ref="C37:G37"/>
    <mergeCell ref="K37:AA37"/>
    <mergeCell ref="C34:AA34"/>
    <mergeCell ref="C35:G35"/>
    <mergeCell ref="K35:AA35"/>
    <mergeCell ref="C36:G36"/>
    <mergeCell ref="K36:AA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N28"/>
    <mergeCell ref="O28:R28"/>
    <mergeCell ref="T28:V28"/>
    <mergeCell ref="X28:Z28"/>
    <mergeCell ref="C23:I23"/>
    <mergeCell ref="J23:P23"/>
    <mergeCell ref="Q23:AA23"/>
    <mergeCell ref="C24:I24"/>
    <mergeCell ref="J24:P24"/>
    <mergeCell ref="Q24:AA24"/>
    <mergeCell ref="C26:H26"/>
    <mergeCell ref="I26:AA26"/>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A97"/>
  <sheetViews>
    <sheetView topLeftCell="C35" zoomScale="70" zoomScaleNormal="70" workbookViewId="0">
      <selection activeCell="H181" sqref="H181:AA184"/>
    </sheetView>
  </sheetViews>
  <sheetFormatPr baseColWidth="10" defaultRowHeight="14.5" x14ac:dyDescent="0.35"/>
  <sheetData>
    <row r="1" spans="1:53" ht="15" thickBot="1" x14ac:dyDescent="0.4">
      <c r="A1" s="396"/>
      <c r="B1" s="403"/>
      <c r="C1" s="403"/>
      <c r="D1" s="403"/>
      <c r="E1" s="403"/>
      <c r="F1" s="403"/>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row>
    <row r="2" spans="1:53" ht="15.5" x14ac:dyDescent="0.35">
      <c r="A2" s="396"/>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2"/>
      <c r="AC2" s="1132"/>
      <c r="AD2" s="1132"/>
      <c r="AE2" s="1132"/>
      <c r="AF2" s="1132"/>
      <c r="AG2" s="1132"/>
      <c r="AH2" s="1132"/>
      <c r="AI2" s="1132"/>
      <c r="AJ2" s="1132"/>
      <c r="AK2" s="1132"/>
      <c r="AL2" s="1133"/>
      <c r="AM2" s="397"/>
      <c r="AN2" s="397"/>
      <c r="AO2" s="397"/>
      <c r="AP2" s="397"/>
      <c r="AQ2" s="397"/>
      <c r="AR2" s="397"/>
      <c r="AS2" s="397"/>
      <c r="AT2" s="397"/>
      <c r="AU2" s="397"/>
      <c r="AV2" s="397"/>
      <c r="AW2" s="397"/>
      <c r="AX2" s="397"/>
      <c r="AY2" s="397"/>
      <c r="AZ2" s="397"/>
      <c r="BA2" s="397"/>
    </row>
    <row r="3" spans="1:53" x14ac:dyDescent="0.35">
      <c r="A3" s="396"/>
      <c r="B3" s="1128"/>
      <c r="C3" s="1129"/>
      <c r="D3" s="1129"/>
      <c r="E3" s="1129"/>
      <c r="F3" s="1129"/>
      <c r="G3" s="1129"/>
      <c r="H3" s="1134" t="s">
        <v>1</v>
      </c>
      <c r="I3" s="1134"/>
      <c r="J3" s="1134"/>
      <c r="K3" s="1134"/>
      <c r="L3" s="1134"/>
      <c r="M3" s="1134"/>
      <c r="N3" s="1134"/>
      <c r="O3" s="1134"/>
      <c r="P3" s="1134"/>
      <c r="Q3" s="1134"/>
      <c r="R3" s="1134"/>
      <c r="S3" s="1134"/>
      <c r="T3" s="1134"/>
      <c r="U3" s="1134"/>
      <c r="V3" s="1134"/>
      <c r="W3" s="1134"/>
      <c r="X3" s="1134"/>
      <c r="Y3" s="1134"/>
      <c r="Z3" s="1134"/>
      <c r="AA3" s="1134"/>
      <c r="AB3" s="1134" t="s">
        <v>2</v>
      </c>
      <c r="AC3" s="1134"/>
      <c r="AD3" s="1134"/>
      <c r="AE3" s="1134"/>
      <c r="AF3" s="1134"/>
      <c r="AG3" s="1134"/>
      <c r="AH3" s="1134"/>
      <c r="AI3" s="1134"/>
      <c r="AJ3" s="1134"/>
      <c r="AK3" s="1134"/>
      <c r="AL3" s="1135"/>
      <c r="AM3" s="397"/>
      <c r="AN3" s="397"/>
      <c r="AO3" s="397"/>
      <c r="AP3" s="397"/>
      <c r="AQ3" s="397"/>
      <c r="AR3" s="397"/>
      <c r="AS3" s="397"/>
      <c r="AT3" s="397"/>
      <c r="AU3" s="397"/>
      <c r="AV3" s="397"/>
      <c r="AW3" s="397"/>
      <c r="AX3" s="397"/>
      <c r="AY3" s="397"/>
      <c r="AZ3" s="397"/>
      <c r="BA3" s="397"/>
    </row>
    <row r="4" spans="1:53" ht="15" thickBot="1" x14ac:dyDescent="0.4">
      <c r="A4" s="396"/>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7"/>
      <c r="AM4" s="397"/>
      <c r="AN4" s="397"/>
      <c r="AO4" s="397"/>
      <c r="AP4" s="397"/>
      <c r="AQ4" s="397"/>
      <c r="AR4" s="397"/>
      <c r="AS4" s="397"/>
      <c r="AT4" s="397"/>
      <c r="AU4" s="397"/>
      <c r="AV4" s="397"/>
      <c r="AW4" s="397"/>
      <c r="AX4" s="397"/>
      <c r="AY4" s="397"/>
      <c r="AZ4" s="397"/>
      <c r="BA4" s="397"/>
    </row>
    <row r="5" spans="1:53" ht="15" thickBot="1" x14ac:dyDescent="0.4">
      <c r="A5" s="396"/>
      <c r="B5" s="404"/>
      <c r="C5" s="405"/>
      <c r="D5" s="405"/>
      <c r="E5" s="405"/>
      <c r="F5" s="405"/>
      <c r="G5" s="405"/>
      <c r="H5" s="405"/>
      <c r="I5" s="406"/>
      <c r="J5" s="406"/>
      <c r="K5" s="406"/>
      <c r="L5" s="406"/>
      <c r="M5" s="406"/>
      <c r="N5" s="406"/>
      <c r="O5" s="406"/>
      <c r="P5" s="406"/>
      <c r="Q5" s="406"/>
      <c r="R5" s="406"/>
      <c r="S5" s="406"/>
      <c r="T5" s="406"/>
      <c r="U5" s="406"/>
      <c r="V5" s="406"/>
      <c r="W5" s="406"/>
      <c r="X5" s="406"/>
      <c r="Y5" s="406"/>
      <c r="Z5" s="406"/>
      <c r="AA5" s="406"/>
      <c r="AB5" s="406"/>
      <c r="AC5" s="406"/>
      <c r="AD5" s="407"/>
      <c r="AE5" s="407"/>
      <c r="AF5" s="407"/>
      <c r="AG5" s="407"/>
      <c r="AH5" s="407"/>
      <c r="AI5" s="405"/>
      <c r="AJ5" s="405"/>
      <c r="AK5" s="405"/>
      <c r="AL5" s="408"/>
      <c r="AM5" s="397"/>
      <c r="AN5" s="397"/>
      <c r="AO5" s="397"/>
      <c r="AP5" s="397"/>
      <c r="AQ5" s="397"/>
      <c r="AR5" s="397"/>
      <c r="AS5" s="397"/>
      <c r="AT5" s="397"/>
      <c r="AU5" s="397"/>
      <c r="AV5" s="397"/>
      <c r="AW5" s="397"/>
      <c r="AX5" s="397"/>
      <c r="AY5" s="397"/>
      <c r="AZ5" s="397"/>
      <c r="BA5" s="397"/>
    </row>
    <row r="6" spans="1:53" x14ac:dyDescent="0.35">
      <c r="A6" s="396"/>
      <c r="B6" s="409"/>
      <c r="C6" s="1114" t="s">
        <v>4</v>
      </c>
      <c r="D6" s="1115"/>
      <c r="E6" s="1115"/>
      <c r="F6" s="1115"/>
      <c r="G6" s="1115"/>
      <c r="H6" s="1116"/>
      <c r="I6" s="1387" t="s">
        <v>82</v>
      </c>
      <c r="J6" s="1388"/>
      <c r="K6" s="1388"/>
      <c r="L6" s="1388"/>
      <c r="M6" s="1388"/>
      <c r="N6" s="1388"/>
      <c r="O6" s="1388"/>
      <c r="P6" s="1388"/>
      <c r="Q6" s="1388"/>
      <c r="R6" s="1388"/>
      <c r="S6" s="1388"/>
      <c r="T6" s="1388"/>
      <c r="U6" s="1388"/>
      <c r="V6" s="1388"/>
      <c r="W6" s="1388"/>
      <c r="X6" s="1388"/>
      <c r="Y6" s="1388"/>
      <c r="Z6" s="1388"/>
      <c r="AA6" s="1388"/>
      <c r="AB6" s="1388"/>
      <c r="AC6" s="1388"/>
      <c r="AD6" s="1388"/>
      <c r="AE6" s="1388"/>
      <c r="AF6" s="1388"/>
      <c r="AG6" s="1388"/>
      <c r="AH6" s="1388"/>
      <c r="AI6" s="1388"/>
      <c r="AJ6" s="1388"/>
      <c r="AK6" s="1389"/>
      <c r="AL6" s="410"/>
      <c r="AM6" s="397"/>
      <c r="AN6" s="397"/>
      <c r="AO6" s="397"/>
      <c r="AP6" s="397"/>
      <c r="AQ6" s="397"/>
      <c r="AR6" s="397"/>
      <c r="AS6" s="397"/>
      <c r="AT6" s="397"/>
      <c r="AU6" s="397"/>
      <c r="AV6" s="397"/>
      <c r="AW6" s="397"/>
      <c r="AX6" s="397"/>
      <c r="AY6" s="397"/>
      <c r="AZ6" s="397"/>
      <c r="BA6" s="397"/>
    </row>
    <row r="7" spans="1:53" ht="15" thickBot="1" x14ac:dyDescent="0.4">
      <c r="A7" s="396"/>
      <c r="B7" s="409"/>
      <c r="C7" s="1117"/>
      <c r="D7" s="1118"/>
      <c r="E7" s="1118"/>
      <c r="F7" s="1118"/>
      <c r="G7" s="1118"/>
      <c r="H7" s="1119"/>
      <c r="I7" s="1390"/>
      <c r="J7" s="1391"/>
      <c r="K7" s="1391"/>
      <c r="L7" s="1391"/>
      <c r="M7" s="1391"/>
      <c r="N7" s="1391"/>
      <c r="O7" s="1391"/>
      <c r="P7" s="1391"/>
      <c r="Q7" s="1391"/>
      <c r="R7" s="1391"/>
      <c r="S7" s="1391"/>
      <c r="T7" s="1391"/>
      <c r="U7" s="1391"/>
      <c r="V7" s="1391"/>
      <c r="W7" s="1391"/>
      <c r="X7" s="1391"/>
      <c r="Y7" s="1391"/>
      <c r="Z7" s="1391"/>
      <c r="AA7" s="1391"/>
      <c r="AB7" s="1391"/>
      <c r="AC7" s="1391"/>
      <c r="AD7" s="1391"/>
      <c r="AE7" s="1391"/>
      <c r="AF7" s="1391"/>
      <c r="AG7" s="1391"/>
      <c r="AH7" s="1391"/>
      <c r="AI7" s="1391"/>
      <c r="AJ7" s="1391"/>
      <c r="AK7" s="1392"/>
      <c r="AL7" s="410"/>
      <c r="AM7" s="397"/>
      <c r="AN7" s="397"/>
      <c r="AO7" s="397"/>
      <c r="AP7" s="397"/>
      <c r="AQ7" s="397"/>
      <c r="AR7" s="397"/>
      <c r="AS7" s="397"/>
      <c r="AT7" s="397"/>
      <c r="AU7" s="397"/>
      <c r="AV7" s="397"/>
      <c r="AW7" s="397"/>
      <c r="AX7" s="397"/>
      <c r="AY7" s="397"/>
      <c r="AZ7" s="397"/>
      <c r="BA7" s="397"/>
    </row>
    <row r="8" spans="1:53" ht="15" thickBot="1" x14ac:dyDescent="0.4">
      <c r="A8" s="396"/>
      <c r="B8" s="409"/>
      <c r="C8" s="411"/>
      <c r="D8" s="411"/>
      <c r="E8" s="411"/>
      <c r="F8" s="411"/>
      <c r="G8" s="411"/>
      <c r="H8" s="411"/>
      <c r="I8" s="412"/>
      <c r="J8" s="412"/>
      <c r="K8" s="412"/>
      <c r="L8" s="412"/>
      <c r="M8" s="412"/>
      <c r="N8" s="412"/>
      <c r="O8" s="412"/>
      <c r="P8" s="412"/>
      <c r="Q8" s="412"/>
      <c r="R8" s="412"/>
      <c r="S8" s="412"/>
      <c r="T8" s="412"/>
      <c r="U8" s="412"/>
      <c r="V8" s="412"/>
      <c r="W8" s="412"/>
      <c r="X8" s="412"/>
      <c r="Y8" s="412"/>
      <c r="Z8" s="412"/>
      <c r="AA8" s="412"/>
      <c r="AB8" s="412"/>
      <c r="AC8" s="412"/>
      <c r="AD8" s="413"/>
      <c r="AE8" s="413"/>
      <c r="AF8" s="413"/>
      <c r="AG8" s="413"/>
      <c r="AH8" s="413"/>
      <c r="AI8" s="411"/>
      <c r="AJ8" s="411"/>
      <c r="AK8" s="411"/>
      <c r="AL8" s="410"/>
      <c r="AM8" s="397"/>
      <c r="AN8" s="397"/>
      <c r="AO8" s="397"/>
      <c r="AP8" s="397"/>
      <c r="AQ8" s="397"/>
      <c r="AR8" s="397"/>
      <c r="AS8" s="397"/>
      <c r="AT8" s="397"/>
      <c r="AU8" s="397"/>
      <c r="AV8" s="397"/>
      <c r="AW8" s="397"/>
      <c r="AX8" s="397"/>
      <c r="AY8" s="397"/>
      <c r="AZ8" s="397"/>
      <c r="BA8" s="434"/>
    </row>
    <row r="9" spans="1:53" ht="15" thickBot="1" x14ac:dyDescent="0.4">
      <c r="A9" s="396"/>
      <c r="B9" s="409"/>
      <c r="C9" s="1114" t="s">
        <v>774</v>
      </c>
      <c r="D9" s="1115"/>
      <c r="E9" s="1115"/>
      <c r="F9" s="1115"/>
      <c r="G9" s="1115"/>
      <c r="H9" s="1116"/>
      <c r="I9" s="1138" t="s">
        <v>775</v>
      </c>
      <c r="J9" s="1139"/>
      <c r="K9" s="1139"/>
      <c r="L9" s="1139"/>
      <c r="M9" s="1139"/>
      <c r="N9" s="1139"/>
      <c r="O9" s="1139"/>
      <c r="P9" s="1139"/>
      <c r="Q9" s="1139"/>
      <c r="R9" s="1139"/>
      <c r="S9" s="1139"/>
      <c r="T9" s="1139"/>
      <c r="U9" s="1139"/>
      <c r="V9" s="1139"/>
      <c r="W9" s="1139"/>
      <c r="X9" s="1139"/>
      <c r="Y9" s="1139"/>
      <c r="Z9" s="1139"/>
      <c r="AA9" s="1139"/>
      <c r="AB9" s="1139"/>
      <c r="AC9" s="1140"/>
      <c r="AD9" s="1144" t="s">
        <v>7</v>
      </c>
      <c r="AE9" s="1145"/>
      <c r="AF9" s="1145"/>
      <c r="AG9" s="1146"/>
      <c r="AH9" s="1147" t="s">
        <v>8</v>
      </c>
      <c r="AI9" s="1148"/>
      <c r="AJ9" s="1148"/>
      <c r="AK9" s="1149"/>
      <c r="AL9" s="410"/>
      <c r="AM9" s="397"/>
      <c r="AN9" s="397"/>
      <c r="AO9" s="397"/>
      <c r="AP9" s="397"/>
      <c r="AQ9" s="397"/>
      <c r="AR9" s="397"/>
      <c r="AS9" s="397"/>
      <c r="AT9" s="397"/>
      <c r="AU9" s="397"/>
      <c r="AV9" s="397"/>
      <c r="AW9" s="397"/>
      <c r="AX9" s="397"/>
      <c r="AY9" s="397"/>
      <c r="AZ9" s="397"/>
      <c r="BA9" s="397"/>
    </row>
    <row r="10" spans="1:53" ht="15" thickBot="1" x14ac:dyDescent="0.4">
      <c r="A10" s="396"/>
      <c r="B10" s="409"/>
      <c r="C10" s="1117"/>
      <c r="D10" s="1118"/>
      <c r="E10" s="1118"/>
      <c r="F10" s="1118"/>
      <c r="G10" s="1118"/>
      <c r="H10" s="1119"/>
      <c r="I10" s="1141"/>
      <c r="J10" s="1142"/>
      <c r="K10" s="1142"/>
      <c r="L10" s="1142"/>
      <c r="M10" s="1142"/>
      <c r="N10" s="1142"/>
      <c r="O10" s="1142"/>
      <c r="P10" s="1142"/>
      <c r="Q10" s="1142"/>
      <c r="R10" s="1142"/>
      <c r="S10" s="1142"/>
      <c r="T10" s="1142"/>
      <c r="U10" s="1142"/>
      <c r="V10" s="1142"/>
      <c r="W10" s="1142"/>
      <c r="X10" s="1142"/>
      <c r="Y10" s="1142"/>
      <c r="Z10" s="1142"/>
      <c r="AA10" s="1142"/>
      <c r="AB10" s="1142"/>
      <c r="AC10" s="1143"/>
      <c r="AD10" s="1150" t="s">
        <v>776</v>
      </c>
      <c r="AE10" s="1151"/>
      <c r="AF10" s="1151"/>
      <c r="AG10" s="1152"/>
      <c r="AH10" s="1578" t="s">
        <v>61</v>
      </c>
      <c r="AI10" s="1579"/>
      <c r="AJ10" s="1579"/>
      <c r="AK10" s="1580"/>
      <c r="AL10" s="410"/>
      <c r="AM10" s="397"/>
      <c r="AN10" s="397"/>
      <c r="AO10" s="397"/>
      <c r="AP10" s="397"/>
      <c r="AQ10" s="397"/>
      <c r="AR10" s="397"/>
      <c r="AS10" s="397"/>
      <c r="AT10" s="397"/>
      <c r="AU10" s="397"/>
      <c r="AV10" s="397"/>
      <c r="AW10" s="397"/>
      <c r="AX10" s="397"/>
      <c r="AY10" s="397"/>
      <c r="AZ10" s="397"/>
      <c r="BA10" s="397"/>
    </row>
    <row r="11" spans="1:53" ht="15" thickBot="1" x14ac:dyDescent="0.4">
      <c r="A11" s="396"/>
      <c r="B11" s="414"/>
      <c r="C11" s="415"/>
      <c r="D11" s="415"/>
      <c r="E11" s="415"/>
      <c r="F11" s="415"/>
      <c r="G11" s="415"/>
      <c r="H11" s="415"/>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c r="AJ11" s="415"/>
      <c r="AK11" s="415"/>
      <c r="AL11" s="416"/>
      <c r="AM11" s="397"/>
      <c r="AN11" s="397"/>
      <c r="AO11" s="397"/>
      <c r="AP11" s="397"/>
      <c r="AQ11" s="397"/>
      <c r="AR11" s="397"/>
      <c r="AS11" s="397"/>
      <c r="AT11" s="397"/>
      <c r="AU11" s="397"/>
      <c r="AV11" s="397"/>
      <c r="AW11" s="397"/>
      <c r="AX11" s="397"/>
      <c r="AY11" s="397"/>
      <c r="AZ11" s="397"/>
      <c r="BA11" s="397"/>
    </row>
    <row r="12" spans="1:53" x14ac:dyDescent="0.35">
      <c r="A12" s="396"/>
      <c r="B12" s="414"/>
      <c r="C12" s="1114" t="s">
        <v>9</v>
      </c>
      <c r="D12" s="1115"/>
      <c r="E12" s="1115"/>
      <c r="F12" s="1115"/>
      <c r="G12" s="1115"/>
      <c r="H12" s="1116"/>
      <c r="I12" s="1484" t="s">
        <v>777</v>
      </c>
      <c r="J12" s="1485"/>
      <c r="K12" s="1485"/>
      <c r="L12" s="1485"/>
      <c r="M12" s="1485"/>
      <c r="N12" s="1485"/>
      <c r="O12" s="1485"/>
      <c r="P12" s="1485"/>
      <c r="Q12" s="1485"/>
      <c r="R12" s="1485"/>
      <c r="S12" s="1485"/>
      <c r="T12" s="1485"/>
      <c r="U12" s="1485"/>
      <c r="V12" s="1485"/>
      <c r="W12" s="1485"/>
      <c r="X12" s="1485"/>
      <c r="Y12" s="1485"/>
      <c r="Z12" s="1485"/>
      <c r="AA12" s="1485"/>
      <c r="AB12" s="1485"/>
      <c r="AC12" s="1485"/>
      <c r="AD12" s="1485"/>
      <c r="AE12" s="1486"/>
      <c r="AF12" s="1581" t="s">
        <v>11</v>
      </c>
      <c r="AG12" s="1582"/>
      <c r="AH12" s="1582"/>
      <c r="AI12" s="1582"/>
      <c r="AJ12" s="1582"/>
      <c r="AK12" s="1583"/>
      <c r="AL12" s="416"/>
      <c r="AM12" s="397"/>
      <c r="AN12" s="397"/>
      <c r="AO12" s="397"/>
      <c r="AP12" s="397"/>
      <c r="AQ12" s="397"/>
      <c r="AR12" s="397"/>
      <c r="AS12" s="397"/>
      <c r="AT12" s="397"/>
      <c r="AU12" s="397"/>
      <c r="AV12" s="397"/>
      <c r="AW12" s="397"/>
      <c r="AX12" s="397"/>
      <c r="AY12" s="397"/>
      <c r="AZ12" s="397"/>
      <c r="BA12" s="397"/>
    </row>
    <row r="13" spans="1:53" ht="15" thickBot="1" x14ac:dyDescent="0.4">
      <c r="A13" s="396"/>
      <c r="B13" s="414"/>
      <c r="C13" s="1117"/>
      <c r="D13" s="1118"/>
      <c r="E13" s="1118"/>
      <c r="F13" s="1118"/>
      <c r="G13" s="1118"/>
      <c r="H13" s="1119"/>
      <c r="I13" s="1487"/>
      <c r="J13" s="1488"/>
      <c r="K13" s="1488"/>
      <c r="L13" s="1488"/>
      <c r="M13" s="1488"/>
      <c r="N13" s="1488"/>
      <c r="O13" s="1488"/>
      <c r="P13" s="1488"/>
      <c r="Q13" s="1488"/>
      <c r="R13" s="1488"/>
      <c r="S13" s="1488"/>
      <c r="T13" s="1488"/>
      <c r="U13" s="1488"/>
      <c r="V13" s="1488"/>
      <c r="W13" s="1488"/>
      <c r="X13" s="1488"/>
      <c r="Y13" s="1488"/>
      <c r="Z13" s="1488"/>
      <c r="AA13" s="1488"/>
      <c r="AB13" s="1488"/>
      <c r="AC13" s="1488"/>
      <c r="AD13" s="1488"/>
      <c r="AE13" s="1489"/>
      <c r="AF13" s="1162" t="s">
        <v>62</v>
      </c>
      <c r="AG13" s="1163"/>
      <c r="AH13" s="1163"/>
      <c r="AI13" s="1163"/>
      <c r="AJ13" s="1163"/>
      <c r="AK13" s="1164"/>
      <c r="AL13" s="416"/>
      <c r="AM13" s="397"/>
      <c r="AN13" s="397"/>
      <c r="AO13" s="397"/>
      <c r="AP13" s="397"/>
      <c r="AQ13" s="397"/>
      <c r="AR13" s="397"/>
      <c r="AS13" s="397"/>
      <c r="AT13" s="397"/>
      <c r="AU13" s="397"/>
      <c r="AV13" s="397"/>
      <c r="AW13" s="397"/>
      <c r="AX13" s="397"/>
      <c r="AY13" s="397"/>
      <c r="AZ13" s="397"/>
      <c r="BA13" s="397"/>
    </row>
    <row r="14" spans="1:53" ht="15" thickBot="1" x14ac:dyDescent="0.4">
      <c r="A14" s="396"/>
      <c r="B14" s="414"/>
      <c r="C14" s="415"/>
      <c r="D14" s="415"/>
      <c r="E14" s="415"/>
      <c r="F14" s="415"/>
      <c r="G14" s="415"/>
      <c r="H14" s="415"/>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16"/>
      <c r="AM14" s="397"/>
      <c r="AN14" s="397"/>
      <c r="AO14" s="397"/>
      <c r="AP14" s="397"/>
      <c r="AQ14" s="397"/>
      <c r="AR14" s="397"/>
      <c r="AS14" s="397"/>
      <c r="AT14" s="397"/>
      <c r="AU14" s="397"/>
      <c r="AV14" s="397"/>
      <c r="AW14" s="397"/>
      <c r="AX14" s="397"/>
      <c r="AY14" s="397"/>
      <c r="AZ14" s="397"/>
      <c r="BA14" s="397"/>
    </row>
    <row r="15" spans="1:53" ht="15" thickBot="1" x14ac:dyDescent="0.4">
      <c r="A15" s="396"/>
      <c r="B15" s="414"/>
      <c r="C15" s="1165" t="s">
        <v>13</v>
      </c>
      <c r="D15" s="1166"/>
      <c r="E15" s="1166"/>
      <c r="F15" s="1166"/>
      <c r="G15" s="1166"/>
      <c r="H15" s="1167"/>
      <c r="I15" s="1529" t="s">
        <v>778</v>
      </c>
      <c r="J15" s="1584"/>
      <c r="K15" s="1584"/>
      <c r="L15" s="1584"/>
      <c r="M15" s="1584"/>
      <c r="N15" s="1584"/>
      <c r="O15" s="1584"/>
      <c r="P15" s="1584"/>
      <c r="Q15" s="1584"/>
      <c r="R15" s="1584"/>
      <c r="S15" s="1584"/>
      <c r="T15" s="1584"/>
      <c r="U15" s="1584"/>
      <c r="V15" s="1584"/>
      <c r="W15" s="1584"/>
      <c r="X15" s="1584"/>
      <c r="Y15" s="1584"/>
      <c r="Z15" s="1584"/>
      <c r="AA15" s="1584"/>
      <c r="AB15" s="1584"/>
      <c r="AC15" s="1584"/>
      <c r="AD15" s="1584"/>
      <c r="AE15" s="1584"/>
      <c r="AF15" s="1584"/>
      <c r="AG15" s="1584"/>
      <c r="AH15" s="1584"/>
      <c r="AI15" s="1584"/>
      <c r="AJ15" s="1584"/>
      <c r="AK15" s="1585"/>
      <c r="AL15" s="416"/>
      <c r="AM15" s="397"/>
      <c r="AN15" s="397"/>
      <c r="AO15" s="397"/>
      <c r="AP15" s="397"/>
      <c r="AQ15" s="397"/>
      <c r="AR15" s="397"/>
      <c r="AS15" s="397"/>
      <c r="AT15" s="397"/>
      <c r="AU15" s="397"/>
      <c r="AV15" s="397"/>
      <c r="AW15" s="397"/>
      <c r="AX15" s="397"/>
      <c r="AY15" s="397"/>
      <c r="AZ15" s="397"/>
      <c r="BA15" s="397"/>
    </row>
    <row r="16" spans="1:53" ht="15" thickBot="1" x14ac:dyDescent="0.4">
      <c r="A16" s="396"/>
      <c r="B16" s="414"/>
      <c r="C16" s="413"/>
      <c r="D16" s="413"/>
      <c r="E16" s="413"/>
      <c r="F16" s="413"/>
      <c r="G16" s="413"/>
      <c r="H16" s="413"/>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6"/>
      <c r="AM16" s="397"/>
      <c r="AN16" s="397"/>
      <c r="AO16" s="397"/>
      <c r="AP16" s="397"/>
      <c r="AQ16" s="397"/>
      <c r="AR16" s="397"/>
      <c r="AS16" s="397"/>
      <c r="AT16" s="397"/>
      <c r="AU16" s="397"/>
      <c r="AV16" s="397"/>
      <c r="AW16" s="397"/>
      <c r="AX16" s="397"/>
      <c r="AY16" s="397"/>
      <c r="AZ16" s="397"/>
      <c r="BA16" s="397"/>
    </row>
    <row r="17" spans="1:53" ht="15" thickBot="1" x14ac:dyDescent="0.4">
      <c r="A17" s="396"/>
      <c r="B17" s="414"/>
      <c r="C17" s="1165" t="s">
        <v>79</v>
      </c>
      <c r="D17" s="1166"/>
      <c r="E17" s="1166"/>
      <c r="F17" s="1166"/>
      <c r="G17" s="1166"/>
      <c r="H17" s="1167"/>
      <c r="I17" s="1168" t="s">
        <v>779</v>
      </c>
      <c r="J17" s="1169"/>
      <c r="K17" s="1169"/>
      <c r="L17" s="1169"/>
      <c r="M17" s="1169"/>
      <c r="N17" s="1169"/>
      <c r="O17" s="1169"/>
      <c r="P17" s="1169"/>
      <c r="Q17" s="1169"/>
      <c r="R17" s="1169"/>
      <c r="S17" s="1169"/>
      <c r="T17" s="1169"/>
      <c r="U17" s="1169"/>
      <c r="V17" s="1169"/>
      <c r="W17" s="1169"/>
      <c r="X17" s="1169"/>
      <c r="Y17" s="1169"/>
      <c r="Z17" s="1169"/>
      <c r="AA17" s="1169"/>
      <c r="AB17" s="1169"/>
      <c r="AC17" s="1169"/>
      <c r="AD17" s="1169"/>
      <c r="AE17" s="1169"/>
      <c r="AF17" s="1169"/>
      <c r="AG17" s="1169"/>
      <c r="AH17" s="1169"/>
      <c r="AI17" s="1169"/>
      <c r="AJ17" s="1169"/>
      <c r="AK17" s="1170"/>
      <c r="AL17" s="416"/>
      <c r="AM17" s="396"/>
      <c r="AN17" s="396"/>
      <c r="AO17" s="396"/>
      <c r="AP17" s="396"/>
      <c r="AQ17" s="396"/>
      <c r="AR17" s="396"/>
      <c r="AS17" s="396"/>
      <c r="AT17" s="396"/>
      <c r="AU17" s="396"/>
      <c r="AV17" s="396"/>
      <c r="AW17" s="396"/>
      <c r="AX17" s="396"/>
      <c r="AY17" s="396"/>
      <c r="AZ17" s="396"/>
      <c r="BA17" s="396"/>
    </row>
    <row r="18" spans="1:53" ht="15" thickBot="1" x14ac:dyDescent="0.4">
      <c r="A18" s="396"/>
      <c r="B18" s="414"/>
      <c r="C18" s="413"/>
      <c r="D18" s="413"/>
      <c r="E18" s="413"/>
      <c r="F18" s="413"/>
      <c r="G18" s="413"/>
      <c r="H18" s="413"/>
      <c r="I18" s="417"/>
      <c r="J18" s="417"/>
      <c r="K18" s="417"/>
      <c r="L18" s="417"/>
      <c r="M18" s="417"/>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c r="AL18" s="416"/>
      <c r="AM18" s="396"/>
      <c r="AN18" s="396"/>
      <c r="AO18" s="396"/>
      <c r="AP18" s="396"/>
      <c r="AQ18" s="396"/>
      <c r="AR18" s="396"/>
      <c r="AS18" s="396"/>
      <c r="AT18" s="396"/>
      <c r="AU18" s="396"/>
      <c r="AV18" s="396"/>
      <c r="AW18" s="396"/>
      <c r="AX18" s="396"/>
      <c r="AY18" s="396"/>
      <c r="AZ18" s="396"/>
      <c r="BA18" s="396"/>
    </row>
    <row r="19" spans="1:53" x14ac:dyDescent="0.35">
      <c r="A19" s="396"/>
      <c r="B19" s="414"/>
      <c r="C19" s="1171" t="s">
        <v>54</v>
      </c>
      <c r="D19" s="1172"/>
      <c r="E19" s="1172"/>
      <c r="F19" s="1172"/>
      <c r="G19" s="1172"/>
      <c r="H19" s="1173"/>
      <c r="I19" s="1586" t="s">
        <v>780</v>
      </c>
      <c r="J19" s="1587"/>
      <c r="K19" s="1587"/>
      <c r="L19" s="1588"/>
      <c r="M19" s="1147" t="s">
        <v>18</v>
      </c>
      <c r="N19" s="1148"/>
      <c r="O19" s="1148"/>
      <c r="P19" s="1148"/>
      <c r="Q19" s="1148"/>
      <c r="R19" s="1148"/>
      <c r="S19" s="1148"/>
      <c r="T19" s="1148"/>
      <c r="U19" s="1148"/>
      <c r="V19" s="1148"/>
      <c r="W19" s="1148"/>
      <c r="X19" s="1148"/>
      <c r="Y19" s="1148"/>
      <c r="Z19" s="1148"/>
      <c r="AA19" s="1148"/>
      <c r="AB19" s="1148"/>
      <c r="AC19" s="1148"/>
      <c r="AD19" s="1148"/>
      <c r="AE19" s="1149"/>
      <c r="AF19" s="1147" t="s">
        <v>19</v>
      </c>
      <c r="AG19" s="1148"/>
      <c r="AH19" s="1148"/>
      <c r="AI19" s="1148"/>
      <c r="AJ19" s="1148"/>
      <c r="AK19" s="1149"/>
      <c r="AL19" s="416"/>
      <c r="AM19" s="396"/>
      <c r="AN19" s="396"/>
      <c r="AO19" s="396"/>
      <c r="AP19" s="396"/>
      <c r="AQ19" s="396"/>
      <c r="AR19" s="396"/>
      <c r="AS19" s="396"/>
      <c r="AT19" s="396"/>
      <c r="AU19" s="396"/>
      <c r="AV19" s="396"/>
      <c r="AW19" s="396"/>
      <c r="AX19" s="396"/>
      <c r="AY19" s="396"/>
      <c r="AZ19" s="396"/>
      <c r="BA19" s="396"/>
    </row>
    <row r="20" spans="1:53" ht="15" thickBot="1" x14ac:dyDescent="0.4">
      <c r="A20" s="396"/>
      <c r="B20" s="414"/>
      <c r="C20" s="1174"/>
      <c r="D20" s="1175"/>
      <c r="E20" s="1175"/>
      <c r="F20" s="1175"/>
      <c r="G20" s="1175"/>
      <c r="H20" s="1176"/>
      <c r="I20" s="1589"/>
      <c r="J20" s="1590"/>
      <c r="K20" s="1590"/>
      <c r="L20" s="1591"/>
      <c r="M20" s="1592" t="s">
        <v>641</v>
      </c>
      <c r="N20" s="1593"/>
      <c r="O20" s="1593"/>
      <c r="P20" s="1593"/>
      <c r="Q20" s="1593"/>
      <c r="R20" s="1593"/>
      <c r="S20" s="1593"/>
      <c r="T20" s="1593"/>
      <c r="U20" s="1593"/>
      <c r="V20" s="1593"/>
      <c r="W20" s="1593"/>
      <c r="X20" s="1593"/>
      <c r="Y20" s="1593"/>
      <c r="Z20" s="1593"/>
      <c r="AA20" s="1593"/>
      <c r="AB20" s="1593"/>
      <c r="AC20" s="1593"/>
      <c r="AD20" s="1593"/>
      <c r="AE20" s="1594"/>
      <c r="AF20" s="1153" t="s">
        <v>781</v>
      </c>
      <c r="AG20" s="1184"/>
      <c r="AH20" s="1184"/>
      <c r="AI20" s="1184"/>
      <c r="AJ20" s="1184"/>
      <c r="AK20" s="1185"/>
      <c r="AL20" s="416"/>
      <c r="AM20" s="396"/>
      <c r="AN20" s="396"/>
      <c r="AO20" s="396"/>
      <c r="AP20" s="396"/>
      <c r="AQ20" s="396"/>
      <c r="AR20" s="396"/>
      <c r="AS20" s="396"/>
      <c r="AT20" s="396"/>
      <c r="AU20" s="396"/>
      <c r="AV20" s="396"/>
      <c r="AW20" s="396"/>
      <c r="AX20" s="396"/>
      <c r="AY20" s="396"/>
      <c r="AZ20" s="396"/>
      <c r="BA20" s="396"/>
    </row>
    <row r="21" spans="1:53" ht="15" thickBot="1" x14ac:dyDescent="0.4">
      <c r="A21" s="396"/>
      <c r="B21" s="414"/>
      <c r="C21" s="415"/>
      <c r="D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c r="AJ21" s="415"/>
      <c r="AK21" s="415"/>
      <c r="AL21" s="416"/>
      <c r="AM21" s="396"/>
      <c r="AN21" s="396"/>
      <c r="AO21" s="396"/>
      <c r="AP21" s="396"/>
      <c r="AQ21" s="396"/>
      <c r="AR21" s="396"/>
      <c r="AS21" s="396"/>
      <c r="AT21" s="396"/>
      <c r="AU21" s="396"/>
      <c r="AV21" s="396"/>
      <c r="AW21" s="396"/>
      <c r="AX21" s="396"/>
      <c r="AY21" s="396"/>
      <c r="AZ21" s="396"/>
      <c r="BA21" s="396"/>
    </row>
    <row r="22" spans="1:53" x14ac:dyDescent="0.35">
      <c r="A22" s="396"/>
      <c r="B22" s="414"/>
      <c r="C22" s="1147" t="s">
        <v>22</v>
      </c>
      <c r="D22" s="1148"/>
      <c r="E22" s="1148"/>
      <c r="F22" s="1148"/>
      <c r="G22" s="1148"/>
      <c r="H22" s="1148"/>
      <c r="I22" s="1149"/>
      <c r="J22" s="1147" t="s">
        <v>23</v>
      </c>
      <c r="K22" s="1148"/>
      <c r="L22" s="1148"/>
      <c r="M22" s="1148"/>
      <c r="N22" s="1148"/>
      <c r="O22" s="1148"/>
      <c r="P22" s="1148"/>
      <c r="Q22" s="1148"/>
      <c r="R22" s="1148"/>
      <c r="S22" s="1148"/>
      <c r="T22" s="1148"/>
      <c r="U22" s="1148"/>
      <c r="V22" s="1148"/>
      <c r="W22" s="1148"/>
      <c r="X22" s="1148"/>
      <c r="Y22" s="1148"/>
      <c r="Z22" s="1148"/>
      <c r="AA22" s="1148"/>
      <c r="AB22" s="1149"/>
      <c r="AC22" s="1147" t="s">
        <v>24</v>
      </c>
      <c r="AD22" s="1148"/>
      <c r="AE22" s="1148"/>
      <c r="AF22" s="1148"/>
      <c r="AG22" s="1148"/>
      <c r="AH22" s="1148"/>
      <c r="AI22" s="1148"/>
      <c r="AJ22" s="1148"/>
      <c r="AK22" s="1149"/>
      <c r="AL22" s="416"/>
      <c r="AM22" s="396"/>
      <c r="AN22" s="396"/>
      <c r="AO22" s="396"/>
      <c r="AP22" s="396"/>
      <c r="AQ22" s="396"/>
      <c r="AR22" s="396"/>
      <c r="AS22" s="396"/>
      <c r="AT22" s="396"/>
      <c r="AU22" s="396"/>
      <c r="AV22" s="396"/>
      <c r="AW22" s="396"/>
      <c r="AX22" s="396"/>
      <c r="AY22" s="396"/>
      <c r="AZ22" s="396"/>
      <c r="BA22" s="396"/>
    </row>
    <row r="23" spans="1:53" ht="15" thickBot="1" x14ac:dyDescent="0.4">
      <c r="A23" s="396"/>
      <c r="B23" s="414"/>
      <c r="C23" s="1595" t="s">
        <v>782</v>
      </c>
      <c r="D23" s="1596"/>
      <c r="E23" s="1596"/>
      <c r="F23" s="1596"/>
      <c r="G23" s="1596"/>
      <c r="H23" s="1596"/>
      <c r="I23" s="1597"/>
      <c r="J23" s="1595" t="s">
        <v>82</v>
      </c>
      <c r="K23" s="1596"/>
      <c r="L23" s="1596"/>
      <c r="M23" s="1596"/>
      <c r="N23" s="1596"/>
      <c r="O23" s="1596"/>
      <c r="P23" s="1596"/>
      <c r="Q23" s="1596"/>
      <c r="R23" s="1596"/>
      <c r="S23" s="1596"/>
      <c r="T23" s="1596"/>
      <c r="U23" s="1596"/>
      <c r="V23" s="1596"/>
      <c r="W23" s="1596"/>
      <c r="X23" s="1596"/>
      <c r="Y23" s="1596"/>
      <c r="Z23" s="1596"/>
      <c r="AA23" s="1596"/>
      <c r="AB23" s="1597"/>
      <c r="AC23" s="1598" t="s">
        <v>783</v>
      </c>
      <c r="AD23" s="1599"/>
      <c r="AE23" s="1599"/>
      <c r="AF23" s="1599"/>
      <c r="AG23" s="1599"/>
      <c r="AH23" s="1599"/>
      <c r="AI23" s="1599"/>
      <c r="AJ23" s="1599"/>
      <c r="AK23" s="1600"/>
      <c r="AL23" s="416"/>
      <c r="AM23" s="396"/>
      <c r="AN23" s="396"/>
      <c r="AO23" s="396"/>
      <c r="AP23" s="396"/>
      <c r="AQ23" s="396"/>
      <c r="AR23" s="396"/>
      <c r="AS23" s="396"/>
      <c r="AT23" s="396"/>
      <c r="AU23" s="396"/>
      <c r="AV23" s="396"/>
      <c r="AW23" s="396"/>
      <c r="AX23" s="396"/>
      <c r="AY23" s="396"/>
      <c r="AZ23" s="396"/>
      <c r="BA23" s="396"/>
    </row>
    <row r="24" spans="1:53" ht="15" thickBot="1" x14ac:dyDescent="0.4">
      <c r="A24" s="396"/>
      <c r="B24" s="414"/>
      <c r="C24" s="415"/>
      <c r="D24" s="41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6"/>
      <c r="AM24" s="396"/>
      <c r="AN24" s="396"/>
      <c r="AO24" s="396"/>
      <c r="AP24" s="396"/>
      <c r="AQ24" s="396"/>
      <c r="AR24" s="396"/>
      <c r="AS24" s="396"/>
      <c r="AT24" s="396"/>
      <c r="AU24" s="396"/>
      <c r="AV24" s="396"/>
      <c r="AW24" s="396"/>
      <c r="AX24" s="396"/>
      <c r="AY24" s="396"/>
      <c r="AZ24" s="396"/>
      <c r="BA24" s="396"/>
    </row>
    <row r="25" spans="1:53" ht="15" thickBot="1" x14ac:dyDescent="0.4">
      <c r="A25" s="396"/>
      <c r="B25" s="414"/>
      <c r="C25" s="1165" t="s">
        <v>27</v>
      </c>
      <c r="D25" s="1166"/>
      <c r="E25" s="1166"/>
      <c r="F25" s="1166"/>
      <c r="G25" s="1166"/>
      <c r="H25" s="1167"/>
      <c r="I25" s="1527" t="s">
        <v>784</v>
      </c>
      <c r="J25" s="1360"/>
      <c r="K25" s="1360"/>
      <c r="L25" s="1360"/>
      <c r="M25" s="1360"/>
      <c r="N25" s="1360"/>
      <c r="O25" s="1360"/>
      <c r="P25" s="1360"/>
      <c r="Q25" s="1360"/>
      <c r="R25" s="1360"/>
      <c r="S25" s="1360"/>
      <c r="T25" s="1360"/>
      <c r="U25" s="1360"/>
      <c r="V25" s="1360"/>
      <c r="W25" s="1360"/>
      <c r="X25" s="1360"/>
      <c r="Y25" s="1360"/>
      <c r="Z25" s="1360"/>
      <c r="AA25" s="1360"/>
      <c r="AB25" s="1360"/>
      <c r="AC25" s="1360"/>
      <c r="AD25" s="1360"/>
      <c r="AE25" s="1360"/>
      <c r="AF25" s="1360"/>
      <c r="AG25" s="1360"/>
      <c r="AH25" s="1360"/>
      <c r="AI25" s="1360"/>
      <c r="AJ25" s="1360"/>
      <c r="AK25" s="1361"/>
      <c r="AL25" s="416"/>
      <c r="AM25" s="396"/>
      <c r="AN25" s="396"/>
      <c r="AO25" s="396"/>
      <c r="AP25" s="396"/>
      <c r="AQ25" s="396"/>
      <c r="AR25" s="396"/>
      <c r="AS25" s="396"/>
      <c r="AT25" s="396"/>
      <c r="AU25" s="396"/>
      <c r="AV25" s="396"/>
      <c r="AW25" s="396"/>
      <c r="AX25" s="396"/>
      <c r="AY25" s="396"/>
      <c r="AZ25" s="396"/>
      <c r="BA25" s="396"/>
    </row>
    <row r="26" spans="1:53" ht="15" thickBot="1" x14ac:dyDescent="0.4">
      <c r="A26" s="396"/>
      <c r="B26" s="414"/>
      <c r="C26" s="413"/>
      <c r="D26" s="413"/>
      <c r="E26" s="413"/>
      <c r="F26" s="413"/>
      <c r="G26" s="413"/>
      <c r="H26" s="413"/>
      <c r="I26" s="417"/>
      <c r="J26" s="417"/>
      <c r="K26" s="417"/>
      <c r="L26" s="417"/>
      <c r="M26" s="417"/>
      <c r="N26" s="417"/>
      <c r="O26" s="417"/>
      <c r="P26" s="417"/>
      <c r="Q26" s="417"/>
      <c r="R26" s="417"/>
      <c r="S26" s="417"/>
      <c r="T26" s="417"/>
      <c r="U26" s="417"/>
      <c r="V26" s="417"/>
      <c r="W26" s="417"/>
      <c r="X26" s="417"/>
      <c r="Y26" s="417"/>
      <c r="Z26" s="417"/>
      <c r="AA26" s="417"/>
      <c r="AB26" s="417"/>
      <c r="AC26" s="417"/>
      <c r="AD26" s="417"/>
      <c r="AE26" s="417"/>
      <c r="AF26" s="417"/>
      <c r="AG26" s="417"/>
      <c r="AH26" s="417"/>
      <c r="AI26" s="417"/>
      <c r="AJ26" s="417"/>
      <c r="AK26" s="417"/>
      <c r="AL26" s="416"/>
      <c r="AM26" s="396"/>
      <c r="AN26" s="396"/>
      <c r="AO26" s="396"/>
      <c r="AP26" s="396"/>
      <c r="AQ26" s="396"/>
      <c r="AR26" s="396"/>
      <c r="AS26" s="396"/>
      <c r="AT26" s="396"/>
      <c r="AU26" s="396"/>
      <c r="AV26" s="396"/>
      <c r="AW26" s="396"/>
      <c r="AX26" s="396"/>
      <c r="AY26" s="396"/>
      <c r="AZ26" s="396"/>
      <c r="BA26" s="396"/>
    </row>
    <row r="27" spans="1:53" ht="20.5" thickBot="1" x14ac:dyDescent="0.4">
      <c r="A27" s="396"/>
      <c r="B27" s="414"/>
      <c r="C27" s="1165" t="s">
        <v>28</v>
      </c>
      <c r="D27" s="1166"/>
      <c r="E27" s="1166"/>
      <c r="F27" s="1166"/>
      <c r="G27" s="1166"/>
      <c r="H27" s="1167"/>
      <c r="I27" s="1528" t="s">
        <v>785</v>
      </c>
      <c r="J27" s="1529"/>
      <c r="K27" s="1433" t="s">
        <v>29</v>
      </c>
      <c r="L27" s="1434"/>
      <c r="M27" s="1434"/>
      <c r="N27" s="1434"/>
      <c r="O27" s="1434"/>
      <c r="P27" s="1434"/>
      <c r="Q27" s="1434"/>
      <c r="R27" s="1434"/>
      <c r="S27" s="1434"/>
      <c r="T27" s="1434"/>
      <c r="U27" s="1434"/>
      <c r="V27" s="1434"/>
      <c r="W27" s="1434"/>
      <c r="X27" s="1434"/>
      <c r="Y27" s="1434"/>
      <c r="Z27" s="1435"/>
      <c r="AA27" s="1530" t="s">
        <v>30</v>
      </c>
      <c r="AB27" s="1198"/>
      <c r="AC27" s="1198"/>
      <c r="AD27" s="427"/>
      <c r="AE27" s="428" t="s">
        <v>31</v>
      </c>
      <c r="AF27" s="432" t="s">
        <v>102</v>
      </c>
      <c r="AG27" s="1197" t="s">
        <v>56</v>
      </c>
      <c r="AH27" s="1199"/>
      <c r="AI27" s="429"/>
      <c r="AJ27" s="430"/>
      <c r="AK27" s="418"/>
      <c r="AL27" s="416"/>
      <c r="AM27" s="396"/>
      <c r="AN27" s="396"/>
      <c r="AO27" s="396"/>
      <c r="AP27" s="396"/>
      <c r="AQ27" s="396"/>
      <c r="AR27" s="396"/>
      <c r="AS27" s="396"/>
      <c r="AT27" s="396"/>
      <c r="AU27" s="396"/>
      <c r="AV27" s="396"/>
      <c r="AW27" s="396"/>
      <c r="AX27" s="396"/>
      <c r="AY27" s="396"/>
      <c r="AZ27" s="396"/>
      <c r="BA27" s="396"/>
    </row>
    <row r="28" spans="1:53" ht="15" thickBot="1" x14ac:dyDescent="0.4">
      <c r="A28" s="396"/>
      <c r="B28" s="414"/>
      <c r="C28" s="415"/>
      <c r="D28" s="415"/>
      <c r="E28" s="41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c r="AJ28" s="415"/>
      <c r="AK28" s="415"/>
      <c r="AL28" s="416"/>
      <c r="AM28" s="396"/>
      <c r="AN28" s="396"/>
      <c r="AO28" s="396"/>
      <c r="AP28" s="396"/>
      <c r="AQ28" s="396"/>
      <c r="AR28" s="396"/>
      <c r="AS28" s="396"/>
      <c r="AT28" s="396"/>
      <c r="AU28" s="396"/>
      <c r="AV28" s="396"/>
      <c r="AW28" s="396"/>
      <c r="AX28" s="396"/>
      <c r="AY28" s="396"/>
      <c r="AZ28" s="396"/>
      <c r="BA28" s="396"/>
    </row>
    <row r="29" spans="1:53" x14ac:dyDescent="0.35">
      <c r="A29" s="396"/>
      <c r="B29" s="414"/>
      <c r="C29" s="1213" t="s">
        <v>34</v>
      </c>
      <c r="D29" s="1214"/>
      <c r="E29" s="1214"/>
      <c r="F29" s="1214"/>
      <c r="G29" s="1214"/>
      <c r="H29" s="1214"/>
      <c r="I29" s="1214"/>
      <c r="J29" s="1215"/>
      <c r="K29" s="1519" t="s">
        <v>35</v>
      </c>
      <c r="L29" s="1520"/>
      <c r="M29" s="1520"/>
      <c r="N29" s="1520"/>
      <c r="O29" s="1520"/>
      <c r="P29" s="1520"/>
      <c r="Q29" s="1520"/>
      <c r="R29" s="1520"/>
      <c r="S29" s="1520"/>
      <c r="T29" s="1520"/>
      <c r="U29" s="1520"/>
      <c r="V29" s="1520"/>
      <c r="W29" s="1521"/>
      <c r="X29" s="1522" t="s">
        <v>36</v>
      </c>
      <c r="Y29" s="1523"/>
      <c r="Z29" s="1523"/>
      <c r="AA29" s="1523"/>
      <c r="AB29" s="1523"/>
      <c r="AC29" s="1523"/>
      <c r="AD29" s="1523"/>
      <c r="AE29" s="1524"/>
      <c r="AF29" s="1525" t="s">
        <v>37</v>
      </c>
      <c r="AG29" s="1526"/>
      <c r="AH29" s="1526"/>
      <c r="AI29" s="1526"/>
      <c r="AJ29" s="1526"/>
      <c r="AK29" s="1526"/>
      <c r="AL29" s="416"/>
      <c r="AM29" s="396"/>
      <c r="AN29" s="396"/>
      <c r="AO29" s="396"/>
      <c r="AP29" s="396"/>
      <c r="AQ29" s="396"/>
      <c r="AR29" s="396"/>
      <c r="AS29" s="396"/>
      <c r="AT29" s="396"/>
      <c r="AU29" s="396"/>
      <c r="AV29" s="396"/>
      <c r="AW29" s="396"/>
      <c r="AX29" s="396"/>
      <c r="AY29" s="396"/>
      <c r="AZ29" s="396"/>
      <c r="BA29" s="396"/>
    </row>
    <row r="30" spans="1:53" x14ac:dyDescent="0.35">
      <c r="A30" s="396"/>
      <c r="B30" s="414"/>
      <c r="C30" s="1216"/>
      <c r="D30" s="1217"/>
      <c r="E30" s="1217"/>
      <c r="F30" s="1217"/>
      <c r="G30" s="1217"/>
      <c r="H30" s="1217"/>
      <c r="I30" s="1217"/>
      <c r="J30" s="1217"/>
      <c r="K30" s="1192" t="s">
        <v>38</v>
      </c>
      <c r="L30" s="1192"/>
      <c r="M30" s="1192"/>
      <c r="N30" s="1192"/>
      <c r="O30" s="1192"/>
      <c r="P30" s="1192"/>
      <c r="Q30" s="1192" t="s">
        <v>39</v>
      </c>
      <c r="R30" s="1192"/>
      <c r="S30" s="1192"/>
      <c r="T30" s="1192"/>
      <c r="U30" s="1192"/>
      <c r="V30" s="1192"/>
      <c r="W30" s="1192"/>
      <c r="X30" s="1192" t="s">
        <v>38</v>
      </c>
      <c r="Y30" s="1192"/>
      <c r="Z30" s="1192"/>
      <c r="AA30" s="1192"/>
      <c r="AB30" s="1192"/>
      <c r="AC30" s="1192" t="s">
        <v>39</v>
      </c>
      <c r="AD30" s="1192"/>
      <c r="AE30" s="1192"/>
      <c r="AF30" s="1192" t="s">
        <v>38</v>
      </c>
      <c r="AG30" s="1192"/>
      <c r="AH30" s="1192" t="s">
        <v>39</v>
      </c>
      <c r="AI30" s="1192"/>
      <c r="AJ30" s="1192"/>
      <c r="AK30" s="1192"/>
      <c r="AL30" s="416"/>
      <c r="AM30" s="396"/>
      <c r="AN30" s="396"/>
      <c r="AO30" s="396"/>
      <c r="AP30" s="396"/>
      <c r="AQ30" s="396"/>
      <c r="AR30" s="396"/>
      <c r="AS30" s="396"/>
      <c r="AT30" s="396"/>
      <c r="AU30" s="396"/>
      <c r="AV30" s="396"/>
      <c r="AW30" s="396"/>
      <c r="AX30" s="396"/>
      <c r="AY30" s="396"/>
      <c r="AZ30" s="396"/>
      <c r="BA30" s="396"/>
    </row>
    <row r="31" spans="1:53" ht="15" thickBot="1" x14ac:dyDescent="0.4">
      <c r="A31" s="396"/>
      <c r="B31" s="414"/>
      <c r="C31" s="1219"/>
      <c r="D31" s="1220"/>
      <c r="E31" s="1220"/>
      <c r="F31" s="1220"/>
      <c r="G31" s="1220"/>
      <c r="H31" s="1220"/>
      <c r="I31" s="1220"/>
      <c r="J31" s="1220"/>
      <c r="K31" s="1602">
        <v>0</v>
      </c>
      <c r="L31" s="1602"/>
      <c r="M31" s="1602"/>
      <c r="N31" s="1602"/>
      <c r="O31" s="1602"/>
      <c r="P31" s="1602"/>
      <c r="Q31" s="1602" t="s">
        <v>103</v>
      </c>
      <c r="R31" s="1602"/>
      <c r="S31" s="1602"/>
      <c r="T31" s="1602"/>
      <c r="U31" s="1602"/>
      <c r="V31" s="1602"/>
      <c r="W31" s="1602"/>
      <c r="X31" s="1602" t="s">
        <v>786</v>
      </c>
      <c r="Y31" s="1602"/>
      <c r="Z31" s="1602"/>
      <c r="AA31" s="1602"/>
      <c r="AB31" s="1602"/>
      <c r="AC31" s="1602" t="s">
        <v>787</v>
      </c>
      <c r="AD31" s="1602"/>
      <c r="AE31" s="1602"/>
      <c r="AF31" s="1602" t="s">
        <v>559</v>
      </c>
      <c r="AG31" s="1602"/>
      <c r="AH31" s="1602">
        <v>5</v>
      </c>
      <c r="AI31" s="1602"/>
      <c r="AJ31" s="1602"/>
      <c r="AK31" s="1602"/>
      <c r="AL31" s="416"/>
      <c r="AM31" s="396"/>
      <c r="AN31" s="396"/>
      <c r="AO31" s="396"/>
      <c r="AP31" s="396"/>
      <c r="AQ31" s="396"/>
      <c r="AR31" s="396"/>
      <c r="AS31" s="396"/>
      <c r="AT31" s="396"/>
      <c r="AU31" s="396"/>
      <c r="AV31" s="396"/>
      <c r="AW31" s="396"/>
      <c r="AX31" s="396"/>
      <c r="AY31" s="396"/>
      <c r="AZ31" s="396"/>
      <c r="BA31" s="396"/>
    </row>
    <row r="32" spans="1:53" ht="15" thickBot="1" x14ac:dyDescent="0.4">
      <c r="A32" s="396"/>
      <c r="B32" s="414"/>
      <c r="C32" s="415"/>
      <c r="D32" s="415"/>
      <c r="E32" s="415"/>
      <c r="F32" s="415"/>
      <c r="G32" s="415"/>
      <c r="H32" s="415"/>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c r="AJ32" s="415"/>
      <c r="AK32" s="415"/>
      <c r="AL32" s="416"/>
      <c r="AM32" s="396"/>
      <c r="AN32" s="396"/>
      <c r="AO32" s="396"/>
      <c r="AP32" s="396"/>
      <c r="AQ32" s="396"/>
      <c r="AR32" s="396"/>
      <c r="AS32" s="396"/>
      <c r="AT32" s="396"/>
      <c r="AU32" s="396"/>
      <c r="AV32" s="396"/>
      <c r="AW32" s="396"/>
      <c r="AX32" s="396"/>
      <c r="AY32" s="396"/>
      <c r="AZ32" s="396"/>
      <c r="BA32" s="396"/>
    </row>
    <row r="33" spans="1:53" x14ac:dyDescent="0.35">
      <c r="A33" s="396"/>
      <c r="B33" s="419"/>
      <c r="C33" s="1546" t="s">
        <v>40</v>
      </c>
      <c r="D33" s="1547"/>
      <c r="E33" s="1547"/>
      <c r="F33" s="1547"/>
      <c r="G33" s="1547"/>
      <c r="H33" s="1547"/>
      <c r="I33" s="1547"/>
      <c r="J33" s="1547"/>
      <c r="K33" s="1547"/>
      <c r="L33" s="1547"/>
      <c r="M33" s="1547"/>
      <c r="N33" s="1547"/>
      <c r="O33" s="1547"/>
      <c r="P33" s="1547"/>
      <c r="Q33" s="1547"/>
      <c r="R33" s="1547"/>
      <c r="S33" s="1547"/>
      <c r="T33" s="1547"/>
      <c r="U33" s="1547"/>
      <c r="V33" s="1547"/>
      <c r="W33" s="1547"/>
      <c r="X33" s="1547"/>
      <c r="Y33" s="1547"/>
      <c r="Z33" s="1547"/>
      <c r="AA33" s="1547"/>
      <c r="AB33" s="1547"/>
      <c r="AC33" s="1547"/>
      <c r="AD33" s="1547"/>
      <c r="AE33" s="1547"/>
      <c r="AF33" s="1547"/>
      <c r="AG33" s="1547"/>
      <c r="AH33" s="1547"/>
      <c r="AI33" s="1547"/>
      <c r="AJ33" s="1547"/>
      <c r="AK33" s="1548"/>
      <c r="AL33" s="416"/>
      <c r="AM33" s="420"/>
      <c r="AN33" s="420"/>
      <c r="AO33" s="420"/>
      <c r="AP33" s="420"/>
      <c r="AQ33" s="420"/>
      <c r="AR33" s="420"/>
      <c r="AS33" s="420"/>
      <c r="AT33" s="420"/>
      <c r="AU33" s="420"/>
      <c r="AV33" s="420"/>
      <c r="AW33" s="420"/>
      <c r="AX33" s="420"/>
      <c r="AY33" s="396"/>
      <c r="AZ33" s="396"/>
      <c r="BA33" s="396"/>
    </row>
    <row r="34" spans="1:53" ht="15" thickBot="1" x14ac:dyDescent="0.4">
      <c r="A34" s="396"/>
      <c r="B34" s="419"/>
      <c r="C34" s="1549"/>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0"/>
      <c r="AB34" s="1550"/>
      <c r="AC34" s="1550"/>
      <c r="AD34" s="1550"/>
      <c r="AE34" s="1550"/>
      <c r="AF34" s="1550"/>
      <c r="AG34" s="1550"/>
      <c r="AH34" s="1550"/>
      <c r="AI34" s="1550"/>
      <c r="AJ34" s="1550"/>
      <c r="AK34" s="1551"/>
      <c r="AL34" s="416"/>
      <c r="AM34" s="420"/>
      <c r="AN34" s="420"/>
      <c r="AO34" s="420"/>
      <c r="AP34" s="420"/>
      <c r="AQ34" s="420"/>
      <c r="AR34" s="420"/>
      <c r="AS34" s="420"/>
      <c r="AT34" s="420"/>
      <c r="AU34" s="420"/>
      <c r="AV34" s="420"/>
      <c r="AW34" s="420"/>
      <c r="AX34" s="420"/>
      <c r="AY34" s="396"/>
      <c r="AZ34" s="396"/>
      <c r="BA34" s="396"/>
    </row>
    <row r="35" spans="1:53" x14ac:dyDescent="0.35">
      <c r="A35" s="396"/>
      <c r="B35" s="419"/>
      <c r="C35" s="1546" t="s">
        <v>41</v>
      </c>
      <c r="D35" s="1547"/>
      <c r="E35" s="1547"/>
      <c r="F35" s="1547"/>
      <c r="G35" s="1548"/>
      <c r="H35" s="1552" t="s">
        <v>788</v>
      </c>
      <c r="I35" s="1552" t="s">
        <v>789</v>
      </c>
      <c r="J35" s="1554" t="s">
        <v>44</v>
      </c>
      <c r="K35" s="1556" t="s">
        <v>45</v>
      </c>
      <c r="L35" s="1547"/>
      <c r="M35" s="1547"/>
      <c r="N35" s="1547"/>
      <c r="O35" s="1547"/>
      <c r="P35" s="1547"/>
      <c r="Q35" s="1547"/>
      <c r="R35" s="1547"/>
      <c r="S35" s="1547"/>
      <c r="T35" s="1547"/>
      <c r="U35" s="1547"/>
      <c r="V35" s="1547"/>
      <c r="W35" s="1547"/>
      <c r="X35" s="1547"/>
      <c r="Y35" s="1547"/>
      <c r="Z35" s="1547"/>
      <c r="AA35" s="1547"/>
      <c r="AB35" s="1547"/>
      <c r="AC35" s="1547"/>
      <c r="AD35" s="1547"/>
      <c r="AE35" s="1547"/>
      <c r="AF35" s="1547"/>
      <c r="AG35" s="1547"/>
      <c r="AH35" s="1547"/>
      <c r="AI35" s="1547"/>
      <c r="AJ35" s="1547"/>
      <c r="AK35" s="1548"/>
      <c r="AL35" s="416"/>
      <c r="AM35" s="420"/>
      <c r="AN35" s="420"/>
      <c r="AO35" s="420"/>
      <c r="AP35" s="420"/>
      <c r="AQ35" s="420"/>
      <c r="AR35" s="420"/>
      <c r="AS35" s="420"/>
      <c r="AT35" s="420"/>
      <c r="AU35" s="420"/>
      <c r="AV35" s="420"/>
      <c r="AW35" s="420"/>
      <c r="AX35" s="420"/>
      <c r="AY35" s="396"/>
      <c r="AZ35" s="396"/>
      <c r="BA35" s="396"/>
    </row>
    <row r="36" spans="1:53" ht="15" thickBot="1" x14ac:dyDescent="0.4">
      <c r="A36" s="396"/>
      <c r="B36" s="419"/>
      <c r="C36" s="1549"/>
      <c r="D36" s="1550"/>
      <c r="E36" s="1550"/>
      <c r="F36" s="1550"/>
      <c r="G36" s="1551"/>
      <c r="H36" s="1553"/>
      <c r="I36" s="1553"/>
      <c r="J36" s="1555"/>
      <c r="K36" s="1557"/>
      <c r="L36" s="1550"/>
      <c r="M36" s="1550"/>
      <c r="N36" s="1550"/>
      <c r="O36" s="1550"/>
      <c r="P36" s="1550"/>
      <c r="Q36" s="1550"/>
      <c r="R36" s="1550"/>
      <c r="S36" s="1550"/>
      <c r="T36" s="1550"/>
      <c r="U36" s="1550"/>
      <c r="V36" s="1550"/>
      <c r="W36" s="1550"/>
      <c r="X36" s="1550"/>
      <c r="Y36" s="1550"/>
      <c r="Z36" s="1550"/>
      <c r="AA36" s="1550"/>
      <c r="AB36" s="1550"/>
      <c r="AC36" s="1550"/>
      <c r="AD36" s="1550"/>
      <c r="AE36" s="1550"/>
      <c r="AF36" s="1550"/>
      <c r="AG36" s="1550"/>
      <c r="AH36" s="1550"/>
      <c r="AI36" s="1550"/>
      <c r="AJ36" s="1550"/>
      <c r="AK36" s="1551"/>
      <c r="AL36" s="416"/>
      <c r="AM36" s="420"/>
      <c r="AN36" s="420"/>
      <c r="AO36" s="420"/>
      <c r="AP36" s="420"/>
      <c r="AQ36" s="420"/>
      <c r="AR36" s="420"/>
      <c r="AS36" s="420"/>
      <c r="AT36" s="420"/>
      <c r="AU36" s="420"/>
      <c r="AV36" s="420"/>
      <c r="AW36" s="420"/>
      <c r="AX36" s="420"/>
      <c r="AY36" s="396"/>
      <c r="AZ36" s="396"/>
      <c r="BA36" s="396"/>
    </row>
    <row r="37" spans="1:53" x14ac:dyDescent="0.35">
      <c r="A37" s="396"/>
      <c r="B37" s="419"/>
      <c r="C37" s="1558" t="s">
        <v>752</v>
      </c>
      <c r="D37" s="1559"/>
      <c r="E37" s="1559"/>
      <c r="F37" s="1559"/>
      <c r="G37" s="1560"/>
      <c r="H37" s="435"/>
      <c r="I37" s="435"/>
      <c r="J37" s="436"/>
      <c r="K37" s="1561"/>
      <c r="L37" s="1562"/>
      <c r="M37" s="1562"/>
      <c r="N37" s="1562"/>
      <c r="O37" s="1562"/>
      <c r="P37" s="1562"/>
      <c r="Q37" s="1562"/>
      <c r="R37" s="1562"/>
      <c r="S37" s="1562"/>
      <c r="T37" s="1562"/>
      <c r="U37" s="1562"/>
      <c r="V37" s="1562"/>
      <c r="W37" s="1562"/>
      <c r="X37" s="1562"/>
      <c r="Y37" s="1562"/>
      <c r="Z37" s="1562"/>
      <c r="AA37" s="1562"/>
      <c r="AB37" s="1562"/>
      <c r="AC37" s="1562"/>
      <c r="AD37" s="1562"/>
      <c r="AE37" s="1562"/>
      <c r="AF37" s="1562"/>
      <c r="AG37" s="1562"/>
      <c r="AH37" s="1562"/>
      <c r="AI37" s="1562"/>
      <c r="AJ37" s="1562"/>
      <c r="AK37" s="1563"/>
      <c r="AL37" s="416"/>
      <c r="AM37" s="420"/>
      <c r="AN37" s="420"/>
      <c r="AO37" s="420"/>
      <c r="AP37" s="420"/>
      <c r="AQ37" s="420"/>
      <c r="AR37" s="420"/>
      <c r="AS37" s="420"/>
      <c r="AT37" s="420"/>
      <c r="AU37" s="420"/>
      <c r="AV37" s="420"/>
      <c r="AW37" s="420"/>
      <c r="AX37" s="420"/>
      <c r="AY37" s="396"/>
      <c r="AZ37" s="396"/>
      <c r="BA37" s="396"/>
    </row>
    <row r="38" spans="1:53" ht="15" thickBot="1" x14ac:dyDescent="0.4">
      <c r="A38" s="396"/>
      <c r="B38" s="419"/>
      <c r="C38" s="1564" t="s">
        <v>790</v>
      </c>
      <c r="D38" s="1565"/>
      <c r="E38" s="1565"/>
      <c r="F38" s="1565"/>
      <c r="G38" s="1566"/>
      <c r="H38" s="399"/>
      <c r="I38" s="398"/>
      <c r="J38" s="436"/>
      <c r="K38" s="1567"/>
      <c r="L38" s="1568"/>
      <c r="M38" s="1568"/>
      <c r="N38" s="1568"/>
      <c r="O38" s="1568"/>
      <c r="P38" s="1568"/>
      <c r="Q38" s="1568"/>
      <c r="R38" s="1568"/>
      <c r="S38" s="1568"/>
      <c r="T38" s="1568"/>
      <c r="U38" s="1568"/>
      <c r="V38" s="1568"/>
      <c r="W38" s="1568"/>
      <c r="X38" s="1568"/>
      <c r="Y38" s="1568"/>
      <c r="Z38" s="1568"/>
      <c r="AA38" s="1568"/>
      <c r="AB38" s="1568"/>
      <c r="AC38" s="1568"/>
      <c r="AD38" s="1568"/>
      <c r="AE38" s="1568"/>
      <c r="AF38" s="1568"/>
      <c r="AG38" s="1568"/>
      <c r="AH38" s="1568"/>
      <c r="AI38" s="1568"/>
      <c r="AJ38" s="1568"/>
      <c r="AK38" s="1569"/>
      <c r="AL38" s="1601"/>
      <c r="AM38" s="1601"/>
      <c r="AN38" s="1601"/>
      <c r="AO38" s="1601"/>
      <c r="AP38" s="1601"/>
      <c r="AQ38" s="1601"/>
      <c r="AR38" s="1601"/>
      <c r="AS38" s="1601"/>
      <c r="AT38" s="1601"/>
      <c r="AU38" s="1601"/>
      <c r="AV38" s="1601"/>
      <c r="AW38" s="1601"/>
      <c r="AX38" s="1601"/>
      <c r="AY38" s="396"/>
      <c r="AZ38" s="396"/>
      <c r="BA38" s="396"/>
    </row>
    <row r="39" spans="1:53" ht="15" thickBot="1" x14ac:dyDescent="0.4">
      <c r="A39" s="396"/>
      <c r="B39" s="437"/>
      <c r="C39" s="1540" t="s">
        <v>46</v>
      </c>
      <c r="D39" s="1541"/>
      <c r="E39" s="1541"/>
      <c r="F39" s="1541"/>
      <c r="G39" s="1542"/>
      <c r="H39" s="431"/>
      <c r="I39" s="431"/>
      <c r="J39" s="439"/>
      <c r="K39" s="1543"/>
      <c r="L39" s="1544"/>
      <c r="M39" s="1544"/>
      <c r="N39" s="1544"/>
      <c r="O39" s="1544"/>
      <c r="P39" s="1544"/>
      <c r="Q39" s="1544"/>
      <c r="R39" s="1544"/>
      <c r="S39" s="1544"/>
      <c r="T39" s="1544"/>
      <c r="U39" s="1544"/>
      <c r="V39" s="1544"/>
      <c r="W39" s="1544"/>
      <c r="X39" s="1544"/>
      <c r="Y39" s="1544"/>
      <c r="Z39" s="1544"/>
      <c r="AA39" s="1544"/>
      <c r="AB39" s="1544"/>
      <c r="AC39" s="1544"/>
      <c r="AD39" s="1544"/>
      <c r="AE39" s="1544"/>
      <c r="AF39" s="1544"/>
      <c r="AG39" s="1544"/>
      <c r="AH39" s="1544"/>
      <c r="AI39" s="1544"/>
      <c r="AJ39" s="1544"/>
      <c r="AK39" s="1545"/>
      <c r="AL39" s="416"/>
      <c r="AM39" s="438"/>
      <c r="AN39" s="438"/>
      <c r="AO39" s="438"/>
      <c r="AP39" s="438"/>
      <c r="AQ39" s="438"/>
      <c r="AR39" s="438"/>
      <c r="AS39" s="438"/>
      <c r="AT39" s="438"/>
      <c r="AU39" s="438"/>
      <c r="AV39" s="438"/>
      <c r="AW39" s="438"/>
      <c r="AX39" s="438"/>
      <c r="AY39" s="396"/>
      <c r="AZ39" s="396"/>
      <c r="BA39" s="396"/>
    </row>
    <row r="40" spans="1:53" ht="15" thickBot="1" x14ac:dyDescent="0.4">
      <c r="A40" s="396"/>
      <c r="B40" s="419"/>
      <c r="C40" s="415"/>
      <c r="D40" s="415"/>
      <c r="E40" s="415"/>
      <c r="F40" s="415"/>
      <c r="G40" s="415"/>
      <c r="H40" s="421"/>
      <c r="I40" s="421"/>
      <c r="J40" s="400"/>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c r="AJ40" s="415"/>
      <c r="AK40" s="415"/>
      <c r="AL40" s="416"/>
      <c r="AM40" s="420"/>
      <c r="AN40" s="420"/>
      <c r="AO40" s="420"/>
      <c r="AP40" s="420"/>
      <c r="AQ40" s="420"/>
      <c r="AR40" s="420"/>
      <c r="AS40" s="420"/>
      <c r="AT40" s="420"/>
      <c r="AU40" s="420"/>
      <c r="AV40" s="420"/>
      <c r="AW40" s="420"/>
      <c r="AX40" s="420"/>
      <c r="AY40" s="396"/>
      <c r="AZ40" s="396"/>
      <c r="BA40" s="396"/>
    </row>
    <row r="41" spans="1:53" x14ac:dyDescent="0.35">
      <c r="A41" s="396"/>
      <c r="B41" s="419"/>
      <c r="C41" s="1393" t="s">
        <v>47</v>
      </c>
      <c r="D41" s="1394"/>
      <c r="E41" s="1394"/>
      <c r="F41" s="1394"/>
      <c r="G41" s="1394"/>
      <c r="H41" s="1394"/>
      <c r="I41" s="1394"/>
      <c r="J41" s="1394"/>
      <c r="K41" s="1394"/>
      <c r="L41" s="1394"/>
      <c r="M41" s="1394"/>
      <c r="N41" s="1394"/>
      <c r="O41" s="1394"/>
      <c r="P41" s="1394"/>
      <c r="Q41" s="1394"/>
      <c r="R41" s="1394"/>
      <c r="S41" s="1394"/>
      <c r="T41" s="1394"/>
      <c r="U41" s="1394"/>
      <c r="V41" s="1394"/>
      <c r="W41" s="1394"/>
      <c r="X41" s="1394"/>
      <c r="Y41" s="1394"/>
      <c r="Z41" s="1394"/>
      <c r="AA41" s="1394"/>
      <c r="AB41" s="1394"/>
      <c r="AC41" s="1394"/>
      <c r="AD41" s="1394"/>
      <c r="AE41" s="1394"/>
      <c r="AF41" s="1394"/>
      <c r="AG41" s="1394"/>
      <c r="AH41" s="1394"/>
      <c r="AI41" s="1394"/>
      <c r="AJ41" s="1394"/>
      <c r="AK41" s="1395"/>
      <c r="AL41" s="416"/>
      <c r="AM41" s="420"/>
      <c r="AN41" s="420"/>
      <c r="AO41" s="420"/>
      <c r="AP41" s="420"/>
      <c r="AQ41" s="420"/>
      <c r="AR41" s="420"/>
      <c r="AS41" s="420"/>
      <c r="AT41" s="420"/>
      <c r="AU41" s="420"/>
      <c r="AV41" s="420"/>
      <c r="AW41" s="420"/>
      <c r="AX41" s="420"/>
      <c r="AY41" s="396"/>
      <c r="AZ41" s="396"/>
      <c r="BA41" s="396"/>
    </row>
    <row r="42" spans="1:53" ht="15" thickBot="1" x14ac:dyDescent="0.4">
      <c r="A42" s="396"/>
      <c r="B42" s="414"/>
      <c r="C42" s="1423"/>
      <c r="D42" s="1424"/>
      <c r="E42" s="1424"/>
      <c r="F42" s="1424"/>
      <c r="G42" s="1424"/>
      <c r="H42" s="1424"/>
      <c r="I42" s="1424"/>
      <c r="J42" s="1424"/>
      <c r="K42" s="1424"/>
      <c r="L42" s="1424"/>
      <c r="M42" s="1424"/>
      <c r="N42" s="1424"/>
      <c r="O42" s="1424"/>
      <c r="P42" s="1424"/>
      <c r="Q42" s="1424"/>
      <c r="R42" s="1424"/>
      <c r="S42" s="1424"/>
      <c r="T42" s="1424"/>
      <c r="U42" s="1424"/>
      <c r="V42" s="1424"/>
      <c r="W42" s="1424"/>
      <c r="X42" s="1424"/>
      <c r="Y42" s="1424"/>
      <c r="Z42" s="1424"/>
      <c r="AA42" s="1424"/>
      <c r="AB42" s="1424"/>
      <c r="AC42" s="1424"/>
      <c r="AD42" s="1424"/>
      <c r="AE42" s="1424"/>
      <c r="AF42" s="1424"/>
      <c r="AG42" s="1424"/>
      <c r="AH42" s="1424"/>
      <c r="AI42" s="1424"/>
      <c r="AJ42" s="1424"/>
      <c r="AK42" s="1425"/>
      <c r="AL42" s="416"/>
      <c r="AM42" s="397"/>
      <c r="AN42" s="397"/>
      <c r="AO42" s="397"/>
      <c r="AP42" s="397"/>
      <c r="AQ42" s="397"/>
      <c r="AR42" s="397"/>
      <c r="AS42" s="397"/>
      <c r="AT42" s="397"/>
      <c r="AU42" s="397"/>
      <c r="AV42" s="397"/>
      <c r="AW42" s="397"/>
      <c r="AX42" s="397"/>
      <c r="AY42" s="396"/>
      <c r="AZ42" s="396"/>
      <c r="BA42" s="396"/>
    </row>
    <row r="43" spans="1:53" x14ac:dyDescent="0.35">
      <c r="A43" s="396"/>
      <c r="B43" s="414"/>
      <c r="C43" s="1371" t="s">
        <v>105</v>
      </c>
      <c r="D43" s="1570"/>
      <c r="E43" s="1570"/>
      <c r="F43" s="1570"/>
      <c r="G43" s="1570"/>
      <c r="H43" s="1570"/>
      <c r="I43" s="1570"/>
      <c r="J43" s="1570"/>
      <c r="K43" s="1570"/>
      <c r="L43" s="1570"/>
      <c r="M43" s="1570"/>
      <c r="N43" s="1570"/>
      <c r="O43" s="1570"/>
      <c r="P43" s="1570"/>
      <c r="Q43" s="1570"/>
      <c r="R43" s="1570"/>
      <c r="S43" s="1570"/>
      <c r="T43" s="1570"/>
      <c r="U43" s="1570"/>
      <c r="V43" s="1570"/>
      <c r="W43" s="1570"/>
      <c r="X43" s="1570"/>
      <c r="Y43" s="1570"/>
      <c r="Z43" s="1570"/>
      <c r="AA43" s="1570"/>
      <c r="AB43" s="1570"/>
      <c r="AC43" s="1570"/>
      <c r="AD43" s="1570"/>
      <c r="AE43" s="1570"/>
      <c r="AF43" s="1570"/>
      <c r="AG43" s="1570"/>
      <c r="AH43" s="1570"/>
      <c r="AI43" s="1570"/>
      <c r="AJ43" s="1570"/>
      <c r="AK43" s="1571"/>
      <c r="AL43" s="416"/>
      <c r="AM43" s="397"/>
      <c r="AN43" s="397"/>
      <c r="AO43" s="397"/>
      <c r="AP43" s="397"/>
      <c r="AQ43" s="397"/>
      <c r="AR43" s="397"/>
      <c r="AS43" s="397"/>
      <c r="AT43" s="397"/>
      <c r="AU43" s="397"/>
      <c r="AV43" s="397"/>
      <c r="AW43" s="397"/>
      <c r="AX43" s="397"/>
      <c r="AY43" s="396"/>
      <c r="AZ43" s="396"/>
      <c r="BA43" s="396"/>
    </row>
    <row r="44" spans="1:53" x14ac:dyDescent="0.35">
      <c r="A44" s="396"/>
      <c r="B44" s="414"/>
      <c r="C44" s="1572"/>
      <c r="D44" s="1573"/>
      <c r="E44" s="1573"/>
      <c r="F44" s="1573"/>
      <c r="G44" s="1573"/>
      <c r="H44" s="1573"/>
      <c r="I44" s="1573"/>
      <c r="J44" s="1573"/>
      <c r="K44" s="1573"/>
      <c r="L44" s="1573"/>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4"/>
      <c r="AL44" s="416"/>
      <c r="AM44" s="397"/>
      <c r="AN44" s="397"/>
      <c r="AO44" s="397"/>
      <c r="AP44" s="397"/>
      <c r="AQ44" s="397"/>
      <c r="AR44" s="397"/>
      <c r="AS44" s="397"/>
      <c r="AT44" s="397"/>
      <c r="AU44" s="397"/>
      <c r="AV44" s="397"/>
      <c r="AW44" s="397"/>
      <c r="AX44" s="397"/>
      <c r="AY44" s="396"/>
      <c r="AZ44" s="396"/>
      <c r="BA44" s="396"/>
    </row>
    <row r="45" spans="1:53" x14ac:dyDescent="0.35">
      <c r="A45" s="396"/>
      <c r="B45" s="414"/>
      <c r="C45" s="1572"/>
      <c r="D45" s="1573"/>
      <c r="E45" s="1573"/>
      <c r="F45" s="1573"/>
      <c r="G45" s="1573"/>
      <c r="H45" s="1573"/>
      <c r="I45" s="1573"/>
      <c r="J45" s="1573"/>
      <c r="K45" s="1573"/>
      <c r="L45" s="1573"/>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4"/>
      <c r="AL45" s="416"/>
      <c r="AM45" s="397"/>
      <c r="AN45" s="397"/>
      <c r="AO45" s="397"/>
      <c r="AP45" s="397"/>
      <c r="AQ45" s="397"/>
      <c r="AR45" s="397"/>
      <c r="AS45" s="397"/>
      <c r="AT45" s="397"/>
      <c r="AU45" s="397"/>
      <c r="AV45" s="397"/>
      <c r="AW45" s="397"/>
      <c r="AX45" s="397"/>
      <c r="AY45" s="396"/>
      <c r="AZ45" s="396"/>
      <c r="BA45" s="396"/>
    </row>
    <row r="46" spans="1:53" x14ac:dyDescent="0.35">
      <c r="A46" s="396"/>
      <c r="B46" s="414"/>
      <c r="C46" s="1572"/>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4"/>
      <c r="AL46" s="416"/>
      <c r="AM46" s="397"/>
      <c r="AN46" s="397"/>
      <c r="AO46" s="397"/>
      <c r="AP46" s="397"/>
      <c r="AQ46" s="397"/>
      <c r="AR46" s="397"/>
      <c r="AS46" s="397"/>
      <c r="AT46" s="397"/>
      <c r="AU46" s="397"/>
      <c r="AV46" s="397"/>
      <c r="AW46" s="397"/>
      <c r="AX46" s="397"/>
      <c r="AY46" s="396"/>
      <c r="AZ46" s="396"/>
      <c r="BA46" s="396"/>
    </row>
    <row r="47" spans="1:53" x14ac:dyDescent="0.35">
      <c r="A47" s="396"/>
      <c r="B47" s="414"/>
      <c r="C47" s="1572"/>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4"/>
      <c r="AL47" s="416"/>
      <c r="AM47" s="397"/>
      <c r="AN47" s="397"/>
      <c r="AO47" s="397"/>
      <c r="AP47" s="397"/>
      <c r="AQ47" s="397"/>
      <c r="AR47" s="397"/>
      <c r="AS47" s="397"/>
      <c r="AT47" s="397"/>
      <c r="AU47" s="397"/>
      <c r="AV47" s="397"/>
      <c r="AW47" s="397"/>
      <c r="AX47" s="397"/>
      <c r="AY47" s="396"/>
      <c r="AZ47" s="396"/>
      <c r="BA47" s="396"/>
    </row>
    <row r="48" spans="1:53" x14ac:dyDescent="0.35">
      <c r="A48" s="396"/>
      <c r="B48" s="414"/>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4"/>
      <c r="AL48" s="416"/>
      <c r="AM48" s="397"/>
      <c r="AN48" s="397"/>
      <c r="AO48" s="397"/>
      <c r="AP48" s="397"/>
      <c r="AQ48" s="397"/>
      <c r="AR48" s="397"/>
      <c r="AS48" s="397"/>
      <c r="AT48" s="397"/>
      <c r="AU48" s="397"/>
      <c r="AV48" s="397"/>
      <c r="AW48" s="397"/>
      <c r="AX48" s="397"/>
      <c r="AY48" s="396"/>
      <c r="AZ48" s="396"/>
      <c r="BA48" s="396"/>
    </row>
    <row r="49" spans="1:53" x14ac:dyDescent="0.35">
      <c r="A49" s="396"/>
      <c r="B49" s="414"/>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4"/>
      <c r="AL49" s="416"/>
      <c r="AM49" s="396"/>
      <c r="AN49" s="396"/>
      <c r="AO49" s="396"/>
      <c r="AP49" s="396"/>
      <c r="AQ49" s="396"/>
      <c r="AR49" s="396"/>
      <c r="AS49" s="396"/>
      <c r="AT49" s="396"/>
      <c r="AU49" s="396"/>
      <c r="AV49" s="396"/>
      <c r="AW49" s="396"/>
      <c r="AX49" s="396"/>
      <c r="AY49" s="396"/>
      <c r="AZ49" s="396"/>
      <c r="BA49" s="396"/>
    </row>
    <row r="50" spans="1:53" x14ac:dyDescent="0.35">
      <c r="A50" s="396"/>
      <c r="B50" s="414"/>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4"/>
      <c r="AL50" s="416"/>
      <c r="AM50" s="396"/>
      <c r="AN50" s="396"/>
      <c r="AO50" s="396"/>
      <c r="AP50" s="396"/>
      <c r="AQ50" s="396"/>
      <c r="AR50" s="396"/>
      <c r="AS50" s="396"/>
      <c r="AT50" s="396"/>
      <c r="AU50" s="396"/>
      <c r="AV50" s="396"/>
      <c r="AW50" s="396"/>
      <c r="AX50" s="396"/>
      <c r="AY50" s="396"/>
      <c r="AZ50" s="396"/>
      <c r="BA50" s="396"/>
    </row>
    <row r="51" spans="1:53" x14ac:dyDescent="0.35">
      <c r="A51" s="396"/>
      <c r="B51" s="414"/>
      <c r="C51" s="1572"/>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4"/>
      <c r="AL51" s="416"/>
      <c r="AM51" s="396"/>
      <c r="AN51" s="396"/>
      <c r="AO51" s="396"/>
      <c r="AP51" s="396"/>
      <c r="AQ51" s="396"/>
      <c r="AR51" s="396"/>
      <c r="AS51" s="396"/>
      <c r="AT51" s="396"/>
      <c r="AU51" s="396"/>
      <c r="AV51" s="396"/>
      <c r="AW51" s="396"/>
      <c r="AX51" s="396"/>
      <c r="AY51" s="396"/>
      <c r="AZ51" s="396"/>
      <c r="BA51" s="396"/>
    </row>
    <row r="52" spans="1:53" ht="15" thickBot="1" x14ac:dyDescent="0.4">
      <c r="A52" s="396"/>
      <c r="B52" s="414"/>
      <c r="C52" s="1575"/>
      <c r="D52" s="1576"/>
      <c r="E52" s="1576"/>
      <c r="F52" s="1576"/>
      <c r="G52" s="1576"/>
      <c r="H52" s="1576"/>
      <c r="I52" s="1576"/>
      <c r="J52" s="1576"/>
      <c r="K52" s="1576"/>
      <c r="L52" s="157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7"/>
      <c r="AL52" s="416"/>
      <c r="AM52" s="396"/>
      <c r="AN52" s="396"/>
      <c r="AO52" s="396"/>
      <c r="AP52" s="396"/>
      <c r="AQ52" s="396"/>
      <c r="AR52" s="396"/>
      <c r="AS52" s="396"/>
      <c r="AT52" s="396"/>
      <c r="AU52" s="396"/>
      <c r="AV52" s="396"/>
      <c r="AW52" s="396"/>
      <c r="AX52" s="396"/>
      <c r="AY52" s="396"/>
      <c r="AZ52" s="396"/>
      <c r="BA52" s="396"/>
    </row>
    <row r="53" spans="1:53" ht="15" thickBot="1" x14ac:dyDescent="0.4">
      <c r="A53" s="396"/>
      <c r="B53" s="422"/>
      <c r="C53" s="423"/>
      <c r="D53" s="423"/>
      <c r="E53" s="423"/>
      <c r="F53" s="423"/>
      <c r="G53" s="423"/>
      <c r="H53" s="423"/>
      <c r="I53" s="423"/>
      <c r="J53" s="423"/>
      <c r="K53" s="423"/>
      <c r="L53" s="423"/>
      <c r="M53" s="423"/>
      <c r="N53" s="423"/>
      <c r="O53" s="423"/>
      <c r="P53" s="423"/>
      <c r="Q53" s="423"/>
      <c r="R53" s="423"/>
      <c r="S53" s="423"/>
      <c r="T53" s="423"/>
      <c r="U53" s="423"/>
      <c r="V53" s="423"/>
      <c r="W53" s="423"/>
      <c r="X53" s="423"/>
      <c r="Y53" s="423"/>
      <c r="Z53" s="423"/>
      <c r="AA53" s="423"/>
      <c r="AB53" s="423"/>
      <c r="AC53" s="423"/>
      <c r="AD53" s="423"/>
      <c r="AE53" s="423"/>
      <c r="AF53" s="423"/>
      <c r="AG53" s="423"/>
      <c r="AH53" s="423"/>
      <c r="AI53" s="423"/>
      <c r="AJ53" s="423"/>
      <c r="AK53" s="423"/>
      <c r="AL53" s="424"/>
      <c r="AM53" s="396"/>
      <c r="AN53" s="396"/>
      <c r="AO53" s="396"/>
      <c r="AP53" s="396"/>
      <c r="AQ53" s="396"/>
      <c r="AR53" s="396"/>
      <c r="AS53" s="396"/>
      <c r="AT53" s="396"/>
      <c r="AU53" s="396"/>
      <c r="AV53" s="396"/>
      <c r="AW53" s="396"/>
      <c r="AX53" s="396"/>
      <c r="AY53" s="396"/>
      <c r="AZ53" s="396"/>
      <c r="BA53" s="396"/>
    </row>
    <row r="54" spans="1:53" ht="15.5" x14ac:dyDescent="0.35">
      <c r="A54" s="396"/>
      <c r="B54" s="425"/>
      <c r="C54" s="1531" t="s">
        <v>41</v>
      </c>
      <c r="D54" s="1532"/>
      <c r="E54" s="1532"/>
      <c r="F54" s="1532"/>
      <c r="G54" s="1533"/>
      <c r="H54" s="1531" t="s">
        <v>57</v>
      </c>
      <c r="I54" s="1533"/>
      <c r="J54" s="1531" t="s">
        <v>58</v>
      </c>
      <c r="K54" s="1532"/>
      <c r="L54" s="1532"/>
      <c r="M54" s="1532"/>
      <c r="N54" s="1531" t="s">
        <v>49</v>
      </c>
      <c r="O54" s="1532"/>
      <c r="P54" s="1532"/>
      <c r="Q54" s="1532"/>
      <c r="R54" s="1532"/>
      <c r="S54" s="1532"/>
      <c r="T54" s="1532"/>
      <c r="U54" s="1532"/>
      <c r="V54" s="1532"/>
      <c r="W54" s="1532"/>
      <c r="X54" s="1532"/>
      <c r="Y54" s="1533"/>
      <c r="Z54" s="1531" t="s">
        <v>50</v>
      </c>
      <c r="AA54" s="1532"/>
      <c r="AB54" s="1532"/>
      <c r="AC54" s="1532"/>
      <c r="AD54" s="1532"/>
      <c r="AE54" s="1532"/>
      <c r="AF54" s="1532"/>
      <c r="AG54" s="1532"/>
      <c r="AH54" s="1532"/>
      <c r="AI54" s="1532"/>
      <c r="AJ54" s="1532"/>
      <c r="AK54" s="1533"/>
      <c r="AL54" s="401"/>
      <c r="AM54" s="396"/>
      <c r="AN54" s="396"/>
      <c r="AO54" s="396"/>
      <c r="AP54" s="396"/>
      <c r="AQ54" s="396"/>
      <c r="AR54" s="396"/>
      <c r="AS54" s="396"/>
      <c r="AT54" s="396"/>
      <c r="AU54" s="396"/>
      <c r="AV54" s="396"/>
      <c r="AW54" s="396"/>
      <c r="AX54" s="396"/>
      <c r="AY54" s="396"/>
      <c r="AZ54" s="396"/>
      <c r="BA54" s="396"/>
    </row>
    <row r="55" spans="1:53" ht="15.5" x14ac:dyDescent="0.35">
      <c r="A55" s="396"/>
      <c r="B55" s="402"/>
      <c r="C55" s="1534"/>
      <c r="D55" s="1535"/>
      <c r="E55" s="1535"/>
      <c r="F55" s="1535"/>
      <c r="G55" s="1536"/>
      <c r="H55" s="1534"/>
      <c r="I55" s="1536"/>
      <c r="J55" s="1534"/>
      <c r="K55" s="1535"/>
      <c r="L55" s="1535"/>
      <c r="M55" s="1535"/>
      <c r="N55" s="1534"/>
      <c r="O55" s="1535"/>
      <c r="P55" s="1535"/>
      <c r="Q55" s="1535"/>
      <c r="R55" s="1535"/>
      <c r="S55" s="1535"/>
      <c r="T55" s="1535"/>
      <c r="U55" s="1535"/>
      <c r="V55" s="1535"/>
      <c r="W55" s="1535"/>
      <c r="X55" s="1535"/>
      <c r="Y55" s="1536"/>
      <c r="Z55" s="1534"/>
      <c r="AA55" s="1535"/>
      <c r="AB55" s="1535"/>
      <c r="AC55" s="1535"/>
      <c r="AD55" s="1535"/>
      <c r="AE55" s="1535"/>
      <c r="AF55" s="1535"/>
      <c r="AG55" s="1535"/>
      <c r="AH55" s="1535"/>
      <c r="AI55" s="1535"/>
      <c r="AJ55" s="1535"/>
      <c r="AK55" s="1536"/>
      <c r="AL55" s="401"/>
      <c r="AM55" s="396"/>
      <c r="AN55" s="396"/>
      <c r="AO55" s="396"/>
      <c r="AP55" s="396"/>
      <c r="AQ55" s="396"/>
      <c r="AR55" s="396"/>
      <c r="AS55" s="396"/>
      <c r="AT55" s="396"/>
      <c r="AU55" s="396"/>
      <c r="AV55" s="396"/>
      <c r="AW55" s="396"/>
      <c r="AX55" s="396"/>
      <c r="AY55" s="396"/>
      <c r="AZ55" s="396"/>
      <c r="BA55" s="396"/>
    </row>
    <row r="56" spans="1:53" ht="16" thickBot="1" x14ac:dyDescent="0.4">
      <c r="A56" s="396"/>
      <c r="B56" s="402"/>
      <c r="C56" s="1537"/>
      <c r="D56" s="1538"/>
      <c r="E56" s="1538"/>
      <c r="F56" s="1538"/>
      <c r="G56" s="1539"/>
      <c r="H56" s="1537"/>
      <c r="I56" s="1539"/>
      <c r="J56" s="1537"/>
      <c r="K56" s="1538"/>
      <c r="L56" s="1538"/>
      <c r="M56" s="1538"/>
      <c r="N56" s="1537"/>
      <c r="O56" s="1538"/>
      <c r="P56" s="1538"/>
      <c r="Q56" s="1538"/>
      <c r="R56" s="1538"/>
      <c r="S56" s="1538"/>
      <c r="T56" s="1538"/>
      <c r="U56" s="1538"/>
      <c r="V56" s="1538"/>
      <c r="W56" s="1538"/>
      <c r="X56" s="1538"/>
      <c r="Y56" s="1539"/>
      <c r="Z56" s="1537"/>
      <c r="AA56" s="1538"/>
      <c r="AB56" s="1538"/>
      <c r="AC56" s="1538"/>
      <c r="AD56" s="1538"/>
      <c r="AE56" s="1538"/>
      <c r="AF56" s="1538"/>
      <c r="AG56" s="1538"/>
      <c r="AH56" s="1538"/>
      <c r="AI56" s="1538"/>
      <c r="AJ56" s="1538"/>
      <c r="AK56" s="1539"/>
      <c r="AL56" s="401"/>
      <c r="AM56" s="396"/>
      <c r="AN56" s="396"/>
      <c r="AO56" s="396"/>
      <c r="AP56" s="396"/>
      <c r="AQ56" s="396"/>
      <c r="AR56" s="396"/>
      <c r="AS56" s="396"/>
      <c r="AT56" s="396"/>
      <c r="AU56" s="396"/>
      <c r="AV56" s="396"/>
      <c r="AW56" s="396"/>
      <c r="AX56" s="396"/>
      <c r="AY56" s="396"/>
      <c r="AZ56" s="396"/>
      <c r="BA56" s="396"/>
    </row>
    <row r="57" spans="1:53" ht="15" thickBot="1" x14ac:dyDescent="0.4">
      <c r="A57" s="396"/>
      <c r="B57" s="425"/>
      <c r="C57" s="1558" t="s">
        <v>791</v>
      </c>
      <c r="D57" s="1559"/>
      <c r="E57" s="1559"/>
      <c r="F57" s="1559"/>
      <c r="G57" s="1560"/>
      <c r="H57" s="1614"/>
      <c r="I57" s="1615"/>
      <c r="J57" s="1619"/>
      <c r="K57" s="1620"/>
      <c r="L57" s="1620"/>
      <c r="M57" s="1621"/>
      <c r="N57" s="1616"/>
      <c r="O57" s="1617"/>
      <c r="P57" s="1617"/>
      <c r="Q57" s="1617"/>
      <c r="R57" s="1617"/>
      <c r="S57" s="1617"/>
      <c r="T57" s="1617"/>
      <c r="U57" s="1617"/>
      <c r="V57" s="1617"/>
      <c r="W57" s="1617"/>
      <c r="X57" s="1617"/>
      <c r="Y57" s="1618"/>
      <c r="Z57" s="1616"/>
      <c r="AA57" s="1617"/>
      <c r="AB57" s="1617"/>
      <c r="AC57" s="1617"/>
      <c r="AD57" s="1617"/>
      <c r="AE57" s="1617"/>
      <c r="AF57" s="1617"/>
      <c r="AG57" s="1617"/>
      <c r="AH57" s="1617"/>
      <c r="AI57" s="1617"/>
      <c r="AJ57" s="1617"/>
      <c r="AK57" s="1618"/>
      <c r="AL57" s="426"/>
      <c r="AM57" s="396"/>
      <c r="AN57" s="396"/>
      <c r="AO57" s="396"/>
      <c r="AP57" s="396"/>
      <c r="AQ57" s="396"/>
      <c r="AR57" s="396"/>
      <c r="AS57" s="396"/>
      <c r="AT57" s="396"/>
      <c r="AU57" s="396"/>
      <c r="AV57" s="396"/>
      <c r="AW57" s="396"/>
      <c r="AX57" s="396"/>
      <c r="AY57" s="396"/>
      <c r="AZ57" s="396"/>
      <c r="BA57" s="396"/>
    </row>
    <row r="58" spans="1:53" ht="15" thickBot="1" x14ac:dyDescent="0.4">
      <c r="A58" s="396"/>
      <c r="B58" s="425"/>
      <c r="C58" s="1603" t="s">
        <v>790</v>
      </c>
      <c r="D58" s="1604"/>
      <c r="E58" s="1604"/>
      <c r="F58" s="1604"/>
      <c r="G58" s="1605"/>
      <c r="H58" s="1606"/>
      <c r="I58" s="1607"/>
      <c r="J58" s="1608"/>
      <c r="K58" s="1609"/>
      <c r="L58" s="1609"/>
      <c r="M58" s="1610"/>
      <c r="N58" s="1611"/>
      <c r="O58" s="1612"/>
      <c r="P58" s="1612"/>
      <c r="Q58" s="1612"/>
      <c r="R58" s="1612"/>
      <c r="S58" s="1612"/>
      <c r="T58" s="1612"/>
      <c r="U58" s="1612"/>
      <c r="V58" s="1612"/>
      <c r="W58" s="1612"/>
      <c r="X58" s="1612"/>
      <c r="Y58" s="1613"/>
      <c r="Z58" s="1611"/>
      <c r="AA58" s="1612"/>
      <c r="AB58" s="1612"/>
      <c r="AC58" s="1612"/>
      <c r="AD58" s="1612"/>
      <c r="AE58" s="1612"/>
      <c r="AF58" s="1612"/>
      <c r="AG58" s="1612"/>
      <c r="AH58" s="1612"/>
      <c r="AI58" s="1612"/>
      <c r="AJ58" s="1612"/>
      <c r="AK58" s="1613"/>
      <c r="AL58" s="426"/>
      <c r="AM58" s="396"/>
      <c r="AN58" s="396"/>
      <c r="AO58" s="396"/>
      <c r="AP58" s="396"/>
      <c r="AQ58" s="396"/>
      <c r="AR58" s="396"/>
      <c r="AS58" s="396"/>
      <c r="AT58" s="396"/>
      <c r="AU58" s="396"/>
      <c r="AV58" s="396"/>
      <c r="AW58" s="396"/>
      <c r="AX58" s="396"/>
      <c r="AY58" s="396"/>
      <c r="AZ58" s="396"/>
      <c r="BA58" s="396"/>
    </row>
    <row r="59" spans="1:53" x14ac:dyDescent="0.35">
      <c r="A59" s="396"/>
      <c r="B59" s="397"/>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23"/>
      <c r="AC59" s="423"/>
      <c r="AD59" s="423"/>
      <c r="AE59" s="423"/>
      <c r="AF59" s="423"/>
      <c r="AG59" s="423"/>
      <c r="AH59" s="423"/>
      <c r="AI59" s="423"/>
      <c r="AJ59" s="423"/>
      <c r="AK59" s="423"/>
      <c r="AL59" s="397"/>
      <c r="AM59" s="396"/>
      <c r="AN59" s="396"/>
      <c r="AO59" s="396"/>
      <c r="AP59" s="396"/>
      <c r="AQ59" s="396"/>
      <c r="AR59" s="396"/>
      <c r="AS59" s="396"/>
      <c r="AT59" s="396"/>
      <c r="AU59" s="396"/>
      <c r="AV59" s="396"/>
      <c r="AW59" s="396"/>
      <c r="AX59" s="396"/>
      <c r="AY59" s="396"/>
      <c r="AZ59" s="396"/>
      <c r="BA59" s="396"/>
    </row>
    <row r="60" spans="1:53" x14ac:dyDescent="0.35">
      <c r="A60" s="396"/>
      <c r="B60" s="396"/>
      <c r="C60" s="396"/>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6"/>
      <c r="AO60" s="396"/>
      <c r="AP60" s="396"/>
      <c r="AQ60" s="396"/>
      <c r="AR60" s="396"/>
      <c r="AS60" s="396"/>
      <c r="AT60" s="396"/>
      <c r="AU60" s="396"/>
      <c r="AV60" s="396"/>
      <c r="AW60" s="396"/>
      <c r="AX60" s="396"/>
      <c r="AY60" s="396"/>
      <c r="AZ60" s="396"/>
      <c r="BA60" s="396"/>
    </row>
    <row r="61" spans="1:53" x14ac:dyDescent="0.35">
      <c r="A61" s="396"/>
      <c r="B61" s="396"/>
      <c r="C61" s="396"/>
      <c r="D61" s="396"/>
      <c r="E61" s="396"/>
      <c r="F61" s="396"/>
      <c r="G61" s="396"/>
      <c r="H61" s="396"/>
      <c r="I61" s="396"/>
      <c r="J61" s="396"/>
      <c r="K61" s="396"/>
      <c r="L61" s="396"/>
      <c r="M61" s="396"/>
      <c r="N61" s="396"/>
      <c r="O61" s="396"/>
      <c r="P61" s="396"/>
      <c r="Q61" s="396"/>
      <c r="R61" s="396"/>
      <c r="S61" s="396"/>
      <c r="T61" s="396"/>
      <c r="U61" s="396"/>
      <c r="V61" s="396"/>
      <c r="W61" s="396"/>
      <c r="X61" s="396"/>
      <c r="Y61" s="396"/>
      <c r="Z61" s="396"/>
      <c r="AA61" s="396"/>
      <c r="AB61" s="396"/>
      <c r="AC61" s="396"/>
      <c r="AD61" s="396"/>
      <c r="AE61" s="396"/>
      <c r="AF61" s="396"/>
      <c r="AG61" s="396"/>
      <c r="AH61" s="396"/>
      <c r="AI61" s="396"/>
      <c r="AJ61" s="396"/>
      <c r="AK61" s="396"/>
      <c r="AL61" s="396"/>
      <c r="AM61" s="396"/>
      <c r="AN61" s="396"/>
      <c r="AO61" s="396"/>
      <c r="AP61" s="396"/>
      <c r="AQ61" s="396"/>
      <c r="AR61" s="396"/>
      <c r="AS61" s="396"/>
      <c r="AT61" s="396"/>
      <c r="AU61" s="396"/>
      <c r="AV61" s="396"/>
      <c r="AW61" s="396"/>
      <c r="AX61" s="396"/>
      <c r="AY61" s="396"/>
      <c r="AZ61" s="396"/>
      <c r="BA61" s="396"/>
    </row>
    <row r="62" spans="1:53" x14ac:dyDescent="0.35">
      <c r="A62" s="396"/>
      <c r="B62" s="396"/>
      <c r="C62" s="396"/>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K62" s="396"/>
      <c r="AL62" s="396"/>
      <c r="AM62" s="396"/>
      <c r="AN62" s="396"/>
      <c r="AO62" s="396"/>
      <c r="AP62" s="396"/>
      <c r="AQ62" s="396"/>
      <c r="AR62" s="396"/>
      <c r="AS62" s="396"/>
      <c r="AT62" s="396"/>
      <c r="AU62" s="396"/>
      <c r="AV62" s="396"/>
      <c r="AW62" s="396"/>
      <c r="AX62" s="396"/>
      <c r="AY62" s="396"/>
      <c r="AZ62" s="396"/>
      <c r="BA62" s="396"/>
    </row>
    <row r="63" spans="1:53" x14ac:dyDescent="0.35">
      <c r="A63" s="396"/>
      <c r="B63" s="396"/>
      <c r="C63" s="396"/>
      <c r="D63" s="396"/>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c r="AJ63" s="396"/>
      <c r="AK63" s="396"/>
      <c r="AL63" s="396"/>
      <c r="AM63" s="396"/>
      <c r="AN63" s="396"/>
      <c r="AO63" s="396"/>
      <c r="AP63" s="396"/>
      <c r="AQ63" s="396"/>
      <c r="AR63" s="396"/>
      <c r="AS63" s="396"/>
      <c r="AT63" s="396"/>
      <c r="AU63" s="396"/>
      <c r="AV63" s="396"/>
      <c r="AW63" s="396"/>
      <c r="AX63" s="396"/>
      <c r="AY63" s="396"/>
      <c r="AZ63" s="396"/>
      <c r="BA63" s="396"/>
    </row>
    <row r="64" spans="1:53" x14ac:dyDescent="0.35">
      <c r="A64" s="396"/>
      <c r="B64" s="396"/>
      <c r="C64" s="396"/>
      <c r="D64" s="396"/>
      <c r="E64" s="396"/>
      <c r="F64" s="396"/>
      <c r="G64" s="396"/>
      <c r="H64" s="396"/>
      <c r="I64" s="396"/>
      <c r="J64" s="396"/>
      <c r="K64" s="396"/>
      <c r="L64" s="396"/>
      <c r="M64" s="396"/>
      <c r="N64" s="396"/>
      <c r="O64" s="396"/>
      <c r="P64" s="396"/>
      <c r="Q64" s="396"/>
      <c r="R64" s="396"/>
      <c r="S64" s="396"/>
      <c r="T64" s="396"/>
      <c r="U64" s="396"/>
      <c r="V64" s="396"/>
      <c r="W64" s="396"/>
      <c r="X64" s="396"/>
      <c r="Y64" s="396"/>
      <c r="Z64" s="396"/>
      <c r="AA64" s="396"/>
      <c r="AB64" s="396"/>
      <c r="AC64" s="396"/>
      <c r="AD64" s="396"/>
      <c r="AE64" s="396"/>
      <c r="AF64" s="396"/>
      <c r="AG64" s="396"/>
      <c r="AH64" s="396"/>
      <c r="AI64" s="396"/>
      <c r="AJ64" s="396"/>
      <c r="AK64" s="396"/>
      <c r="AL64" s="396"/>
      <c r="AM64" s="396"/>
      <c r="AN64" s="396"/>
      <c r="AO64" s="396"/>
      <c r="AP64" s="396"/>
      <c r="AQ64" s="396"/>
      <c r="AR64" s="396"/>
      <c r="AS64" s="396"/>
      <c r="AT64" s="396"/>
      <c r="AU64" s="396"/>
      <c r="AV64" s="396"/>
      <c r="AW64" s="396"/>
      <c r="AX64" s="396"/>
      <c r="AY64" s="396"/>
      <c r="AZ64" s="396"/>
      <c r="BA64" s="396"/>
    </row>
    <row r="65" spans="1:53" x14ac:dyDescent="0.35">
      <c r="A65" s="396"/>
      <c r="B65" s="396"/>
      <c r="C65" s="396"/>
      <c r="D65" s="396"/>
      <c r="E65" s="396"/>
      <c r="F65" s="396"/>
      <c r="G65" s="396"/>
      <c r="H65" s="396"/>
      <c r="I65" s="396"/>
      <c r="J65" s="396"/>
      <c r="K65" s="396"/>
      <c r="L65" s="396"/>
      <c r="M65" s="396"/>
      <c r="N65" s="396"/>
      <c r="O65" s="396"/>
      <c r="P65" s="396"/>
      <c r="Q65" s="396"/>
      <c r="R65" s="396"/>
      <c r="S65" s="396"/>
      <c r="T65" s="396"/>
      <c r="U65" s="396"/>
      <c r="V65" s="396"/>
      <c r="W65" s="396"/>
      <c r="X65" s="396"/>
      <c r="Y65" s="396"/>
      <c r="Z65" s="396"/>
      <c r="AA65" s="396"/>
      <c r="AB65" s="396"/>
      <c r="AC65" s="396"/>
      <c r="AD65" s="396"/>
      <c r="AE65" s="396"/>
      <c r="AF65" s="396"/>
      <c r="AG65" s="396"/>
      <c r="AH65" s="396"/>
      <c r="AI65" s="396"/>
      <c r="AJ65" s="396"/>
      <c r="AK65" s="396"/>
      <c r="AL65" s="396"/>
      <c r="AM65" s="396"/>
      <c r="AN65" s="396"/>
      <c r="AO65" s="396"/>
      <c r="AP65" s="396"/>
      <c r="AQ65" s="396"/>
      <c r="AR65" s="396"/>
      <c r="AS65" s="396"/>
      <c r="AT65" s="396"/>
      <c r="AU65" s="396"/>
      <c r="AV65" s="396"/>
      <c r="AW65" s="396"/>
      <c r="AX65" s="396"/>
      <c r="AY65" s="396"/>
      <c r="AZ65" s="396"/>
      <c r="BA65" s="396"/>
    </row>
    <row r="66" spans="1:53" x14ac:dyDescent="0.35">
      <c r="A66" s="396"/>
      <c r="B66" s="396"/>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396"/>
      <c r="AC66" s="396"/>
      <c r="AD66" s="396"/>
      <c r="AE66" s="396"/>
      <c r="AF66" s="396"/>
      <c r="AG66" s="396"/>
      <c r="AH66" s="396"/>
      <c r="AI66" s="396"/>
      <c r="AJ66" s="396"/>
      <c r="AK66" s="396"/>
      <c r="AL66" s="396"/>
      <c r="AM66" s="396"/>
      <c r="AN66" s="396"/>
      <c r="AO66" s="396"/>
      <c r="AP66" s="396"/>
      <c r="AQ66" s="396"/>
      <c r="AR66" s="396"/>
      <c r="AS66" s="396"/>
      <c r="AT66" s="396"/>
      <c r="AU66" s="396"/>
      <c r="AV66" s="396"/>
      <c r="AW66" s="396"/>
      <c r="AX66" s="396"/>
      <c r="AY66" s="396"/>
      <c r="AZ66" s="396"/>
      <c r="BA66" s="396"/>
    </row>
    <row r="67" spans="1:53" x14ac:dyDescent="0.35">
      <c r="A67" s="396"/>
      <c r="B67" s="396"/>
      <c r="C67" s="396"/>
      <c r="D67" s="396"/>
      <c r="E67" s="396"/>
      <c r="F67" s="396"/>
      <c r="G67" s="396"/>
      <c r="H67" s="396"/>
      <c r="I67" s="396"/>
      <c r="J67" s="396"/>
      <c r="K67" s="396"/>
      <c r="L67" s="396"/>
      <c r="M67" s="396"/>
      <c r="N67" s="396"/>
      <c r="O67" s="396"/>
      <c r="P67" s="396"/>
      <c r="Q67" s="396"/>
      <c r="R67" s="396"/>
      <c r="S67" s="396"/>
      <c r="T67" s="396"/>
      <c r="U67" s="396"/>
      <c r="V67" s="396"/>
      <c r="W67" s="396"/>
      <c r="X67" s="396"/>
      <c r="Y67" s="396"/>
      <c r="Z67" s="396"/>
      <c r="AA67" s="396"/>
      <c r="AB67" s="396"/>
      <c r="AC67" s="396"/>
      <c r="AD67" s="396"/>
      <c r="AE67" s="396"/>
      <c r="AF67" s="396"/>
      <c r="AG67" s="396"/>
      <c r="AH67" s="396"/>
      <c r="AI67" s="396"/>
      <c r="AJ67" s="396"/>
      <c r="AK67" s="396"/>
      <c r="AL67" s="396"/>
      <c r="AM67" s="396"/>
      <c r="AN67" s="396"/>
      <c r="AO67" s="396"/>
      <c r="AP67" s="396"/>
      <c r="AQ67" s="396"/>
      <c r="AR67" s="396"/>
      <c r="AS67" s="396"/>
      <c r="AT67" s="396"/>
      <c r="AU67" s="396"/>
      <c r="AV67" s="396"/>
      <c r="AW67" s="396"/>
      <c r="AX67" s="396"/>
      <c r="AY67" s="396"/>
      <c r="AZ67" s="396"/>
      <c r="BA67" s="396"/>
    </row>
    <row r="68" spans="1:53" x14ac:dyDescent="0.35">
      <c r="A68" s="396"/>
      <c r="B68" s="396"/>
      <c r="C68" s="396"/>
      <c r="D68" s="396"/>
      <c r="E68" s="396"/>
      <c r="F68" s="396"/>
      <c r="G68" s="396"/>
      <c r="H68" s="396"/>
      <c r="I68" s="396"/>
      <c r="J68" s="396"/>
      <c r="K68" s="396"/>
      <c r="L68" s="396"/>
      <c r="M68" s="396"/>
      <c r="N68" s="396"/>
      <c r="O68" s="396"/>
      <c r="P68" s="396"/>
      <c r="Q68" s="396"/>
      <c r="R68" s="396"/>
      <c r="S68" s="396"/>
      <c r="T68" s="396"/>
      <c r="U68" s="396"/>
      <c r="V68" s="396"/>
      <c r="W68" s="396"/>
      <c r="X68" s="396"/>
      <c r="Y68" s="396"/>
      <c r="Z68" s="396"/>
      <c r="AA68" s="396"/>
      <c r="AB68" s="396"/>
      <c r="AC68" s="396"/>
      <c r="AD68" s="396"/>
      <c r="AE68" s="396"/>
      <c r="AF68" s="396"/>
      <c r="AG68" s="396"/>
      <c r="AH68" s="396"/>
      <c r="AI68" s="396"/>
      <c r="AJ68" s="396"/>
      <c r="AK68" s="396"/>
      <c r="AL68" s="396"/>
      <c r="AM68" s="396"/>
      <c r="AN68" s="396"/>
      <c r="AO68" s="396"/>
      <c r="AP68" s="396"/>
      <c r="AQ68" s="396"/>
      <c r="AR68" s="396"/>
      <c r="AS68" s="396"/>
      <c r="AT68" s="396"/>
      <c r="AU68" s="396"/>
      <c r="AV68" s="396"/>
      <c r="AW68" s="396"/>
      <c r="AX68" s="396"/>
      <c r="AY68" s="396"/>
      <c r="AZ68" s="396"/>
      <c r="BA68" s="396"/>
    </row>
    <row r="69" spans="1:53" x14ac:dyDescent="0.35">
      <c r="A69" s="396"/>
      <c r="B69" s="396"/>
      <c r="C69" s="396"/>
      <c r="D69" s="396"/>
      <c r="E69" s="396"/>
      <c r="F69" s="396"/>
      <c r="G69" s="396"/>
      <c r="H69" s="396"/>
      <c r="I69" s="396"/>
      <c r="J69" s="396"/>
      <c r="K69" s="396"/>
      <c r="L69" s="396"/>
      <c r="M69" s="396"/>
      <c r="N69" s="396"/>
      <c r="O69" s="396"/>
      <c r="P69" s="396"/>
      <c r="Q69" s="396"/>
      <c r="R69" s="396"/>
      <c r="S69" s="396"/>
      <c r="T69" s="396"/>
      <c r="U69" s="396"/>
      <c r="V69" s="396"/>
      <c r="W69" s="396"/>
      <c r="X69" s="396"/>
      <c r="Y69" s="396"/>
      <c r="Z69" s="396"/>
      <c r="AA69" s="396"/>
      <c r="AB69" s="396"/>
      <c r="AC69" s="396"/>
      <c r="AD69" s="396"/>
      <c r="AE69" s="396"/>
      <c r="AF69" s="396"/>
      <c r="AG69" s="396"/>
      <c r="AH69" s="396"/>
      <c r="AI69" s="396"/>
      <c r="AJ69" s="396"/>
      <c r="AK69" s="396"/>
      <c r="AL69" s="396"/>
      <c r="AM69" s="396"/>
      <c r="AN69" s="396"/>
      <c r="AO69" s="396"/>
      <c r="AP69" s="396"/>
      <c r="AQ69" s="396"/>
      <c r="AR69" s="396"/>
      <c r="AS69" s="396"/>
      <c r="AT69" s="396"/>
      <c r="AU69" s="396"/>
      <c r="AV69" s="396"/>
      <c r="AW69" s="396"/>
      <c r="AX69" s="396"/>
      <c r="AY69" s="396"/>
      <c r="AZ69" s="396"/>
      <c r="BA69" s="396"/>
    </row>
    <row r="70" spans="1:53" x14ac:dyDescent="0.35">
      <c r="A70" s="396"/>
      <c r="B70" s="396"/>
      <c r="C70" s="396"/>
      <c r="D70" s="396"/>
      <c r="E70" s="396"/>
      <c r="F70" s="396"/>
      <c r="G70" s="396"/>
      <c r="H70" s="396"/>
      <c r="I70" s="396"/>
      <c r="J70" s="396"/>
      <c r="K70" s="396"/>
      <c r="L70" s="396"/>
      <c r="M70" s="396"/>
      <c r="N70" s="396"/>
      <c r="O70" s="396"/>
      <c r="P70" s="396"/>
      <c r="Q70" s="396"/>
      <c r="R70" s="396"/>
      <c r="S70" s="396"/>
      <c r="T70" s="396"/>
      <c r="U70" s="396"/>
      <c r="V70" s="396"/>
      <c r="W70" s="396"/>
      <c r="X70" s="396"/>
      <c r="Y70" s="396"/>
      <c r="Z70" s="396"/>
      <c r="AA70" s="396"/>
      <c r="AB70" s="396"/>
      <c r="AC70" s="396"/>
      <c r="AD70" s="396"/>
      <c r="AE70" s="396"/>
      <c r="AF70" s="396"/>
      <c r="AG70" s="396"/>
      <c r="AH70" s="396"/>
      <c r="AI70" s="396"/>
      <c r="AJ70" s="396"/>
      <c r="AK70" s="396"/>
      <c r="AL70" s="396"/>
      <c r="AM70" s="396"/>
      <c r="AN70" s="396"/>
      <c r="AO70" s="396"/>
      <c r="AP70" s="396"/>
      <c r="AQ70" s="396"/>
      <c r="AR70" s="396"/>
      <c r="AS70" s="396"/>
      <c r="AT70" s="396"/>
      <c r="AU70" s="396"/>
      <c r="AV70" s="396"/>
      <c r="AW70" s="396"/>
      <c r="AX70" s="396"/>
      <c r="AY70" s="396"/>
      <c r="AZ70" s="396"/>
      <c r="BA70" s="396"/>
    </row>
    <row r="71" spans="1:53" x14ac:dyDescent="0.35">
      <c r="A71" s="396"/>
      <c r="B71" s="396"/>
      <c r="C71" s="396"/>
      <c r="D71" s="396"/>
      <c r="E71" s="396"/>
      <c r="F71" s="396"/>
      <c r="G71" s="396"/>
      <c r="H71" s="396"/>
      <c r="I71" s="396"/>
      <c r="J71" s="396"/>
      <c r="K71" s="396"/>
      <c r="L71" s="396"/>
      <c r="M71" s="396"/>
      <c r="N71" s="396"/>
      <c r="O71" s="396"/>
      <c r="P71" s="396"/>
      <c r="Q71" s="396"/>
      <c r="R71" s="396"/>
      <c r="S71" s="396"/>
      <c r="T71" s="396"/>
      <c r="U71" s="396"/>
      <c r="V71" s="396"/>
      <c r="W71" s="396"/>
      <c r="X71" s="396"/>
      <c r="Y71" s="396"/>
      <c r="Z71" s="396"/>
      <c r="AA71" s="396"/>
      <c r="AB71" s="396"/>
      <c r="AC71" s="396"/>
      <c r="AD71" s="396"/>
      <c r="AE71" s="396"/>
      <c r="AF71" s="396"/>
      <c r="AG71" s="396"/>
      <c r="AH71" s="396"/>
      <c r="AI71" s="396"/>
      <c r="AJ71" s="396"/>
      <c r="AK71" s="396"/>
      <c r="AL71" s="396"/>
      <c r="AM71" s="396"/>
      <c r="AN71" s="396"/>
      <c r="AO71" s="396"/>
      <c r="AP71" s="396"/>
      <c r="AQ71" s="396"/>
      <c r="AR71" s="396"/>
      <c r="AS71" s="396"/>
      <c r="AT71" s="396"/>
      <c r="AU71" s="396"/>
      <c r="AV71" s="396"/>
      <c r="AW71" s="396"/>
      <c r="AX71" s="396"/>
      <c r="AY71" s="396"/>
      <c r="AZ71" s="396"/>
      <c r="BA71" s="396"/>
    </row>
    <row r="72" spans="1:53" x14ac:dyDescent="0.35">
      <c r="A72" s="396"/>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K72" s="396"/>
      <c r="AL72" s="396"/>
      <c r="AM72" s="396"/>
      <c r="AN72" s="396"/>
      <c r="AO72" s="396"/>
      <c r="AP72" s="396"/>
      <c r="AQ72" s="396"/>
      <c r="AR72" s="396"/>
      <c r="AS72" s="396"/>
      <c r="AT72" s="396"/>
      <c r="AU72" s="396"/>
      <c r="AV72" s="396"/>
      <c r="AW72" s="396"/>
      <c r="AX72" s="396"/>
      <c r="AY72" s="396"/>
      <c r="AZ72" s="396"/>
      <c r="BA72" s="396"/>
    </row>
    <row r="73" spans="1:53" x14ac:dyDescent="0.35">
      <c r="A73" s="396"/>
      <c r="B73" s="396"/>
      <c r="C73" s="396"/>
      <c r="D73" s="396"/>
      <c r="E73" s="396"/>
      <c r="F73" s="396"/>
      <c r="G73" s="396"/>
      <c r="H73" s="396"/>
      <c r="I73" s="396"/>
      <c r="J73" s="396"/>
      <c r="K73" s="396"/>
      <c r="L73" s="396"/>
      <c r="M73" s="396"/>
      <c r="N73" s="396"/>
      <c r="O73" s="396"/>
      <c r="P73" s="396"/>
      <c r="Q73" s="396"/>
      <c r="R73" s="396"/>
      <c r="S73" s="396"/>
      <c r="T73" s="396"/>
      <c r="U73" s="396"/>
      <c r="V73" s="396"/>
      <c r="W73" s="396"/>
      <c r="X73" s="396"/>
      <c r="Y73" s="396"/>
      <c r="Z73" s="396"/>
      <c r="AA73" s="396"/>
      <c r="AB73" s="396"/>
      <c r="AC73" s="396"/>
      <c r="AD73" s="396"/>
      <c r="AE73" s="396"/>
      <c r="AF73" s="396"/>
      <c r="AG73" s="396"/>
      <c r="AH73" s="396"/>
      <c r="AI73" s="396"/>
      <c r="AJ73" s="396"/>
      <c r="AK73" s="396"/>
      <c r="AL73" s="396"/>
      <c r="AM73" s="396"/>
      <c r="AN73" s="396"/>
      <c r="AO73" s="396"/>
      <c r="AP73" s="396"/>
      <c r="AQ73" s="396"/>
      <c r="AR73" s="396"/>
      <c r="AS73" s="396"/>
      <c r="AT73" s="396"/>
      <c r="AU73" s="396"/>
      <c r="AV73" s="396"/>
      <c r="AW73" s="396"/>
      <c r="AX73" s="396"/>
      <c r="AY73" s="396"/>
      <c r="AZ73" s="396"/>
      <c r="BA73" s="396"/>
    </row>
    <row r="74" spans="1:53" x14ac:dyDescent="0.35">
      <c r="A74" s="396"/>
      <c r="B74" s="396"/>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c r="AJ74" s="396"/>
      <c r="AK74" s="396"/>
      <c r="AL74" s="396"/>
      <c r="AM74" s="396"/>
      <c r="AN74" s="396"/>
      <c r="AO74" s="396"/>
      <c r="AP74" s="396"/>
      <c r="AQ74" s="396"/>
      <c r="AR74" s="396"/>
      <c r="AS74" s="396"/>
      <c r="AT74" s="396"/>
      <c r="AU74" s="396"/>
      <c r="AV74" s="396"/>
      <c r="AW74" s="396"/>
      <c r="AX74" s="396"/>
      <c r="AY74" s="396"/>
      <c r="AZ74" s="396"/>
      <c r="BA74" s="396"/>
    </row>
    <row r="75" spans="1:53" x14ac:dyDescent="0.35">
      <c r="A75" s="396"/>
      <c r="B75" s="396"/>
      <c r="C75" s="396"/>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c r="AJ75" s="396"/>
      <c r="AK75" s="396"/>
      <c r="AL75" s="396"/>
      <c r="AM75" s="396"/>
      <c r="AN75" s="396"/>
      <c r="AO75" s="396"/>
      <c r="AP75" s="396"/>
      <c r="AQ75" s="396"/>
      <c r="AR75" s="396"/>
      <c r="AS75" s="396"/>
      <c r="AT75" s="396"/>
      <c r="AU75" s="396"/>
      <c r="AV75" s="396"/>
      <c r="AW75" s="396"/>
      <c r="AX75" s="396"/>
      <c r="AY75" s="396"/>
      <c r="AZ75" s="396"/>
      <c r="BA75" s="396"/>
    </row>
    <row r="76" spans="1:53" x14ac:dyDescent="0.35">
      <c r="A76" s="396"/>
      <c r="B76" s="396"/>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K76" s="396"/>
      <c r="AL76" s="396"/>
      <c r="AM76" s="396"/>
      <c r="AN76" s="396"/>
      <c r="AO76" s="396"/>
      <c r="AP76" s="396"/>
      <c r="AQ76" s="396"/>
      <c r="AR76" s="396"/>
      <c r="AS76" s="396"/>
      <c r="AT76" s="396"/>
      <c r="AU76" s="396"/>
      <c r="AV76" s="396"/>
      <c r="AW76" s="396"/>
      <c r="AX76" s="396"/>
      <c r="AY76" s="396"/>
      <c r="AZ76" s="396"/>
      <c r="BA76" s="396"/>
    </row>
    <row r="77" spans="1:53" x14ac:dyDescent="0.35">
      <c r="A77" s="396"/>
      <c r="B77" s="396"/>
      <c r="C77" s="396"/>
      <c r="D77" s="396"/>
      <c r="E77" s="396"/>
      <c r="F77" s="396"/>
      <c r="G77" s="396"/>
      <c r="H77" s="396"/>
      <c r="I77" s="396"/>
      <c r="J77" s="396"/>
      <c r="K77" s="396"/>
      <c r="L77" s="396"/>
      <c r="M77" s="396"/>
      <c r="N77" s="396"/>
      <c r="O77" s="396"/>
      <c r="P77" s="396"/>
      <c r="Q77" s="396"/>
      <c r="R77" s="396"/>
      <c r="S77" s="396"/>
      <c r="T77" s="396"/>
      <c r="U77" s="396"/>
      <c r="V77" s="396"/>
      <c r="W77" s="396"/>
      <c r="X77" s="396"/>
      <c r="Y77" s="396"/>
      <c r="Z77" s="396"/>
      <c r="AA77" s="396"/>
      <c r="AB77" s="396"/>
      <c r="AC77" s="396"/>
      <c r="AD77" s="396"/>
      <c r="AE77" s="396"/>
      <c r="AF77" s="396"/>
      <c r="AG77" s="396"/>
      <c r="AH77" s="396"/>
      <c r="AI77" s="396"/>
      <c r="AJ77" s="396"/>
      <c r="AK77" s="396"/>
      <c r="AL77" s="396"/>
      <c r="AM77" s="396"/>
      <c r="AN77" s="396"/>
      <c r="AO77" s="396"/>
      <c r="AP77" s="396"/>
      <c r="AQ77" s="396"/>
      <c r="AR77" s="396"/>
      <c r="AS77" s="396"/>
      <c r="AT77" s="396"/>
      <c r="AU77" s="396"/>
      <c r="AV77" s="396"/>
      <c r="AW77" s="396"/>
      <c r="AX77" s="396"/>
      <c r="AY77" s="396"/>
      <c r="AZ77" s="396"/>
      <c r="BA77" s="396"/>
    </row>
    <row r="78" spans="1:53" x14ac:dyDescent="0.35">
      <c r="A78" s="396"/>
      <c r="B78" s="396"/>
      <c r="C78" s="396"/>
      <c r="D78" s="396"/>
      <c r="E78" s="396"/>
      <c r="F78" s="396"/>
      <c r="G78" s="396"/>
      <c r="H78" s="396"/>
      <c r="I78" s="396"/>
      <c r="J78" s="396"/>
      <c r="K78" s="396"/>
      <c r="L78" s="396"/>
      <c r="M78" s="396"/>
      <c r="N78" s="396"/>
      <c r="O78" s="396"/>
      <c r="P78" s="396"/>
      <c r="Q78" s="396"/>
      <c r="R78" s="396"/>
      <c r="S78" s="396"/>
      <c r="T78" s="396"/>
      <c r="U78" s="396"/>
      <c r="V78" s="396"/>
      <c r="W78" s="396"/>
      <c r="X78" s="396"/>
      <c r="Y78" s="396"/>
      <c r="Z78" s="396"/>
      <c r="AA78" s="396"/>
      <c r="AB78" s="396"/>
      <c r="AC78" s="396"/>
      <c r="AD78" s="396"/>
      <c r="AE78" s="396"/>
      <c r="AF78" s="396"/>
      <c r="AG78" s="396"/>
      <c r="AH78" s="396"/>
      <c r="AI78" s="396"/>
      <c r="AJ78" s="396"/>
      <c r="AK78" s="396"/>
      <c r="AL78" s="396"/>
      <c r="AM78" s="396"/>
      <c r="AN78" s="396"/>
      <c r="AO78" s="396"/>
      <c r="AP78" s="396"/>
      <c r="AQ78" s="396"/>
      <c r="AR78" s="396"/>
      <c r="AS78" s="396"/>
      <c r="AT78" s="396"/>
      <c r="AU78" s="396"/>
      <c r="AV78" s="396"/>
      <c r="AW78" s="396"/>
      <c r="AX78" s="396"/>
      <c r="AY78" s="396"/>
      <c r="AZ78" s="396"/>
      <c r="BA78" s="396"/>
    </row>
    <row r="79" spans="1:53" x14ac:dyDescent="0.35">
      <c r="A79" s="396"/>
      <c r="B79" s="396"/>
      <c r="C79" s="396"/>
      <c r="D79" s="396"/>
      <c r="E79" s="396"/>
      <c r="F79" s="396"/>
      <c r="G79" s="396"/>
      <c r="H79" s="396"/>
      <c r="I79" s="396"/>
      <c r="J79" s="396"/>
      <c r="K79" s="396"/>
      <c r="L79" s="396"/>
      <c r="M79" s="396"/>
      <c r="N79" s="396"/>
      <c r="O79" s="396"/>
      <c r="P79" s="396"/>
      <c r="Q79" s="396"/>
      <c r="R79" s="396"/>
      <c r="S79" s="396"/>
      <c r="T79" s="396"/>
      <c r="U79" s="396"/>
      <c r="V79" s="396"/>
      <c r="W79" s="396"/>
      <c r="X79" s="396"/>
      <c r="Y79" s="396"/>
      <c r="Z79" s="396"/>
      <c r="AA79" s="396"/>
      <c r="AB79" s="396"/>
      <c r="AC79" s="396"/>
      <c r="AD79" s="396"/>
      <c r="AE79" s="396"/>
      <c r="AF79" s="396"/>
      <c r="AG79" s="396"/>
      <c r="AH79" s="396"/>
      <c r="AI79" s="396"/>
      <c r="AJ79" s="396"/>
      <c r="AK79" s="396"/>
      <c r="AL79" s="396"/>
      <c r="AM79" s="396"/>
      <c r="AN79" s="396"/>
      <c r="AO79" s="396"/>
      <c r="AP79" s="396"/>
      <c r="AQ79" s="396"/>
      <c r="AR79" s="396"/>
      <c r="AS79" s="396"/>
      <c r="AT79" s="396"/>
      <c r="AU79" s="396"/>
      <c r="AV79" s="396"/>
      <c r="AW79" s="396"/>
      <c r="AX79" s="396"/>
      <c r="AY79" s="396"/>
      <c r="AZ79" s="396"/>
      <c r="BA79" s="396"/>
    </row>
    <row r="80" spans="1:53" x14ac:dyDescent="0.35">
      <c r="A80" s="396"/>
      <c r="B80" s="396"/>
      <c r="C80" s="396"/>
      <c r="D80" s="396"/>
      <c r="E80" s="396"/>
      <c r="F80" s="396"/>
      <c r="G80" s="396"/>
      <c r="H80" s="396"/>
      <c r="I80" s="396"/>
      <c r="J80" s="396"/>
      <c r="K80" s="396"/>
      <c r="L80" s="396"/>
      <c r="M80" s="396"/>
      <c r="N80" s="396"/>
      <c r="O80" s="396"/>
      <c r="P80" s="396"/>
      <c r="Q80" s="396"/>
      <c r="R80" s="396"/>
      <c r="S80" s="396"/>
      <c r="T80" s="396"/>
      <c r="U80" s="396"/>
      <c r="V80" s="396"/>
      <c r="W80" s="396"/>
      <c r="X80" s="396"/>
      <c r="Y80" s="396"/>
      <c r="Z80" s="396"/>
      <c r="AA80" s="396"/>
      <c r="AB80" s="396"/>
      <c r="AC80" s="396"/>
      <c r="AD80" s="396"/>
      <c r="AE80" s="396"/>
      <c r="AF80" s="396"/>
      <c r="AG80" s="396"/>
      <c r="AH80" s="396"/>
      <c r="AI80" s="396"/>
      <c r="AJ80" s="396"/>
      <c r="AK80" s="396"/>
      <c r="AL80" s="396"/>
      <c r="AM80" s="396"/>
      <c r="AN80" s="396"/>
      <c r="AO80" s="396"/>
      <c r="AP80" s="396"/>
      <c r="AQ80" s="396"/>
      <c r="AR80" s="396"/>
      <c r="AS80" s="396"/>
      <c r="AT80" s="396"/>
      <c r="AU80" s="396"/>
      <c r="AV80" s="396"/>
      <c r="AW80" s="396"/>
      <c r="AX80" s="396"/>
      <c r="AY80" s="396"/>
      <c r="AZ80" s="396"/>
      <c r="BA80" s="396"/>
    </row>
    <row r="81" spans="1:53" x14ac:dyDescent="0.35">
      <c r="A81" s="396"/>
      <c r="B81" s="396"/>
      <c r="C81" s="396"/>
      <c r="D81" s="396"/>
      <c r="E81" s="396"/>
      <c r="F81" s="396"/>
      <c r="G81" s="396"/>
      <c r="H81" s="396"/>
      <c r="I81" s="396"/>
      <c r="J81" s="396"/>
      <c r="K81" s="396"/>
      <c r="L81" s="396"/>
      <c r="M81" s="396"/>
      <c r="N81" s="396"/>
      <c r="O81" s="396"/>
      <c r="P81" s="396"/>
      <c r="Q81" s="396"/>
      <c r="R81" s="396"/>
      <c r="S81" s="396"/>
      <c r="T81" s="396"/>
      <c r="U81" s="396"/>
      <c r="V81" s="396"/>
      <c r="W81" s="396"/>
      <c r="X81" s="396"/>
      <c r="Y81" s="396"/>
      <c r="Z81" s="396"/>
      <c r="AA81" s="396"/>
      <c r="AB81" s="396"/>
      <c r="AC81" s="396"/>
      <c r="AD81" s="396"/>
      <c r="AE81" s="396"/>
      <c r="AF81" s="396"/>
      <c r="AG81" s="396"/>
      <c r="AH81" s="396"/>
      <c r="AI81" s="396"/>
      <c r="AJ81" s="396"/>
      <c r="AK81" s="396"/>
      <c r="AL81" s="396"/>
      <c r="AM81" s="396"/>
      <c r="AN81" s="396"/>
      <c r="AO81" s="396"/>
      <c r="AP81" s="396"/>
      <c r="AQ81" s="396"/>
      <c r="AR81" s="396"/>
      <c r="AS81" s="396"/>
      <c r="AT81" s="396"/>
      <c r="AU81" s="396"/>
      <c r="AV81" s="396"/>
      <c r="AW81" s="396"/>
      <c r="AX81" s="396"/>
      <c r="AY81" s="396"/>
      <c r="AZ81" s="396"/>
      <c r="BA81" s="396"/>
    </row>
    <row r="82" spans="1:53" x14ac:dyDescent="0.35">
      <c r="A82" s="396"/>
      <c r="B82" s="396"/>
      <c r="C82" s="396"/>
      <c r="D82" s="396"/>
      <c r="E82" s="396"/>
      <c r="F82" s="396"/>
      <c r="G82" s="396"/>
      <c r="H82" s="396"/>
      <c r="I82" s="396"/>
      <c r="J82" s="396"/>
      <c r="K82" s="396"/>
      <c r="L82" s="396"/>
      <c r="M82" s="396"/>
      <c r="N82" s="396"/>
      <c r="O82" s="396"/>
      <c r="P82" s="396"/>
      <c r="Q82" s="396"/>
      <c r="R82" s="396"/>
      <c r="S82" s="396"/>
      <c r="T82" s="396"/>
      <c r="U82" s="396"/>
      <c r="V82" s="396"/>
      <c r="W82" s="396"/>
      <c r="X82" s="396"/>
      <c r="Y82" s="396"/>
      <c r="Z82" s="396"/>
      <c r="AA82" s="396"/>
      <c r="AB82" s="396"/>
      <c r="AC82" s="396"/>
      <c r="AD82" s="396"/>
      <c r="AE82" s="396"/>
      <c r="AF82" s="396"/>
      <c r="AG82" s="396"/>
      <c r="AH82" s="396"/>
      <c r="AI82" s="396"/>
      <c r="AJ82" s="396"/>
      <c r="AK82" s="396"/>
      <c r="AL82" s="396"/>
      <c r="AM82" s="396"/>
      <c r="AN82" s="396"/>
      <c r="AO82" s="396"/>
      <c r="AP82" s="396"/>
      <c r="AQ82" s="396"/>
      <c r="AR82" s="396"/>
      <c r="AS82" s="396"/>
      <c r="AT82" s="396"/>
      <c r="AU82" s="396"/>
      <c r="AV82" s="396"/>
      <c r="AW82" s="396"/>
      <c r="AX82" s="396"/>
      <c r="AY82" s="396"/>
      <c r="AZ82" s="396"/>
      <c r="BA82" s="396"/>
    </row>
    <row r="83" spans="1:53" x14ac:dyDescent="0.35">
      <c r="A83" s="396"/>
      <c r="B83" s="396"/>
      <c r="C83" s="396"/>
      <c r="D83" s="396"/>
      <c r="E83" s="396"/>
      <c r="F83" s="396"/>
      <c r="G83" s="396"/>
      <c r="H83" s="396"/>
      <c r="I83" s="396"/>
      <c r="J83" s="396"/>
      <c r="K83" s="396"/>
      <c r="L83" s="396"/>
      <c r="M83" s="396"/>
      <c r="N83" s="396"/>
      <c r="O83" s="396"/>
      <c r="P83" s="396"/>
      <c r="Q83" s="396"/>
      <c r="R83" s="396"/>
      <c r="S83" s="396"/>
      <c r="T83" s="396"/>
      <c r="U83" s="396"/>
      <c r="V83" s="396"/>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6"/>
      <c r="AV83" s="396"/>
      <c r="AW83" s="396"/>
      <c r="AX83" s="396"/>
      <c r="AY83" s="396"/>
      <c r="AZ83" s="396"/>
      <c r="BA83" s="396"/>
    </row>
    <row r="84" spans="1:53" x14ac:dyDescent="0.35">
      <c r="A84" s="396"/>
      <c r="B84" s="396"/>
      <c r="C84" s="396"/>
      <c r="D84" s="396"/>
      <c r="E84" s="396"/>
      <c r="F84" s="396"/>
      <c r="G84" s="396"/>
      <c r="H84" s="396"/>
      <c r="I84" s="396"/>
      <c r="J84" s="396"/>
      <c r="K84" s="396"/>
      <c r="L84" s="396"/>
      <c r="M84" s="396"/>
      <c r="N84" s="396"/>
      <c r="O84" s="396"/>
      <c r="P84" s="396"/>
      <c r="Q84" s="396"/>
      <c r="R84" s="396"/>
      <c r="S84" s="396"/>
      <c r="T84" s="396"/>
      <c r="U84" s="396"/>
      <c r="V84" s="396"/>
      <c r="W84" s="396"/>
      <c r="X84" s="396"/>
      <c r="Y84" s="396"/>
      <c r="Z84" s="396"/>
      <c r="AA84" s="396"/>
      <c r="AB84" s="396"/>
      <c r="AC84" s="396"/>
      <c r="AD84" s="396"/>
      <c r="AE84" s="396"/>
      <c r="AF84" s="396"/>
      <c r="AG84" s="396"/>
      <c r="AH84" s="396"/>
      <c r="AI84" s="396"/>
      <c r="AJ84" s="396"/>
      <c r="AK84" s="396"/>
      <c r="AL84" s="396"/>
      <c r="AM84" s="396"/>
      <c r="AN84" s="396"/>
      <c r="AO84" s="396"/>
      <c r="AP84" s="396"/>
      <c r="AQ84" s="396"/>
      <c r="AR84" s="396"/>
      <c r="AS84" s="396"/>
      <c r="AT84" s="396"/>
      <c r="AU84" s="396"/>
      <c r="AV84" s="396"/>
      <c r="AW84" s="396"/>
      <c r="AX84" s="396"/>
      <c r="AY84" s="396"/>
      <c r="AZ84" s="396"/>
      <c r="BA84" s="396"/>
    </row>
    <row r="85" spans="1:53" x14ac:dyDescent="0.35">
      <c r="A85" s="396"/>
      <c r="B85" s="396"/>
      <c r="C85" s="396"/>
      <c r="D85" s="396"/>
      <c r="E85" s="396"/>
      <c r="F85" s="396"/>
      <c r="G85" s="396"/>
      <c r="H85" s="396"/>
      <c r="I85" s="396"/>
      <c r="J85" s="396"/>
      <c r="K85" s="396"/>
      <c r="L85" s="396"/>
      <c r="M85" s="396"/>
      <c r="N85" s="396"/>
      <c r="O85" s="396"/>
      <c r="P85" s="396"/>
      <c r="Q85" s="396"/>
      <c r="R85" s="396"/>
      <c r="S85" s="396"/>
      <c r="T85" s="396"/>
      <c r="U85" s="396"/>
      <c r="V85" s="396"/>
      <c r="W85" s="396"/>
      <c r="X85" s="396"/>
      <c r="Y85" s="396"/>
      <c r="Z85" s="396"/>
      <c r="AA85" s="396"/>
      <c r="AB85" s="396"/>
      <c r="AC85" s="396"/>
      <c r="AD85" s="396"/>
      <c r="AE85" s="396"/>
      <c r="AF85" s="396"/>
      <c r="AG85" s="396"/>
      <c r="AH85" s="396"/>
      <c r="AI85" s="396"/>
      <c r="AJ85" s="396"/>
      <c r="AK85" s="396"/>
      <c r="AL85" s="396"/>
      <c r="AM85" s="396"/>
      <c r="AN85" s="396"/>
      <c r="AO85" s="396"/>
      <c r="AP85" s="396"/>
      <c r="AQ85" s="396"/>
      <c r="AR85" s="396"/>
      <c r="AS85" s="396"/>
      <c r="AT85" s="396"/>
      <c r="AU85" s="396"/>
      <c r="AV85" s="396"/>
      <c r="AW85" s="396"/>
      <c r="AX85" s="396"/>
      <c r="AY85" s="396"/>
      <c r="AZ85" s="396"/>
      <c r="BA85" s="396"/>
    </row>
    <row r="86" spans="1:53" x14ac:dyDescent="0.35">
      <c r="A86" s="396"/>
      <c r="B86" s="396"/>
      <c r="C86" s="396"/>
      <c r="D86" s="396"/>
      <c r="E86" s="396"/>
      <c r="F86" s="396"/>
      <c r="G86" s="396"/>
      <c r="H86" s="396"/>
      <c r="I86" s="396"/>
      <c r="J86" s="396"/>
      <c r="K86" s="396"/>
      <c r="L86" s="396"/>
      <c r="M86" s="396"/>
      <c r="N86" s="396"/>
      <c r="O86" s="396"/>
      <c r="P86" s="396"/>
      <c r="Q86" s="396"/>
      <c r="R86" s="396"/>
      <c r="S86" s="396"/>
      <c r="T86" s="396"/>
      <c r="U86" s="396"/>
      <c r="V86" s="396"/>
      <c r="W86" s="396"/>
      <c r="X86" s="396"/>
      <c r="Y86" s="396"/>
      <c r="Z86" s="396"/>
      <c r="AA86" s="396"/>
      <c r="AB86" s="396"/>
      <c r="AC86" s="396"/>
      <c r="AD86" s="396"/>
      <c r="AE86" s="396"/>
      <c r="AF86" s="396"/>
      <c r="AG86" s="396"/>
      <c r="AH86" s="396"/>
      <c r="AI86" s="396"/>
      <c r="AJ86" s="396"/>
      <c r="AK86" s="396"/>
      <c r="AL86" s="396"/>
      <c r="AM86" s="396"/>
      <c r="AN86" s="396"/>
      <c r="AO86" s="396"/>
      <c r="AP86" s="396"/>
      <c r="AQ86" s="396"/>
      <c r="AR86" s="396"/>
      <c r="AS86" s="396"/>
      <c r="AT86" s="396"/>
      <c r="AU86" s="396"/>
      <c r="AV86" s="396"/>
      <c r="AW86" s="396"/>
      <c r="AX86" s="396"/>
      <c r="AY86" s="396"/>
      <c r="AZ86" s="396"/>
      <c r="BA86" s="396"/>
    </row>
    <row r="87" spans="1:53" x14ac:dyDescent="0.35">
      <c r="A87" s="396"/>
      <c r="B87" s="396"/>
      <c r="C87" s="396"/>
      <c r="D87" s="396"/>
      <c r="E87" s="396"/>
      <c r="F87" s="396"/>
      <c r="G87" s="396"/>
      <c r="H87" s="396"/>
      <c r="I87" s="396"/>
      <c r="J87" s="396"/>
      <c r="K87" s="396"/>
      <c r="L87" s="396"/>
      <c r="M87" s="396"/>
      <c r="N87" s="396"/>
      <c r="O87" s="396"/>
      <c r="P87" s="396"/>
      <c r="Q87" s="396"/>
      <c r="R87" s="396"/>
      <c r="S87" s="396"/>
      <c r="T87" s="396"/>
      <c r="U87" s="396"/>
      <c r="V87" s="396"/>
      <c r="W87" s="396"/>
      <c r="X87" s="396"/>
      <c r="Y87" s="396"/>
      <c r="Z87" s="396"/>
      <c r="AA87" s="396"/>
      <c r="AB87" s="396"/>
      <c r="AC87" s="396"/>
      <c r="AD87" s="396"/>
      <c r="AE87" s="396"/>
      <c r="AF87" s="396"/>
      <c r="AG87" s="396"/>
      <c r="AH87" s="396"/>
      <c r="AI87" s="396"/>
      <c r="AJ87" s="396"/>
      <c r="AK87" s="396"/>
      <c r="AL87" s="396"/>
      <c r="AM87" s="396"/>
      <c r="AN87" s="396"/>
      <c r="AO87" s="396"/>
      <c r="AP87" s="396"/>
      <c r="AQ87" s="396"/>
      <c r="AR87" s="396"/>
      <c r="AS87" s="396"/>
      <c r="AT87" s="396"/>
      <c r="AU87" s="396"/>
      <c r="AV87" s="396"/>
      <c r="AW87" s="396"/>
      <c r="AX87" s="396"/>
      <c r="AY87" s="396"/>
      <c r="AZ87" s="396"/>
      <c r="BA87" s="396"/>
    </row>
    <row r="88" spans="1:53" x14ac:dyDescent="0.35">
      <c r="A88" s="396"/>
      <c r="B88" s="396"/>
      <c r="C88" s="396"/>
      <c r="D88" s="396"/>
      <c r="E88" s="396"/>
      <c r="F88" s="396"/>
      <c r="G88" s="396"/>
      <c r="H88" s="396"/>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c r="AI88" s="396"/>
      <c r="AJ88" s="396"/>
      <c r="AK88" s="396"/>
      <c r="AL88" s="396"/>
      <c r="AM88" s="396"/>
      <c r="AN88" s="396"/>
      <c r="AO88" s="396"/>
      <c r="AP88" s="396"/>
      <c r="AQ88" s="396"/>
      <c r="AR88" s="396"/>
      <c r="AS88" s="396"/>
      <c r="AT88" s="396"/>
      <c r="AU88" s="396"/>
      <c r="AV88" s="396"/>
      <c r="AW88" s="396"/>
      <c r="AX88" s="396"/>
      <c r="AY88" s="396"/>
      <c r="AZ88" s="396"/>
      <c r="BA88" s="396"/>
    </row>
    <row r="89" spans="1:53" x14ac:dyDescent="0.35">
      <c r="A89" s="396"/>
      <c r="B89" s="396"/>
      <c r="C89" s="396"/>
      <c r="D89" s="396"/>
      <c r="E89" s="396"/>
      <c r="F89" s="396"/>
      <c r="G89" s="396"/>
      <c r="H89" s="396"/>
      <c r="I89" s="396"/>
      <c r="J89" s="396"/>
      <c r="K89" s="396"/>
      <c r="L89" s="396"/>
      <c r="M89" s="396"/>
      <c r="N89" s="396"/>
      <c r="O89" s="396"/>
      <c r="P89" s="396"/>
      <c r="Q89" s="396"/>
      <c r="R89" s="396"/>
      <c r="S89" s="396"/>
      <c r="T89" s="396"/>
      <c r="U89" s="396"/>
      <c r="V89" s="396"/>
      <c r="W89" s="396"/>
      <c r="X89" s="396"/>
      <c r="Y89" s="396"/>
      <c r="Z89" s="396"/>
      <c r="AA89" s="396"/>
      <c r="AB89" s="396"/>
      <c r="AC89" s="396"/>
      <c r="AD89" s="396"/>
      <c r="AE89" s="396"/>
      <c r="AF89" s="396"/>
      <c r="AG89" s="396"/>
      <c r="AH89" s="396"/>
      <c r="AI89" s="396"/>
      <c r="AJ89" s="396"/>
      <c r="AK89" s="396"/>
      <c r="AL89" s="396"/>
      <c r="AM89" s="396"/>
      <c r="AN89" s="396"/>
      <c r="AO89" s="396"/>
      <c r="AP89" s="396"/>
      <c r="AQ89" s="396"/>
      <c r="AR89" s="396"/>
      <c r="AS89" s="396"/>
      <c r="AT89" s="396"/>
      <c r="AU89" s="396"/>
      <c r="AV89" s="396"/>
      <c r="AW89" s="396"/>
      <c r="AX89" s="396"/>
      <c r="AY89" s="396"/>
      <c r="AZ89" s="396"/>
      <c r="BA89" s="396"/>
    </row>
    <row r="90" spans="1:53" x14ac:dyDescent="0.35">
      <c r="A90" s="396"/>
      <c r="B90" s="396"/>
      <c r="C90" s="396"/>
      <c r="D90" s="396"/>
      <c r="E90" s="396"/>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396"/>
      <c r="AJ90" s="396"/>
      <c r="AK90" s="396"/>
      <c r="AL90" s="396"/>
      <c r="AM90" s="396"/>
      <c r="AN90" s="396"/>
      <c r="AO90" s="396"/>
      <c r="AP90" s="396"/>
      <c r="AQ90" s="396"/>
      <c r="AR90" s="396"/>
      <c r="AS90" s="396"/>
      <c r="AT90" s="396"/>
      <c r="AU90" s="396"/>
      <c r="AV90" s="396"/>
      <c r="AW90" s="396"/>
      <c r="AX90" s="396"/>
      <c r="AY90" s="396"/>
      <c r="AZ90" s="396"/>
      <c r="BA90" s="396"/>
    </row>
    <row r="91" spans="1:53" x14ac:dyDescent="0.35">
      <c r="A91" s="396"/>
      <c r="B91" s="396"/>
      <c r="C91" s="396"/>
      <c r="D91" s="396"/>
      <c r="E91" s="396"/>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396"/>
      <c r="AJ91" s="396"/>
      <c r="AK91" s="396"/>
      <c r="AL91" s="396"/>
      <c r="AM91" s="396"/>
      <c r="AN91" s="396"/>
      <c r="AO91" s="396"/>
      <c r="AP91" s="396"/>
      <c r="AQ91" s="396"/>
      <c r="AR91" s="396"/>
      <c r="AS91" s="396"/>
      <c r="AT91" s="396"/>
      <c r="AU91" s="396"/>
      <c r="AV91" s="396"/>
      <c r="AW91" s="396"/>
      <c r="AX91" s="396"/>
      <c r="AY91" s="396"/>
      <c r="AZ91" s="396"/>
      <c r="BA91" s="396"/>
    </row>
    <row r="92" spans="1:53" x14ac:dyDescent="0.35">
      <c r="A92" s="396"/>
      <c r="B92" s="396"/>
      <c r="C92" s="396"/>
      <c r="D92" s="396"/>
      <c r="E92" s="396"/>
      <c r="F92" s="396"/>
      <c r="G92" s="396"/>
      <c r="H92" s="396"/>
      <c r="I92" s="396"/>
      <c r="J92" s="396"/>
      <c r="K92" s="396"/>
      <c r="L92" s="396"/>
      <c r="M92" s="396"/>
      <c r="N92" s="396"/>
      <c r="O92" s="396"/>
      <c r="P92" s="396"/>
      <c r="Q92" s="396"/>
      <c r="R92" s="396"/>
      <c r="S92" s="396"/>
      <c r="T92" s="396"/>
      <c r="U92" s="396"/>
      <c r="V92" s="396"/>
      <c r="W92" s="396"/>
      <c r="X92" s="396"/>
      <c r="Y92" s="396"/>
      <c r="Z92" s="396"/>
      <c r="AA92" s="396"/>
      <c r="AB92" s="396"/>
      <c r="AC92" s="396"/>
      <c r="AD92" s="396"/>
      <c r="AE92" s="396"/>
      <c r="AF92" s="396"/>
      <c r="AG92" s="396"/>
      <c r="AH92" s="396"/>
      <c r="AI92" s="396"/>
      <c r="AJ92" s="396"/>
      <c r="AK92" s="396"/>
      <c r="AL92" s="396"/>
      <c r="AM92" s="396"/>
      <c r="AN92" s="396"/>
      <c r="AO92" s="396"/>
      <c r="AP92" s="396"/>
      <c r="AQ92" s="396"/>
      <c r="AR92" s="396"/>
      <c r="AS92" s="396"/>
      <c r="AT92" s="396"/>
      <c r="AU92" s="396"/>
      <c r="AV92" s="396"/>
      <c r="AW92" s="396"/>
      <c r="AX92" s="396"/>
      <c r="AY92" s="396"/>
      <c r="AZ92" s="396"/>
      <c r="BA92" s="396"/>
    </row>
    <row r="93" spans="1:53" x14ac:dyDescent="0.35">
      <c r="A93" s="396"/>
      <c r="B93" s="396"/>
      <c r="C93" s="396"/>
      <c r="D93" s="396"/>
      <c r="E93" s="396"/>
      <c r="F93" s="396"/>
      <c r="G93" s="396"/>
      <c r="H93" s="396"/>
      <c r="I93" s="396"/>
      <c r="J93" s="396"/>
      <c r="K93" s="396"/>
      <c r="L93" s="396"/>
      <c r="M93" s="396"/>
      <c r="N93" s="396"/>
      <c r="O93" s="396"/>
      <c r="P93" s="396"/>
      <c r="Q93" s="396"/>
      <c r="R93" s="396"/>
      <c r="S93" s="396"/>
      <c r="T93" s="396"/>
      <c r="U93" s="396"/>
      <c r="V93" s="396"/>
      <c r="W93" s="396"/>
      <c r="X93" s="396"/>
      <c r="Y93" s="396"/>
      <c r="Z93" s="396"/>
      <c r="AA93" s="396"/>
      <c r="AB93" s="396"/>
      <c r="AC93" s="396"/>
      <c r="AD93" s="396"/>
      <c r="AE93" s="396"/>
      <c r="AF93" s="396"/>
      <c r="AG93" s="396"/>
      <c r="AH93" s="396"/>
      <c r="AI93" s="396"/>
      <c r="AJ93" s="396"/>
      <c r="AK93" s="396"/>
      <c r="AL93" s="396"/>
      <c r="AM93" s="396"/>
      <c r="AN93" s="396"/>
      <c r="AO93" s="396"/>
      <c r="AP93" s="396"/>
      <c r="AQ93" s="396"/>
      <c r="AR93" s="396"/>
      <c r="AS93" s="396"/>
      <c r="AT93" s="396"/>
      <c r="AU93" s="396"/>
      <c r="AV93" s="396"/>
      <c r="AW93" s="396"/>
      <c r="AX93" s="396"/>
      <c r="AY93" s="396"/>
      <c r="AZ93" s="396"/>
      <c r="BA93" s="396"/>
    </row>
    <row r="94" spans="1:53" x14ac:dyDescent="0.35">
      <c r="A94" s="396"/>
      <c r="B94" s="396"/>
      <c r="C94" s="396"/>
      <c r="D94" s="396"/>
      <c r="E94" s="396"/>
      <c r="F94" s="396"/>
      <c r="G94" s="396"/>
      <c r="H94" s="396"/>
      <c r="I94" s="396"/>
      <c r="J94" s="396"/>
      <c r="K94" s="396"/>
      <c r="L94" s="396"/>
      <c r="M94" s="396"/>
      <c r="N94" s="396"/>
      <c r="O94" s="396"/>
      <c r="P94" s="396"/>
      <c r="Q94" s="396"/>
      <c r="R94" s="396"/>
      <c r="S94" s="396"/>
      <c r="T94" s="396"/>
      <c r="U94" s="396"/>
      <c r="V94" s="396"/>
      <c r="W94" s="396"/>
      <c r="X94" s="396"/>
      <c r="Y94" s="396"/>
      <c r="Z94" s="396"/>
      <c r="AA94" s="396"/>
      <c r="AB94" s="396"/>
      <c r="AC94" s="396"/>
      <c r="AD94" s="396"/>
      <c r="AE94" s="396"/>
      <c r="AF94" s="396"/>
      <c r="AG94" s="396"/>
      <c r="AH94" s="396"/>
      <c r="AI94" s="396"/>
      <c r="AJ94" s="396"/>
      <c r="AK94" s="396"/>
      <c r="AL94" s="396"/>
      <c r="AM94" s="396"/>
      <c r="AN94" s="396"/>
      <c r="AO94" s="396"/>
      <c r="AP94" s="396"/>
      <c r="AQ94" s="396"/>
      <c r="AR94" s="396"/>
      <c r="AS94" s="396"/>
      <c r="AT94" s="396"/>
      <c r="AU94" s="396"/>
      <c r="AV94" s="396"/>
      <c r="AW94" s="396"/>
      <c r="AX94" s="396"/>
      <c r="AY94" s="396"/>
      <c r="AZ94" s="396"/>
      <c r="BA94" s="396"/>
    </row>
    <row r="95" spans="1:53" x14ac:dyDescent="0.35">
      <c r="A95" s="396"/>
      <c r="B95" s="396"/>
      <c r="C95" s="396"/>
      <c r="D95" s="396"/>
      <c r="E95" s="396"/>
      <c r="F95" s="396"/>
      <c r="G95" s="396"/>
      <c r="H95" s="396"/>
      <c r="I95" s="396"/>
      <c r="J95" s="396"/>
      <c r="K95" s="396"/>
      <c r="L95" s="396"/>
      <c r="M95" s="396"/>
      <c r="N95" s="396"/>
      <c r="O95" s="396"/>
      <c r="P95" s="396"/>
      <c r="Q95" s="396"/>
      <c r="R95" s="396"/>
      <c r="S95" s="396"/>
      <c r="T95" s="396"/>
      <c r="U95" s="396"/>
      <c r="V95" s="396"/>
      <c r="W95" s="396"/>
      <c r="X95" s="396"/>
      <c r="Y95" s="396"/>
      <c r="Z95" s="396"/>
      <c r="AA95" s="396"/>
      <c r="AB95" s="396"/>
      <c r="AC95" s="396"/>
      <c r="AD95" s="396"/>
      <c r="AE95" s="396"/>
      <c r="AF95" s="396"/>
      <c r="AG95" s="396"/>
      <c r="AH95" s="396"/>
      <c r="AI95" s="396"/>
      <c r="AJ95" s="396"/>
      <c r="AK95" s="396"/>
      <c r="AL95" s="396"/>
      <c r="AM95" s="396"/>
      <c r="AN95" s="396"/>
      <c r="AO95" s="396"/>
      <c r="AP95" s="396"/>
      <c r="AQ95" s="396"/>
      <c r="AR95" s="396"/>
      <c r="AS95" s="396"/>
      <c r="AT95" s="396"/>
      <c r="AU95" s="396"/>
      <c r="AV95" s="396"/>
      <c r="AW95" s="396"/>
      <c r="AX95" s="396"/>
      <c r="AY95" s="396"/>
      <c r="AZ95" s="396"/>
      <c r="BA95" s="396"/>
    </row>
    <row r="96" spans="1:53" x14ac:dyDescent="0.35">
      <c r="A96" s="396"/>
      <c r="B96" s="396"/>
      <c r="C96" s="396"/>
      <c r="D96" s="396"/>
      <c r="E96" s="396"/>
      <c r="F96" s="396"/>
      <c r="G96" s="396"/>
      <c r="H96" s="396"/>
      <c r="I96" s="396"/>
      <c r="J96" s="396"/>
      <c r="K96" s="396"/>
      <c r="L96" s="396"/>
      <c r="M96" s="396"/>
      <c r="N96" s="396"/>
      <c r="O96" s="396"/>
      <c r="P96" s="396"/>
      <c r="Q96" s="396"/>
      <c r="R96" s="396"/>
      <c r="S96" s="396"/>
      <c r="T96" s="396"/>
      <c r="U96" s="396"/>
      <c r="V96" s="396"/>
      <c r="W96" s="396"/>
      <c r="X96" s="396"/>
      <c r="Y96" s="396"/>
      <c r="Z96" s="396"/>
      <c r="AA96" s="396"/>
      <c r="AB96" s="396"/>
      <c r="AC96" s="396"/>
      <c r="AD96" s="396"/>
      <c r="AE96" s="396"/>
      <c r="AF96" s="396"/>
      <c r="AG96" s="396"/>
      <c r="AH96" s="396"/>
      <c r="AI96" s="396"/>
      <c r="AJ96" s="396"/>
      <c r="AK96" s="396"/>
      <c r="AL96" s="396"/>
      <c r="AM96" s="396"/>
      <c r="AN96" s="396"/>
      <c r="AO96" s="396"/>
      <c r="AP96" s="396"/>
      <c r="AQ96" s="396"/>
      <c r="AR96" s="396"/>
      <c r="AS96" s="396"/>
      <c r="AT96" s="396"/>
      <c r="AU96" s="396"/>
      <c r="AV96" s="396"/>
      <c r="AW96" s="396"/>
      <c r="AX96" s="396"/>
      <c r="AY96" s="396"/>
      <c r="AZ96" s="396"/>
      <c r="BA96" s="396"/>
    </row>
    <row r="97" spans="1:53" x14ac:dyDescent="0.35">
      <c r="A97" s="396"/>
      <c r="B97" s="396"/>
      <c r="C97" s="396"/>
      <c r="D97" s="396"/>
      <c r="E97" s="396"/>
      <c r="F97" s="396"/>
      <c r="G97" s="396"/>
      <c r="H97" s="396"/>
      <c r="I97" s="396"/>
      <c r="J97" s="396"/>
      <c r="K97" s="396"/>
      <c r="L97" s="396"/>
      <c r="M97" s="396"/>
      <c r="N97" s="396"/>
      <c r="O97" s="396"/>
      <c r="P97" s="396"/>
      <c r="Q97" s="396"/>
      <c r="R97" s="396"/>
      <c r="S97" s="396"/>
      <c r="T97" s="396"/>
      <c r="U97" s="396"/>
      <c r="V97" s="396"/>
      <c r="W97" s="396"/>
      <c r="X97" s="396"/>
      <c r="Y97" s="396"/>
      <c r="Z97" s="396"/>
      <c r="AA97" s="396"/>
      <c r="AB97" s="396"/>
      <c r="AC97" s="396"/>
      <c r="AD97" s="396"/>
      <c r="AE97" s="396"/>
      <c r="AF97" s="396"/>
      <c r="AG97" s="396"/>
      <c r="AH97" s="396"/>
      <c r="AI97" s="396"/>
      <c r="AJ97" s="396"/>
      <c r="AK97" s="396"/>
      <c r="AL97" s="396"/>
      <c r="AM97" s="396"/>
      <c r="AN97" s="396"/>
      <c r="AO97" s="396"/>
      <c r="AP97" s="396"/>
      <c r="AQ97" s="396"/>
      <c r="AR97" s="396"/>
      <c r="AS97" s="396"/>
      <c r="AT97" s="396"/>
      <c r="AU97" s="396"/>
      <c r="AV97" s="396"/>
      <c r="AW97" s="396"/>
      <c r="AX97" s="396"/>
      <c r="AY97" s="396"/>
      <c r="AZ97" s="396"/>
      <c r="BA97" s="396"/>
    </row>
  </sheetData>
  <mergeCells count="86">
    <mergeCell ref="N58:Y58"/>
    <mergeCell ref="Z58:AK58"/>
    <mergeCell ref="C57:G57"/>
    <mergeCell ref="H57:I57"/>
    <mergeCell ref="N57:Y57"/>
    <mergeCell ref="Z57:AK57"/>
    <mergeCell ref="J57:M57"/>
    <mergeCell ref="C54:G56"/>
    <mergeCell ref="H54:I56"/>
    <mergeCell ref="J54:M56"/>
    <mergeCell ref="C58:G58"/>
    <mergeCell ref="H58:I58"/>
    <mergeCell ref="J58:M58"/>
    <mergeCell ref="AL38:AX38"/>
    <mergeCell ref="AH30:AK30"/>
    <mergeCell ref="K31:P31"/>
    <mergeCell ref="Q31:W31"/>
    <mergeCell ref="X31:AB31"/>
    <mergeCell ref="AC31:AE31"/>
    <mergeCell ref="AF31:AG31"/>
    <mergeCell ref="K30:P30"/>
    <mergeCell ref="Q30:W30"/>
    <mergeCell ref="X30:AB30"/>
    <mergeCell ref="AC30:AE30"/>
    <mergeCell ref="AF30:AG30"/>
    <mergeCell ref="AH31:AK31"/>
    <mergeCell ref="C22:I22"/>
    <mergeCell ref="J22:AB22"/>
    <mergeCell ref="AC22:AK22"/>
    <mergeCell ref="C23:I23"/>
    <mergeCell ref="J23:AB23"/>
    <mergeCell ref="AC23:AK23"/>
    <mergeCell ref="C17:H17"/>
    <mergeCell ref="I17:AK17"/>
    <mergeCell ref="C19:H20"/>
    <mergeCell ref="I19:L20"/>
    <mergeCell ref="M19:AE19"/>
    <mergeCell ref="AF19:AK19"/>
    <mergeCell ref="M20:AE20"/>
    <mergeCell ref="AF20:AK20"/>
    <mergeCell ref="C12:H13"/>
    <mergeCell ref="I12:AE13"/>
    <mergeCell ref="AF12:AK12"/>
    <mergeCell ref="AF13:AK13"/>
    <mergeCell ref="C15:H15"/>
    <mergeCell ref="I15:AK15"/>
    <mergeCell ref="C9:H10"/>
    <mergeCell ref="I9:AC10"/>
    <mergeCell ref="AD9:AG9"/>
    <mergeCell ref="AH9:AK9"/>
    <mergeCell ref="AD10:AG10"/>
    <mergeCell ref="AH10:AK10"/>
    <mergeCell ref="C6:H7"/>
    <mergeCell ref="I6:AK7"/>
    <mergeCell ref="B2:G4"/>
    <mergeCell ref="H2:AL2"/>
    <mergeCell ref="H3:AA3"/>
    <mergeCell ref="AB3:AL3"/>
    <mergeCell ref="H4:AL4"/>
    <mergeCell ref="N54:Y56"/>
    <mergeCell ref="Z54:AK56"/>
    <mergeCell ref="C39:G39"/>
    <mergeCell ref="K39:AK39"/>
    <mergeCell ref="C33:AK34"/>
    <mergeCell ref="C35:G36"/>
    <mergeCell ref="H35:H36"/>
    <mergeCell ref="I35:I36"/>
    <mergeCell ref="J35:J36"/>
    <mergeCell ref="K35:AK36"/>
    <mergeCell ref="C37:G37"/>
    <mergeCell ref="K37:AK37"/>
    <mergeCell ref="C38:G38"/>
    <mergeCell ref="K38:AK38"/>
    <mergeCell ref="C41:AK42"/>
    <mergeCell ref="C43:AK52"/>
    <mergeCell ref="C29:J31"/>
    <mergeCell ref="K29:W29"/>
    <mergeCell ref="X29:AE29"/>
    <mergeCell ref="AF29:AK29"/>
    <mergeCell ref="C25:H25"/>
    <mergeCell ref="I25:AK25"/>
    <mergeCell ref="C27:H27"/>
    <mergeCell ref="I27:J27"/>
    <mergeCell ref="K27:Z27"/>
    <mergeCell ref="AA27:AC27"/>
    <mergeCell ref="AG27:AH2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83"/>
  <sheetViews>
    <sheetView topLeftCell="A25" workbookViewId="0">
      <selection activeCell="H181" sqref="H181:AA184"/>
    </sheetView>
  </sheetViews>
  <sheetFormatPr baseColWidth="10" defaultRowHeight="14.5" x14ac:dyDescent="0.35"/>
  <sheetData>
    <row r="1" spans="1:28" ht="15" thickBot="1" x14ac:dyDescent="0.4">
      <c r="A1" s="441"/>
      <c r="B1" s="442"/>
      <c r="C1" s="442"/>
      <c r="D1" s="442"/>
      <c r="E1" s="442"/>
      <c r="F1" s="442"/>
      <c r="G1" s="440"/>
      <c r="H1" s="440"/>
      <c r="I1" s="440"/>
      <c r="J1" s="443" t="s">
        <v>792</v>
      </c>
      <c r="K1" s="440"/>
      <c r="L1" s="440"/>
      <c r="M1" s="440"/>
      <c r="N1" s="440"/>
      <c r="O1" s="440"/>
      <c r="P1" s="440"/>
      <c r="Q1" s="440"/>
      <c r="R1" s="440"/>
      <c r="S1" s="440"/>
      <c r="T1" s="440"/>
      <c r="U1" s="440"/>
      <c r="V1" s="440"/>
      <c r="W1" s="440"/>
      <c r="X1" s="440"/>
      <c r="Y1" s="440"/>
      <c r="Z1" s="440"/>
      <c r="AA1" s="440"/>
      <c r="AB1" s="440"/>
    </row>
    <row r="2" spans="1:28" ht="15.5" x14ac:dyDescent="0.35">
      <c r="A2" s="441"/>
      <c r="B2" s="1622"/>
      <c r="C2" s="1623"/>
      <c r="D2" s="1623"/>
      <c r="E2" s="1623"/>
      <c r="F2" s="1623"/>
      <c r="G2" s="1623"/>
      <c r="H2" s="1628" t="s">
        <v>0</v>
      </c>
      <c r="I2" s="1628"/>
      <c r="J2" s="1628"/>
      <c r="K2" s="1628"/>
      <c r="L2" s="1628"/>
      <c r="M2" s="1628"/>
      <c r="N2" s="1628"/>
      <c r="O2" s="1628"/>
      <c r="P2" s="1628"/>
      <c r="Q2" s="1628"/>
      <c r="R2" s="1628"/>
      <c r="S2" s="1628"/>
      <c r="T2" s="1628"/>
      <c r="U2" s="1628"/>
      <c r="V2" s="1628"/>
      <c r="W2" s="1628"/>
      <c r="X2" s="1628"/>
      <c r="Y2" s="1628"/>
      <c r="Z2" s="1628"/>
      <c r="AA2" s="1628"/>
      <c r="AB2" s="1629"/>
    </row>
    <row r="3" spans="1:28" x14ac:dyDescent="0.35">
      <c r="A3" s="441"/>
      <c r="B3" s="1624"/>
      <c r="C3" s="1625"/>
      <c r="D3" s="1625"/>
      <c r="E3" s="1625"/>
      <c r="F3" s="1625"/>
      <c r="G3" s="1625"/>
      <c r="H3" s="1630" t="s">
        <v>1</v>
      </c>
      <c r="I3" s="1630"/>
      <c r="J3" s="1630"/>
      <c r="K3" s="1630"/>
      <c r="L3" s="1630"/>
      <c r="M3" s="1630"/>
      <c r="N3" s="1630"/>
      <c r="O3" s="1630"/>
      <c r="P3" s="1630" t="s">
        <v>2</v>
      </c>
      <c r="Q3" s="1630"/>
      <c r="R3" s="1630"/>
      <c r="S3" s="1630"/>
      <c r="T3" s="1630"/>
      <c r="U3" s="1630"/>
      <c r="V3" s="1630"/>
      <c r="W3" s="1630"/>
      <c r="X3" s="1630"/>
      <c r="Y3" s="1630"/>
      <c r="Z3" s="1630"/>
      <c r="AA3" s="1630"/>
      <c r="AB3" s="1631"/>
    </row>
    <row r="4" spans="1:28" ht="15" thickBot="1" x14ac:dyDescent="0.4">
      <c r="A4" s="441"/>
      <c r="B4" s="1626"/>
      <c r="C4" s="1627"/>
      <c r="D4" s="1627"/>
      <c r="E4" s="1627"/>
      <c r="F4" s="1627"/>
      <c r="G4" s="1627"/>
      <c r="H4" s="1632" t="s">
        <v>793</v>
      </c>
      <c r="I4" s="1632"/>
      <c r="J4" s="1632"/>
      <c r="K4" s="1632"/>
      <c r="L4" s="1632"/>
      <c r="M4" s="1632"/>
      <c r="N4" s="1632"/>
      <c r="O4" s="1632"/>
      <c r="P4" s="1632"/>
      <c r="Q4" s="1632"/>
      <c r="R4" s="1632"/>
      <c r="S4" s="1632"/>
      <c r="T4" s="1632"/>
      <c r="U4" s="1632"/>
      <c r="V4" s="1632"/>
      <c r="W4" s="1632"/>
      <c r="X4" s="1632"/>
      <c r="Y4" s="1632"/>
      <c r="Z4" s="1632"/>
      <c r="AA4" s="1632"/>
      <c r="AB4" s="1633"/>
    </row>
    <row r="5" spans="1:28" x14ac:dyDescent="0.35">
      <c r="A5" s="441"/>
      <c r="B5" s="441"/>
      <c r="C5" s="441"/>
      <c r="D5" s="441"/>
      <c r="E5" s="441"/>
      <c r="F5" s="441"/>
      <c r="G5" s="441"/>
      <c r="H5" s="444"/>
      <c r="I5" s="444"/>
      <c r="J5" s="444"/>
      <c r="K5" s="444"/>
      <c r="L5" s="444"/>
      <c r="M5" s="444"/>
      <c r="N5" s="444"/>
      <c r="O5" s="444"/>
      <c r="P5" s="444"/>
      <c r="Q5" s="444"/>
      <c r="R5" s="444"/>
      <c r="S5" s="444"/>
      <c r="T5" s="444"/>
      <c r="U5" s="444"/>
      <c r="V5" s="444"/>
      <c r="W5" s="444"/>
      <c r="X5" s="444"/>
      <c r="Y5" s="444"/>
      <c r="Z5" s="444"/>
      <c r="AA5" s="444"/>
      <c r="AB5" s="444"/>
    </row>
    <row r="6" spans="1:28" ht="15" thickBot="1" x14ac:dyDescent="0.4">
      <c r="A6" s="440"/>
      <c r="B6" s="445"/>
      <c r="C6" s="446"/>
      <c r="D6" s="446"/>
      <c r="E6" s="446"/>
      <c r="F6" s="446"/>
      <c r="G6" s="446"/>
      <c r="H6" s="446"/>
      <c r="I6" s="447"/>
      <c r="J6" s="447"/>
      <c r="K6" s="447"/>
      <c r="L6" s="447"/>
      <c r="M6" s="447"/>
      <c r="N6" s="447"/>
      <c r="O6" s="447"/>
      <c r="P6" s="447"/>
      <c r="Q6" s="447"/>
      <c r="R6" s="448"/>
      <c r="S6" s="448"/>
      <c r="T6" s="448"/>
      <c r="U6" s="448"/>
      <c r="V6" s="448"/>
      <c r="W6" s="446"/>
      <c r="X6" s="446"/>
      <c r="Y6" s="446"/>
      <c r="Z6" s="446"/>
      <c r="AA6" s="446"/>
      <c r="AB6" s="449"/>
    </row>
    <row r="7" spans="1:28" x14ac:dyDescent="0.35">
      <c r="A7" s="440"/>
      <c r="B7" s="450"/>
      <c r="C7" s="1114" t="s">
        <v>4</v>
      </c>
      <c r="D7" s="1115"/>
      <c r="E7" s="1115"/>
      <c r="F7" s="1115"/>
      <c r="G7" s="1115"/>
      <c r="H7" s="1116"/>
      <c r="I7" s="1387" t="s">
        <v>87</v>
      </c>
      <c r="J7" s="1388"/>
      <c r="K7" s="1388"/>
      <c r="L7" s="1388"/>
      <c r="M7" s="1388"/>
      <c r="N7" s="1388"/>
      <c r="O7" s="1388"/>
      <c r="P7" s="1388"/>
      <c r="Q7" s="1388"/>
      <c r="R7" s="1388"/>
      <c r="S7" s="1388"/>
      <c r="T7" s="1388"/>
      <c r="U7" s="1388"/>
      <c r="V7" s="1388"/>
      <c r="W7" s="1388"/>
      <c r="X7" s="1388"/>
      <c r="Y7" s="1388"/>
      <c r="Z7" s="1388"/>
      <c r="AA7" s="1389"/>
      <c r="AB7" s="451"/>
    </row>
    <row r="8" spans="1:28" ht="15" thickBot="1" x14ac:dyDescent="0.4">
      <c r="A8" s="440"/>
      <c r="B8" s="450"/>
      <c r="C8" s="1117"/>
      <c r="D8" s="1118"/>
      <c r="E8" s="1118"/>
      <c r="F8" s="1118"/>
      <c r="G8" s="1118"/>
      <c r="H8" s="1119"/>
      <c r="I8" s="1390"/>
      <c r="J8" s="1391"/>
      <c r="K8" s="1391"/>
      <c r="L8" s="1391"/>
      <c r="M8" s="1391"/>
      <c r="N8" s="1391"/>
      <c r="O8" s="1391"/>
      <c r="P8" s="1391"/>
      <c r="Q8" s="1391"/>
      <c r="R8" s="1391"/>
      <c r="S8" s="1391"/>
      <c r="T8" s="1391"/>
      <c r="U8" s="1391"/>
      <c r="V8" s="1391"/>
      <c r="W8" s="1391"/>
      <c r="X8" s="1391"/>
      <c r="Y8" s="1391"/>
      <c r="Z8" s="1391"/>
      <c r="AA8" s="1392"/>
      <c r="AB8" s="451"/>
    </row>
    <row r="9" spans="1:28" ht="15" thickBot="1" x14ac:dyDescent="0.4">
      <c r="A9" s="440"/>
      <c r="B9" s="450"/>
      <c r="C9" s="452"/>
      <c r="D9" s="452"/>
      <c r="E9" s="452"/>
      <c r="F9" s="452"/>
      <c r="G9" s="452"/>
      <c r="H9" s="452"/>
      <c r="I9" s="453"/>
      <c r="J9" s="453"/>
      <c r="K9" s="453"/>
      <c r="L9" s="453"/>
      <c r="M9" s="453"/>
      <c r="N9" s="453"/>
      <c r="O9" s="453"/>
      <c r="P9" s="453"/>
      <c r="Q9" s="453"/>
      <c r="R9" s="454"/>
      <c r="S9" s="454"/>
      <c r="T9" s="454"/>
      <c r="U9" s="454"/>
      <c r="V9" s="454"/>
      <c r="W9" s="452"/>
      <c r="X9" s="452"/>
      <c r="Y9" s="452"/>
      <c r="Z9" s="452"/>
      <c r="AA9" s="452"/>
      <c r="AB9" s="451"/>
    </row>
    <row r="10" spans="1:28" ht="15" thickBot="1" x14ac:dyDescent="0.4">
      <c r="A10" s="440"/>
      <c r="B10" s="450"/>
      <c r="C10" s="1114" t="s">
        <v>5</v>
      </c>
      <c r="D10" s="1115"/>
      <c r="E10" s="1115"/>
      <c r="F10" s="1115"/>
      <c r="G10" s="1115"/>
      <c r="H10" s="1116"/>
      <c r="I10" s="1641" t="s">
        <v>794</v>
      </c>
      <c r="J10" s="1642"/>
      <c r="K10" s="1642"/>
      <c r="L10" s="1642"/>
      <c r="M10" s="1642"/>
      <c r="N10" s="1642"/>
      <c r="O10" s="1642"/>
      <c r="P10" s="1642"/>
      <c r="Q10" s="1643"/>
      <c r="R10" s="1144" t="s">
        <v>7</v>
      </c>
      <c r="S10" s="1145"/>
      <c r="T10" s="1145"/>
      <c r="U10" s="1146"/>
      <c r="V10" s="1147" t="s">
        <v>8</v>
      </c>
      <c r="W10" s="1148"/>
      <c r="X10" s="1148"/>
      <c r="Y10" s="1148"/>
      <c r="Z10" s="1148"/>
      <c r="AA10" s="1149"/>
      <c r="AB10" s="451"/>
    </row>
    <row r="11" spans="1:28" ht="15" thickBot="1" x14ac:dyDescent="0.4">
      <c r="A11" s="440"/>
      <c r="B11" s="450"/>
      <c r="C11" s="1117"/>
      <c r="D11" s="1118"/>
      <c r="E11" s="1118"/>
      <c r="F11" s="1118"/>
      <c r="G11" s="1118"/>
      <c r="H11" s="1119"/>
      <c r="I11" s="1644"/>
      <c r="J11" s="1645"/>
      <c r="K11" s="1645"/>
      <c r="L11" s="1645"/>
      <c r="M11" s="1645"/>
      <c r="N11" s="1645"/>
      <c r="O11" s="1645"/>
      <c r="P11" s="1645"/>
      <c r="Q11" s="1646"/>
      <c r="R11" s="1647" t="s">
        <v>795</v>
      </c>
      <c r="S11" s="1648"/>
      <c r="T11" s="1648"/>
      <c r="U11" s="1649"/>
      <c r="V11" s="1638">
        <v>1</v>
      </c>
      <c r="W11" s="1639"/>
      <c r="X11" s="1639"/>
      <c r="Y11" s="1639"/>
      <c r="Z11" s="1639"/>
      <c r="AA11" s="1640"/>
      <c r="AB11" s="451"/>
    </row>
    <row r="12" spans="1:28" ht="15" thickBot="1" x14ac:dyDescent="0.4">
      <c r="A12" s="440"/>
      <c r="B12" s="455"/>
      <c r="C12" s="456"/>
      <c r="D12" s="456"/>
      <c r="E12" s="456"/>
      <c r="F12" s="456"/>
      <c r="G12" s="456"/>
      <c r="H12" s="456"/>
      <c r="I12" s="456"/>
      <c r="J12" s="456"/>
      <c r="K12" s="456"/>
      <c r="L12" s="456"/>
      <c r="M12" s="456"/>
      <c r="N12" s="456"/>
      <c r="O12" s="456"/>
      <c r="P12" s="456"/>
      <c r="Q12" s="456"/>
      <c r="R12" s="456"/>
      <c r="S12" s="456"/>
      <c r="T12" s="456"/>
      <c r="U12" s="456"/>
      <c r="V12" s="456"/>
      <c r="W12" s="456"/>
      <c r="X12" s="456"/>
      <c r="Y12" s="456"/>
      <c r="Z12" s="456"/>
      <c r="AA12" s="456"/>
      <c r="AB12" s="457"/>
    </row>
    <row r="13" spans="1:28" x14ac:dyDescent="0.35">
      <c r="A13" s="440"/>
      <c r="B13" s="455"/>
      <c r="C13" s="1114" t="s">
        <v>9</v>
      </c>
      <c r="D13" s="1115"/>
      <c r="E13" s="1115"/>
      <c r="F13" s="1115"/>
      <c r="G13" s="1115"/>
      <c r="H13" s="1116"/>
      <c r="I13" s="1662" t="s">
        <v>796</v>
      </c>
      <c r="J13" s="1663"/>
      <c r="K13" s="1663"/>
      <c r="L13" s="1663"/>
      <c r="M13" s="1663"/>
      <c r="N13" s="1663"/>
      <c r="O13" s="1663"/>
      <c r="P13" s="1663"/>
      <c r="Q13" s="1663"/>
      <c r="R13" s="1663"/>
      <c r="S13" s="1664"/>
      <c r="T13" s="1114" t="s">
        <v>11</v>
      </c>
      <c r="U13" s="1115"/>
      <c r="V13" s="1115"/>
      <c r="W13" s="1115"/>
      <c r="X13" s="1115"/>
      <c r="Y13" s="1115"/>
      <c r="Z13" s="1115"/>
      <c r="AA13" s="1116"/>
      <c r="AB13" s="457"/>
    </row>
    <row r="14" spans="1:28" ht="15" thickBot="1" x14ac:dyDescent="0.4">
      <c r="A14" s="440"/>
      <c r="B14" s="455"/>
      <c r="C14" s="1117"/>
      <c r="D14" s="1118"/>
      <c r="E14" s="1118"/>
      <c r="F14" s="1118"/>
      <c r="G14" s="1118"/>
      <c r="H14" s="1119"/>
      <c r="I14" s="1665"/>
      <c r="J14" s="1666"/>
      <c r="K14" s="1666"/>
      <c r="L14" s="1666"/>
      <c r="M14" s="1666"/>
      <c r="N14" s="1666"/>
      <c r="O14" s="1666"/>
      <c r="P14" s="1666"/>
      <c r="Q14" s="1666"/>
      <c r="R14" s="1666"/>
      <c r="S14" s="1667"/>
      <c r="T14" s="1668" t="s">
        <v>797</v>
      </c>
      <c r="U14" s="1654"/>
      <c r="V14" s="1654"/>
      <c r="W14" s="1654"/>
      <c r="X14" s="1654"/>
      <c r="Y14" s="1654"/>
      <c r="Z14" s="1654"/>
      <c r="AA14" s="1655"/>
      <c r="AB14" s="457"/>
    </row>
    <row r="15" spans="1:28" ht="15" thickBot="1" x14ac:dyDescent="0.4">
      <c r="A15" s="440"/>
      <c r="B15" s="455"/>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7"/>
    </row>
    <row r="16" spans="1:28" ht="15" thickBot="1" x14ac:dyDescent="0.4">
      <c r="A16" s="440"/>
      <c r="B16" s="455"/>
      <c r="C16" s="1165" t="s">
        <v>13</v>
      </c>
      <c r="D16" s="1166"/>
      <c r="E16" s="1166"/>
      <c r="F16" s="1166"/>
      <c r="G16" s="1166"/>
      <c r="H16" s="1167"/>
      <c r="I16" s="1669" t="s">
        <v>798</v>
      </c>
      <c r="J16" s="1670"/>
      <c r="K16" s="1670"/>
      <c r="L16" s="1670"/>
      <c r="M16" s="1670"/>
      <c r="N16" s="1670"/>
      <c r="O16" s="1670"/>
      <c r="P16" s="1670"/>
      <c r="Q16" s="1670"/>
      <c r="R16" s="1670"/>
      <c r="S16" s="1670"/>
      <c r="T16" s="1670"/>
      <c r="U16" s="1670"/>
      <c r="V16" s="1670"/>
      <c r="W16" s="1670"/>
      <c r="X16" s="1670"/>
      <c r="Y16" s="1670"/>
      <c r="Z16" s="1670"/>
      <c r="AA16" s="1671"/>
      <c r="AB16" s="457"/>
    </row>
    <row r="17" spans="2:28" ht="15" thickBot="1" x14ac:dyDescent="0.4">
      <c r="B17" s="455"/>
      <c r="C17" s="454"/>
      <c r="D17" s="454"/>
      <c r="E17" s="454"/>
      <c r="F17" s="454"/>
      <c r="G17" s="454"/>
      <c r="H17" s="454"/>
      <c r="I17" s="458"/>
      <c r="J17" s="458"/>
      <c r="K17" s="458"/>
      <c r="L17" s="458"/>
      <c r="M17" s="458"/>
      <c r="N17" s="458"/>
      <c r="O17" s="458"/>
      <c r="P17" s="458"/>
      <c r="Q17" s="458"/>
      <c r="R17" s="458"/>
      <c r="S17" s="458"/>
      <c r="T17" s="458"/>
      <c r="U17" s="458"/>
      <c r="V17" s="458"/>
      <c r="W17" s="458"/>
      <c r="X17" s="458"/>
      <c r="Y17" s="458"/>
      <c r="Z17" s="458"/>
      <c r="AA17" s="458"/>
      <c r="AB17" s="457"/>
    </row>
    <row r="18" spans="2:28" ht="15" thickBot="1" x14ac:dyDescent="0.4">
      <c r="B18" s="455"/>
      <c r="C18" s="1165" t="s">
        <v>15</v>
      </c>
      <c r="D18" s="1166"/>
      <c r="E18" s="1166"/>
      <c r="F18" s="1166"/>
      <c r="G18" s="1166"/>
      <c r="H18" s="1167"/>
      <c r="I18" s="1669" t="s">
        <v>799</v>
      </c>
      <c r="J18" s="1670"/>
      <c r="K18" s="1670"/>
      <c r="L18" s="1670"/>
      <c r="M18" s="1670"/>
      <c r="N18" s="1670"/>
      <c r="O18" s="1670"/>
      <c r="P18" s="1670"/>
      <c r="Q18" s="1670"/>
      <c r="R18" s="1670"/>
      <c r="S18" s="1670"/>
      <c r="T18" s="1670"/>
      <c r="U18" s="1670"/>
      <c r="V18" s="1670"/>
      <c r="W18" s="1670"/>
      <c r="X18" s="1670"/>
      <c r="Y18" s="1670"/>
      <c r="Z18" s="1670"/>
      <c r="AA18" s="1671"/>
      <c r="AB18" s="457"/>
    </row>
    <row r="19" spans="2:28" ht="15" thickBot="1" x14ac:dyDescent="0.4">
      <c r="B19" s="455"/>
      <c r="C19" s="454"/>
      <c r="D19" s="454"/>
      <c r="E19" s="454"/>
      <c r="F19" s="454"/>
      <c r="G19" s="454"/>
      <c r="H19" s="454"/>
      <c r="I19" s="458"/>
      <c r="J19" s="458"/>
      <c r="K19" s="458"/>
      <c r="L19" s="458"/>
      <c r="M19" s="458"/>
      <c r="N19" s="458"/>
      <c r="O19" s="458"/>
      <c r="P19" s="458"/>
      <c r="Q19" s="458"/>
      <c r="R19" s="458"/>
      <c r="S19" s="458"/>
      <c r="T19" s="458"/>
      <c r="U19" s="458"/>
      <c r="V19" s="458"/>
      <c r="W19" s="458"/>
      <c r="X19" s="458"/>
      <c r="Y19" s="458"/>
      <c r="Z19" s="458"/>
      <c r="AA19" s="458"/>
      <c r="AB19" s="457"/>
    </row>
    <row r="20" spans="2:28" x14ac:dyDescent="0.35">
      <c r="B20" s="455"/>
      <c r="C20" s="1171" t="s">
        <v>54</v>
      </c>
      <c r="D20" s="1172"/>
      <c r="E20" s="1172"/>
      <c r="F20" s="1172"/>
      <c r="G20" s="1172"/>
      <c r="H20" s="1173"/>
      <c r="I20" s="1656" t="s">
        <v>800</v>
      </c>
      <c r="J20" s="1657"/>
      <c r="K20" s="1657"/>
      <c r="L20" s="1658"/>
      <c r="M20" s="1147" t="s">
        <v>18</v>
      </c>
      <c r="N20" s="1148"/>
      <c r="O20" s="1148"/>
      <c r="P20" s="1148"/>
      <c r="Q20" s="1148"/>
      <c r="R20" s="1148"/>
      <c r="S20" s="1149"/>
      <c r="T20" s="1147" t="s">
        <v>19</v>
      </c>
      <c r="U20" s="1148"/>
      <c r="V20" s="1148"/>
      <c r="W20" s="1148"/>
      <c r="X20" s="1148"/>
      <c r="Y20" s="1148"/>
      <c r="Z20" s="1148"/>
      <c r="AA20" s="1149"/>
      <c r="AB20" s="457"/>
    </row>
    <row r="21" spans="2:28" ht="15" thickBot="1" x14ac:dyDescent="0.4">
      <c r="B21" s="455"/>
      <c r="C21" s="1174"/>
      <c r="D21" s="1175"/>
      <c r="E21" s="1175"/>
      <c r="F21" s="1175"/>
      <c r="G21" s="1175"/>
      <c r="H21" s="1176"/>
      <c r="I21" s="1659"/>
      <c r="J21" s="1660"/>
      <c r="K21" s="1660"/>
      <c r="L21" s="1661"/>
      <c r="M21" s="1634" t="s">
        <v>658</v>
      </c>
      <c r="N21" s="1635"/>
      <c r="O21" s="1635"/>
      <c r="P21" s="1635"/>
      <c r="Q21" s="1635"/>
      <c r="R21" s="1635"/>
      <c r="S21" s="1636"/>
      <c r="T21" s="1637" t="s">
        <v>21</v>
      </c>
      <c r="U21" s="1635"/>
      <c r="V21" s="1635"/>
      <c r="W21" s="1635"/>
      <c r="X21" s="1635"/>
      <c r="Y21" s="1635"/>
      <c r="Z21" s="1635"/>
      <c r="AA21" s="1636"/>
      <c r="AB21" s="457"/>
    </row>
    <row r="22" spans="2:28" ht="15" thickBot="1" x14ac:dyDescent="0.4">
      <c r="B22" s="455"/>
      <c r="C22" s="456"/>
      <c r="D22" s="456"/>
      <c r="E22" s="456"/>
      <c r="F22" s="456"/>
      <c r="G22" s="456"/>
      <c r="H22" s="456"/>
      <c r="I22" s="456"/>
      <c r="J22" s="456"/>
      <c r="K22" s="456"/>
      <c r="L22" s="456"/>
      <c r="M22" s="456"/>
      <c r="N22" s="456"/>
      <c r="O22" s="456"/>
      <c r="P22" s="456"/>
      <c r="Q22" s="456"/>
      <c r="R22" s="456"/>
      <c r="S22" s="456"/>
      <c r="T22" s="456"/>
      <c r="U22" s="456"/>
      <c r="V22" s="456"/>
      <c r="W22" s="456"/>
      <c r="X22" s="456"/>
      <c r="Y22" s="456"/>
      <c r="Z22" s="456"/>
      <c r="AA22" s="456"/>
      <c r="AB22" s="457"/>
    </row>
    <row r="23" spans="2:28" x14ac:dyDescent="0.35">
      <c r="B23" s="455"/>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457"/>
    </row>
    <row r="24" spans="2:28" ht="15" thickBot="1" x14ac:dyDescent="0.4">
      <c r="B24" s="455"/>
      <c r="C24" s="1650" t="s">
        <v>801</v>
      </c>
      <c r="D24" s="1651"/>
      <c r="E24" s="1651"/>
      <c r="F24" s="1651"/>
      <c r="G24" s="1651"/>
      <c r="H24" s="1651"/>
      <c r="I24" s="1652"/>
      <c r="J24" s="1650" t="s">
        <v>87</v>
      </c>
      <c r="K24" s="1651"/>
      <c r="L24" s="1651"/>
      <c r="M24" s="1651"/>
      <c r="N24" s="1651"/>
      <c r="O24" s="1651"/>
      <c r="P24" s="1652"/>
      <c r="Q24" s="1653" t="s">
        <v>802</v>
      </c>
      <c r="R24" s="1654"/>
      <c r="S24" s="1654"/>
      <c r="T24" s="1654"/>
      <c r="U24" s="1654"/>
      <c r="V24" s="1654"/>
      <c r="W24" s="1654"/>
      <c r="X24" s="1654"/>
      <c r="Y24" s="1654"/>
      <c r="Z24" s="1654"/>
      <c r="AA24" s="1655"/>
      <c r="AB24" s="457"/>
    </row>
    <row r="25" spans="2:28" ht="15" thickBot="1" x14ac:dyDescent="0.4">
      <c r="B25" s="455"/>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7"/>
    </row>
    <row r="26" spans="2:28" ht="15" thickBot="1" x14ac:dyDescent="0.4">
      <c r="B26" s="455"/>
      <c r="C26" s="1165" t="s">
        <v>27</v>
      </c>
      <c r="D26" s="1166"/>
      <c r="E26" s="1166"/>
      <c r="F26" s="1166"/>
      <c r="G26" s="1166"/>
      <c r="H26" s="1167"/>
      <c r="I26" s="1669" t="s">
        <v>803</v>
      </c>
      <c r="J26" s="1670"/>
      <c r="K26" s="1670"/>
      <c r="L26" s="1670"/>
      <c r="M26" s="1670"/>
      <c r="N26" s="1670"/>
      <c r="O26" s="1670"/>
      <c r="P26" s="1670"/>
      <c r="Q26" s="1670"/>
      <c r="R26" s="1670"/>
      <c r="S26" s="1670"/>
      <c r="T26" s="1670"/>
      <c r="U26" s="1670"/>
      <c r="V26" s="1670"/>
      <c r="W26" s="1670"/>
      <c r="X26" s="1670"/>
      <c r="Y26" s="1670"/>
      <c r="Z26" s="1670"/>
      <c r="AA26" s="1671"/>
      <c r="AB26" s="457"/>
    </row>
    <row r="27" spans="2:28" ht="15" thickBot="1" x14ac:dyDescent="0.4">
      <c r="B27" s="455"/>
      <c r="C27" s="454"/>
      <c r="D27" s="454"/>
      <c r="E27" s="454"/>
      <c r="F27" s="454"/>
      <c r="G27" s="454"/>
      <c r="H27" s="454"/>
      <c r="I27" s="458"/>
      <c r="J27" s="458"/>
      <c r="K27" s="458"/>
      <c r="L27" s="458"/>
      <c r="M27" s="458"/>
      <c r="N27" s="458"/>
      <c r="O27" s="458"/>
      <c r="P27" s="458"/>
      <c r="Q27" s="458"/>
      <c r="R27" s="458"/>
      <c r="S27" s="458"/>
      <c r="T27" s="458"/>
      <c r="U27" s="458"/>
      <c r="V27" s="458"/>
      <c r="W27" s="458"/>
      <c r="X27" s="458"/>
      <c r="Y27" s="458"/>
      <c r="Z27" s="458"/>
      <c r="AA27" s="458"/>
      <c r="AB27" s="457"/>
    </row>
    <row r="28" spans="2:28" ht="15" thickBot="1" x14ac:dyDescent="0.4">
      <c r="B28" s="455"/>
      <c r="C28" s="1165" t="s">
        <v>28</v>
      </c>
      <c r="D28" s="1166"/>
      <c r="E28" s="1166"/>
      <c r="F28" s="1166"/>
      <c r="G28" s="1166"/>
      <c r="H28" s="1167"/>
      <c r="I28" s="1647">
        <v>0.95</v>
      </c>
      <c r="J28" s="1669"/>
      <c r="K28" s="1194" t="s">
        <v>29</v>
      </c>
      <c r="L28" s="1195"/>
      <c r="M28" s="1195"/>
      <c r="N28" s="1196"/>
      <c r="O28" s="1677" t="s">
        <v>30</v>
      </c>
      <c r="P28" s="1675"/>
      <c r="Q28" s="1675"/>
      <c r="R28" s="1676"/>
      <c r="S28" s="483"/>
      <c r="T28" s="1675" t="s">
        <v>31</v>
      </c>
      <c r="U28" s="1675"/>
      <c r="V28" s="1676"/>
      <c r="W28" s="482" t="s">
        <v>102</v>
      </c>
      <c r="X28" s="1200" t="s">
        <v>56</v>
      </c>
      <c r="Y28" s="1201"/>
      <c r="Z28" s="1202"/>
      <c r="AA28" s="480"/>
      <c r="AB28" s="457"/>
    </row>
    <row r="29" spans="2:28" ht="15" thickBot="1" x14ac:dyDescent="0.4">
      <c r="B29" s="455"/>
      <c r="C29" s="456"/>
      <c r="D29" s="456"/>
      <c r="E29" s="456"/>
      <c r="F29" s="456"/>
      <c r="G29" s="456"/>
      <c r="H29" s="456"/>
      <c r="I29" s="456"/>
      <c r="J29" s="456"/>
      <c r="K29" s="456"/>
      <c r="L29" s="456"/>
      <c r="M29" s="456"/>
      <c r="N29" s="456"/>
      <c r="O29" s="456"/>
      <c r="P29" s="456"/>
      <c r="Q29" s="456"/>
      <c r="R29" s="456"/>
      <c r="S29" s="456"/>
      <c r="T29" s="456"/>
      <c r="U29" s="456"/>
      <c r="V29" s="456"/>
      <c r="W29" s="456"/>
      <c r="X29" s="456"/>
      <c r="Y29" s="456"/>
      <c r="Z29" s="456"/>
      <c r="AA29" s="456"/>
      <c r="AB29" s="457"/>
    </row>
    <row r="30" spans="2:28" x14ac:dyDescent="0.35">
      <c r="B30" s="455"/>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457"/>
    </row>
    <row r="31" spans="2:28" x14ac:dyDescent="0.35">
      <c r="B31" s="455"/>
      <c r="C31" s="1216"/>
      <c r="D31" s="1674"/>
      <c r="E31" s="1674"/>
      <c r="F31" s="1674"/>
      <c r="G31" s="1674"/>
      <c r="H31" s="1674"/>
      <c r="I31" s="1674"/>
      <c r="J31" s="1218"/>
      <c r="K31" s="1683" t="s">
        <v>38</v>
      </c>
      <c r="L31" s="1680"/>
      <c r="M31" s="1680"/>
      <c r="N31" s="1680"/>
      <c r="O31" s="1680" t="s">
        <v>39</v>
      </c>
      <c r="P31" s="1680"/>
      <c r="Q31" s="1680"/>
      <c r="R31" s="1680"/>
      <c r="S31" s="1680" t="s">
        <v>38</v>
      </c>
      <c r="T31" s="1680"/>
      <c r="U31" s="1680" t="s">
        <v>39</v>
      </c>
      <c r="V31" s="1680"/>
      <c r="W31" s="1680"/>
      <c r="X31" s="1680" t="s">
        <v>38</v>
      </c>
      <c r="Y31" s="1680"/>
      <c r="Z31" s="1680" t="s">
        <v>39</v>
      </c>
      <c r="AA31" s="1681"/>
      <c r="AB31" s="457"/>
    </row>
    <row r="32" spans="2:28" ht="15" thickBot="1" x14ac:dyDescent="0.4">
      <c r="B32" s="455"/>
      <c r="C32" s="1219"/>
      <c r="D32" s="1220"/>
      <c r="E32" s="1220"/>
      <c r="F32" s="1220"/>
      <c r="G32" s="1220"/>
      <c r="H32" s="1220"/>
      <c r="I32" s="1220"/>
      <c r="J32" s="1221"/>
      <c r="K32" s="1682">
        <v>0</v>
      </c>
      <c r="L32" s="1679"/>
      <c r="M32" s="1679"/>
      <c r="N32" s="1679"/>
      <c r="O32" s="1678">
        <v>0.85</v>
      </c>
      <c r="P32" s="1679"/>
      <c r="Q32" s="1679"/>
      <c r="R32" s="1679"/>
      <c r="S32" s="1672">
        <v>0.86</v>
      </c>
      <c r="T32" s="1679"/>
      <c r="U32" s="1678">
        <v>0.95</v>
      </c>
      <c r="V32" s="1679"/>
      <c r="W32" s="1679"/>
      <c r="X32" s="1672">
        <v>0.95</v>
      </c>
      <c r="Y32" s="1679"/>
      <c r="Z32" s="1672">
        <v>1</v>
      </c>
      <c r="AA32" s="1673"/>
      <c r="AB32" s="457"/>
    </row>
    <row r="33" spans="2:28" ht="15" thickBot="1" x14ac:dyDescent="0.4">
      <c r="B33" s="455"/>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7"/>
    </row>
    <row r="34" spans="2:28" ht="15" thickBot="1" x14ac:dyDescent="0.4">
      <c r="B34" s="459"/>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8"/>
      <c r="AB34" s="457"/>
    </row>
    <row r="35" spans="2:28" ht="56.5" thickBot="1" x14ac:dyDescent="0.4">
      <c r="B35" s="459"/>
      <c r="C35" s="1546" t="s">
        <v>41</v>
      </c>
      <c r="D35" s="1547"/>
      <c r="E35" s="1547"/>
      <c r="F35" s="1547"/>
      <c r="G35" s="1548"/>
      <c r="H35" s="481" t="s">
        <v>804</v>
      </c>
      <c r="I35" s="481" t="s">
        <v>805</v>
      </c>
      <c r="J35" s="481" t="s">
        <v>806</v>
      </c>
      <c r="K35" s="1693" t="s">
        <v>45</v>
      </c>
      <c r="L35" s="1694"/>
      <c r="M35" s="1694"/>
      <c r="N35" s="1694"/>
      <c r="O35" s="1694"/>
      <c r="P35" s="1694"/>
      <c r="Q35" s="1694"/>
      <c r="R35" s="1694"/>
      <c r="S35" s="1694"/>
      <c r="T35" s="1694"/>
      <c r="U35" s="1694"/>
      <c r="V35" s="1694"/>
      <c r="W35" s="1694"/>
      <c r="X35" s="1694"/>
      <c r="Y35" s="1694"/>
      <c r="Z35" s="1694"/>
      <c r="AA35" s="1695"/>
      <c r="AB35" s="457"/>
    </row>
    <row r="36" spans="2:28" x14ac:dyDescent="0.35">
      <c r="B36" s="459"/>
      <c r="C36" s="1684"/>
      <c r="D36" s="1685"/>
      <c r="E36" s="1685"/>
      <c r="F36" s="1685"/>
      <c r="G36" s="1686"/>
      <c r="H36" s="460"/>
      <c r="I36" s="460"/>
      <c r="J36" s="461"/>
      <c r="K36" s="1690"/>
      <c r="L36" s="1691"/>
      <c r="M36" s="1691"/>
      <c r="N36" s="1691"/>
      <c r="O36" s="1691"/>
      <c r="P36" s="1691"/>
      <c r="Q36" s="1691"/>
      <c r="R36" s="1691"/>
      <c r="S36" s="1691"/>
      <c r="T36" s="1691"/>
      <c r="U36" s="1691"/>
      <c r="V36" s="1691"/>
      <c r="W36" s="1691"/>
      <c r="X36" s="1691"/>
      <c r="Y36" s="1691"/>
      <c r="Z36" s="1691"/>
      <c r="AA36" s="1692"/>
      <c r="AB36" s="457"/>
    </row>
    <row r="37" spans="2:28" x14ac:dyDescent="0.35">
      <c r="B37" s="459"/>
      <c r="C37" s="1684"/>
      <c r="D37" s="1685"/>
      <c r="E37" s="1685"/>
      <c r="F37" s="1685"/>
      <c r="G37" s="1686"/>
      <c r="H37" s="462"/>
      <c r="I37" s="462"/>
      <c r="J37" s="461"/>
      <c r="K37" s="1687"/>
      <c r="L37" s="1688"/>
      <c r="M37" s="1688"/>
      <c r="N37" s="1688"/>
      <c r="O37" s="1688"/>
      <c r="P37" s="1688"/>
      <c r="Q37" s="1688"/>
      <c r="R37" s="1688"/>
      <c r="S37" s="1688"/>
      <c r="T37" s="1688"/>
      <c r="U37" s="1688"/>
      <c r="V37" s="1688"/>
      <c r="W37" s="1688"/>
      <c r="X37" s="1688"/>
      <c r="Y37" s="1688"/>
      <c r="Z37" s="1688"/>
      <c r="AA37" s="1689"/>
      <c r="AB37" s="457"/>
    </row>
    <row r="38" spans="2:28" x14ac:dyDescent="0.35">
      <c r="B38" s="459"/>
      <c r="C38" s="1684"/>
      <c r="D38" s="1685"/>
      <c r="E38" s="1685"/>
      <c r="F38" s="1685"/>
      <c r="G38" s="1686"/>
      <c r="H38" s="484"/>
      <c r="I38" s="462"/>
      <c r="J38" s="461"/>
      <c r="K38" s="1687"/>
      <c r="L38" s="1688"/>
      <c r="M38" s="1688"/>
      <c r="N38" s="1688"/>
      <c r="O38" s="1688"/>
      <c r="P38" s="1688"/>
      <c r="Q38" s="1688"/>
      <c r="R38" s="1688"/>
      <c r="S38" s="1688"/>
      <c r="T38" s="1688"/>
      <c r="U38" s="1688"/>
      <c r="V38" s="1688"/>
      <c r="W38" s="1688"/>
      <c r="X38" s="1688"/>
      <c r="Y38" s="1688"/>
      <c r="Z38" s="1688"/>
      <c r="AA38" s="1689"/>
      <c r="AB38" s="457"/>
    </row>
    <row r="39" spans="2:28" x14ac:dyDescent="0.35">
      <c r="B39" s="459"/>
      <c r="C39" s="1684"/>
      <c r="D39" s="1685"/>
      <c r="E39" s="1685"/>
      <c r="F39" s="1685"/>
      <c r="G39" s="1686"/>
      <c r="H39" s="462"/>
      <c r="I39" s="462"/>
      <c r="J39" s="461"/>
      <c r="K39" s="1687"/>
      <c r="L39" s="1688"/>
      <c r="M39" s="1688"/>
      <c r="N39" s="1688"/>
      <c r="O39" s="1688"/>
      <c r="P39" s="1688"/>
      <c r="Q39" s="1688"/>
      <c r="R39" s="1688"/>
      <c r="S39" s="1688"/>
      <c r="T39" s="1688"/>
      <c r="U39" s="1688"/>
      <c r="V39" s="1688"/>
      <c r="W39" s="1688"/>
      <c r="X39" s="1688"/>
      <c r="Y39" s="1688"/>
      <c r="Z39" s="1688"/>
      <c r="AA39" s="1689"/>
      <c r="AB39" s="457"/>
    </row>
    <row r="40" spans="2:28" x14ac:dyDescent="0.35">
      <c r="B40" s="459"/>
      <c r="C40" s="1684"/>
      <c r="D40" s="1685"/>
      <c r="E40" s="1685"/>
      <c r="F40" s="1685"/>
      <c r="G40" s="1686"/>
      <c r="H40" s="462"/>
      <c r="I40" s="462"/>
      <c r="J40" s="461"/>
      <c r="K40" s="1687"/>
      <c r="L40" s="1688"/>
      <c r="M40" s="1688"/>
      <c r="N40" s="1688"/>
      <c r="O40" s="1688"/>
      <c r="P40" s="1688"/>
      <c r="Q40" s="1688"/>
      <c r="R40" s="1688"/>
      <c r="S40" s="1688"/>
      <c r="T40" s="1688"/>
      <c r="U40" s="1688"/>
      <c r="V40" s="1688"/>
      <c r="W40" s="1688"/>
      <c r="X40" s="1688"/>
      <c r="Y40" s="1688"/>
      <c r="Z40" s="1688"/>
      <c r="AA40" s="1689"/>
      <c r="AB40" s="457"/>
    </row>
    <row r="41" spans="2:28" x14ac:dyDescent="0.35">
      <c r="B41" s="459"/>
      <c r="C41" s="1684"/>
      <c r="D41" s="1685"/>
      <c r="E41" s="1685"/>
      <c r="F41" s="1685"/>
      <c r="G41" s="1686"/>
      <c r="H41" s="462"/>
      <c r="I41" s="462"/>
      <c r="J41" s="461"/>
      <c r="K41" s="1687"/>
      <c r="L41" s="1688"/>
      <c r="M41" s="1688"/>
      <c r="N41" s="1688"/>
      <c r="O41" s="1688"/>
      <c r="P41" s="1688"/>
      <c r="Q41" s="1688"/>
      <c r="R41" s="1688"/>
      <c r="S41" s="1688"/>
      <c r="T41" s="1688"/>
      <c r="U41" s="1688"/>
      <c r="V41" s="1688"/>
      <c r="W41" s="1688"/>
      <c r="X41" s="1688"/>
      <c r="Y41" s="1688"/>
      <c r="Z41" s="1688"/>
      <c r="AA41" s="1689"/>
      <c r="AB41" s="457"/>
    </row>
    <row r="42" spans="2:28" x14ac:dyDescent="0.35">
      <c r="B42" s="459"/>
      <c r="C42" s="1684"/>
      <c r="D42" s="1685"/>
      <c r="E42" s="1685"/>
      <c r="F42" s="1685"/>
      <c r="G42" s="1686"/>
      <c r="H42" s="462"/>
      <c r="I42" s="462"/>
      <c r="J42" s="461"/>
      <c r="K42" s="1687"/>
      <c r="L42" s="1688"/>
      <c r="M42" s="1688"/>
      <c r="N42" s="1688"/>
      <c r="O42" s="1688"/>
      <c r="P42" s="1688"/>
      <c r="Q42" s="1688"/>
      <c r="R42" s="1688"/>
      <c r="S42" s="1688"/>
      <c r="T42" s="1688"/>
      <c r="U42" s="1688"/>
      <c r="V42" s="1688"/>
      <c r="W42" s="1688"/>
      <c r="X42" s="1688"/>
      <c r="Y42" s="1688"/>
      <c r="Z42" s="1688"/>
      <c r="AA42" s="1689"/>
      <c r="AB42" s="457"/>
    </row>
    <row r="43" spans="2:28" x14ac:dyDescent="0.35">
      <c r="B43" s="459"/>
      <c r="C43" s="1684"/>
      <c r="D43" s="1685"/>
      <c r="E43" s="1685"/>
      <c r="F43" s="1685"/>
      <c r="G43" s="1686"/>
      <c r="H43" s="462"/>
      <c r="I43" s="462"/>
      <c r="J43" s="461"/>
      <c r="K43" s="1687"/>
      <c r="L43" s="1688"/>
      <c r="M43" s="1688"/>
      <c r="N43" s="1688"/>
      <c r="O43" s="1688"/>
      <c r="P43" s="1688"/>
      <c r="Q43" s="1688"/>
      <c r="R43" s="1688"/>
      <c r="S43" s="1688"/>
      <c r="T43" s="1688"/>
      <c r="U43" s="1688"/>
      <c r="V43" s="1688"/>
      <c r="W43" s="1688"/>
      <c r="X43" s="1688"/>
      <c r="Y43" s="1688"/>
      <c r="Z43" s="1688"/>
      <c r="AA43" s="1689"/>
      <c r="AB43" s="457"/>
    </row>
    <row r="44" spans="2:28" x14ac:dyDescent="0.35">
      <c r="B44" s="459"/>
      <c r="C44" s="1684"/>
      <c r="D44" s="1685"/>
      <c r="E44" s="1685"/>
      <c r="F44" s="1685"/>
      <c r="G44" s="1686"/>
      <c r="H44" s="462"/>
      <c r="I44" s="462"/>
      <c r="J44" s="461"/>
      <c r="K44" s="1687"/>
      <c r="L44" s="1688"/>
      <c r="M44" s="1688"/>
      <c r="N44" s="1688"/>
      <c r="O44" s="1688"/>
      <c r="P44" s="1688"/>
      <c r="Q44" s="1688"/>
      <c r="R44" s="1688"/>
      <c r="S44" s="1688"/>
      <c r="T44" s="1688"/>
      <c r="U44" s="1688"/>
      <c r="V44" s="1688"/>
      <c r="W44" s="1688"/>
      <c r="X44" s="1688"/>
      <c r="Y44" s="1688"/>
      <c r="Z44" s="1688"/>
      <c r="AA44" s="1689"/>
      <c r="AB44" s="457"/>
    </row>
    <row r="45" spans="2:28" x14ac:dyDescent="0.35">
      <c r="B45" s="459"/>
      <c r="C45" s="1684"/>
      <c r="D45" s="1685"/>
      <c r="E45" s="1685"/>
      <c r="F45" s="1685"/>
      <c r="G45" s="1686"/>
      <c r="H45" s="462"/>
      <c r="I45" s="462"/>
      <c r="J45" s="461"/>
      <c r="K45" s="1687"/>
      <c r="L45" s="1688"/>
      <c r="M45" s="1688"/>
      <c r="N45" s="1688"/>
      <c r="O45" s="1688"/>
      <c r="P45" s="1688"/>
      <c r="Q45" s="1688"/>
      <c r="R45" s="1688"/>
      <c r="S45" s="1688"/>
      <c r="T45" s="1688"/>
      <c r="U45" s="1688"/>
      <c r="V45" s="1688"/>
      <c r="W45" s="1688"/>
      <c r="X45" s="1688"/>
      <c r="Y45" s="1688"/>
      <c r="Z45" s="1688"/>
      <c r="AA45" s="1689"/>
      <c r="AB45" s="457"/>
    </row>
    <row r="46" spans="2:28" x14ac:dyDescent="0.35">
      <c r="B46" s="459"/>
      <c r="C46" s="1684"/>
      <c r="D46" s="1685"/>
      <c r="E46" s="1685"/>
      <c r="F46" s="1685"/>
      <c r="G46" s="1686"/>
      <c r="H46" s="462"/>
      <c r="I46" s="462"/>
      <c r="J46" s="461"/>
      <c r="K46" s="1687"/>
      <c r="L46" s="1688"/>
      <c r="M46" s="1688"/>
      <c r="N46" s="1688"/>
      <c r="O46" s="1688"/>
      <c r="P46" s="1688"/>
      <c r="Q46" s="1688"/>
      <c r="R46" s="1688"/>
      <c r="S46" s="1688"/>
      <c r="T46" s="1688"/>
      <c r="U46" s="1688"/>
      <c r="V46" s="1688"/>
      <c r="W46" s="1688"/>
      <c r="X46" s="1688"/>
      <c r="Y46" s="1688"/>
      <c r="Z46" s="1688"/>
      <c r="AA46" s="1689"/>
      <c r="AB46" s="457"/>
    </row>
    <row r="47" spans="2:28" ht="15" thickBot="1" x14ac:dyDescent="0.4">
      <c r="B47" s="459"/>
      <c r="C47" s="1684"/>
      <c r="D47" s="1685"/>
      <c r="E47" s="1685"/>
      <c r="F47" s="1685"/>
      <c r="G47" s="1686"/>
      <c r="H47" s="463"/>
      <c r="I47" s="463"/>
      <c r="J47" s="461"/>
      <c r="K47" s="1696"/>
      <c r="L47" s="1697"/>
      <c r="M47" s="1697"/>
      <c r="N47" s="1697"/>
      <c r="O47" s="1697"/>
      <c r="P47" s="1697"/>
      <c r="Q47" s="1697"/>
      <c r="R47" s="1697"/>
      <c r="S47" s="1697"/>
      <c r="T47" s="1697"/>
      <c r="U47" s="1697"/>
      <c r="V47" s="1697"/>
      <c r="W47" s="1697"/>
      <c r="X47" s="1697"/>
      <c r="Y47" s="1697"/>
      <c r="Z47" s="1697"/>
      <c r="AA47" s="1698"/>
      <c r="AB47" s="457"/>
    </row>
    <row r="48" spans="2:28" ht="15" thickBot="1" x14ac:dyDescent="0.4">
      <c r="B48" s="459"/>
      <c r="C48" s="1540" t="s">
        <v>46</v>
      </c>
      <c r="D48" s="1541"/>
      <c r="E48" s="1541"/>
      <c r="F48" s="1541"/>
      <c r="G48" s="1542"/>
      <c r="H48" s="464"/>
      <c r="I48" s="464"/>
      <c r="J48" s="465"/>
      <c r="K48" s="1543"/>
      <c r="L48" s="1544"/>
      <c r="M48" s="1544"/>
      <c r="N48" s="1544"/>
      <c r="O48" s="1544"/>
      <c r="P48" s="1544"/>
      <c r="Q48" s="1544"/>
      <c r="R48" s="1544"/>
      <c r="S48" s="1544"/>
      <c r="T48" s="1544"/>
      <c r="U48" s="1544"/>
      <c r="V48" s="1544"/>
      <c r="W48" s="1544"/>
      <c r="X48" s="1544"/>
      <c r="Y48" s="1544"/>
      <c r="Z48" s="1544"/>
      <c r="AA48" s="1545"/>
      <c r="AB48" s="457"/>
    </row>
    <row r="49" spans="2:28" x14ac:dyDescent="0.35">
      <c r="B49" s="459"/>
      <c r="C49" s="456"/>
      <c r="D49" s="456"/>
      <c r="E49" s="456"/>
      <c r="F49" s="456"/>
      <c r="G49" s="456"/>
      <c r="H49" s="466"/>
      <c r="I49" s="466"/>
      <c r="J49" s="467"/>
      <c r="K49" s="456"/>
      <c r="L49" s="456"/>
      <c r="M49" s="456"/>
      <c r="N49" s="456"/>
      <c r="O49" s="456"/>
      <c r="P49" s="456"/>
      <c r="Q49" s="456"/>
      <c r="R49" s="456"/>
      <c r="S49" s="456"/>
      <c r="T49" s="456"/>
      <c r="U49" s="456"/>
      <c r="V49" s="456"/>
      <c r="W49" s="456"/>
      <c r="X49" s="456"/>
      <c r="Y49" s="456"/>
      <c r="Z49" s="456"/>
      <c r="AA49" s="456"/>
      <c r="AB49" s="457"/>
    </row>
    <row r="50" spans="2:28" ht="15" thickBot="1" x14ac:dyDescent="0.4">
      <c r="B50" s="459"/>
      <c r="C50" s="456"/>
      <c r="D50" s="456"/>
      <c r="E50" s="456"/>
      <c r="F50" s="456"/>
      <c r="G50" s="456"/>
      <c r="H50" s="466"/>
      <c r="I50" s="466"/>
      <c r="J50" s="467"/>
      <c r="K50" s="456"/>
      <c r="L50" s="456"/>
      <c r="M50" s="456"/>
      <c r="N50" s="456"/>
      <c r="O50" s="456"/>
      <c r="P50" s="456"/>
      <c r="Q50" s="456"/>
      <c r="R50" s="456"/>
      <c r="S50" s="456"/>
      <c r="T50" s="456"/>
      <c r="U50" s="456"/>
      <c r="V50" s="456"/>
      <c r="W50" s="456"/>
      <c r="X50" s="456"/>
      <c r="Y50" s="456"/>
      <c r="Z50" s="456"/>
      <c r="AA50" s="456"/>
      <c r="AB50" s="457"/>
    </row>
    <row r="51" spans="2:28" x14ac:dyDescent="0.35">
      <c r="B51" s="459"/>
      <c r="C51" s="1393" t="s">
        <v>47</v>
      </c>
      <c r="D51" s="1394"/>
      <c r="E51" s="1394"/>
      <c r="F51" s="1394"/>
      <c r="G51" s="1394"/>
      <c r="H51" s="1394"/>
      <c r="I51" s="1394"/>
      <c r="J51" s="1394"/>
      <c r="K51" s="1394"/>
      <c r="L51" s="1394"/>
      <c r="M51" s="1394"/>
      <c r="N51" s="1394"/>
      <c r="O51" s="1394"/>
      <c r="P51" s="1394"/>
      <c r="Q51" s="1394"/>
      <c r="R51" s="1394"/>
      <c r="S51" s="1394"/>
      <c r="T51" s="1394"/>
      <c r="U51" s="1394"/>
      <c r="V51" s="1394"/>
      <c r="W51" s="1394"/>
      <c r="X51" s="1394"/>
      <c r="Y51" s="1394"/>
      <c r="Z51" s="1394"/>
      <c r="AA51" s="1395"/>
      <c r="AB51" s="457"/>
    </row>
    <row r="52" spans="2:28" ht="15" thickBot="1" x14ac:dyDescent="0.4">
      <c r="B52" s="455"/>
      <c r="C52" s="1719"/>
      <c r="D52" s="1720"/>
      <c r="E52" s="1720"/>
      <c r="F52" s="1720"/>
      <c r="G52" s="1720"/>
      <c r="H52" s="1720"/>
      <c r="I52" s="1720"/>
      <c r="J52" s="1720"/>
      <c r="K52" s="1720"/>
      <c r="L52" s="1720"/>
      <c r="M52" s="1720"/>
      <c r="N52" s="1720"/>
      <c r="O52" s="1720"/>
      <c r="P52" s="1720"/>
      <c r="Q52" s="1720"/>
      <c r="R52" s="1720"/>
      <c r="S52" s="1720"/>
      <c r="T52" s="1720"/>
      <c r="U52" s="1720"/>
      <c r="V52" s="1720"/>
      <c r="W52" s="1720"/>
      <c r="X52" s="1720"/>
      <c r="Y52" s="1720"/>
      <c r="Z52" s="1720"/>
      <c r="AA52" s="1721"/>
      <c r="AB52" s="457"/>
    </row>
    <row r="53" spans="2:28" x14ac:dyDescent="0.35">
      <c r="B53" s="455"/>
      <c r="C53" s="1722"/>
      <c r="D53" s="1723"/>
      <c r="E53" s="1723"/>
      <c r="F53" s="1723"/>
      <c r="G53" s="1723"/>
      <c r="H53" s="1723"/>
      <c r="I53" s="1723"/>
      <c r="J53" s="1723"/>
      <c r="K53" s="1723"/>
      <c r="L53" s="1723"/>
      <c r="M53" s="1723"/>
      <c r="N53" s="1723"/>
      <c r="O53" s="1723"/>
      <c r="P53" s="1723"/>
      <c r="Q53" s="1723"/>
      <c r="R53" s="1723"/>
      <c r="S53" s="1723"/>
      <c r="T53" s="1723"/>
      <c r="U53" s="1723"/>
      <c r="V53" s="1723"/>
      <c r="W53" s="1723"/>
      <c r="X53" s="1723"/>
      <c r="Y53" s="1723"/>
      <c r="Z53" s="1723"/>
      <c r="AA53" s="1724"/>
      <c r="AB53" s="457"/>
    </row>
    <row r="54" spans="2:28" x14ac:dyDescent="0.35">
      <c r="B54" s="455"/>
      <c r="C54" s="1725"/>
      <c r="D54" s="1726"/>
      <c r="E54" s="1726"/>
      <c r="F54" s="1726"/>
      <c r="G54" s="1726"/>
      <c r="H54" s="1726"/>
      <c r="I54" s="1726"/>
      <c r="J54" s="1726"/>
      <c r="K54" s="1726"/>
      <c r="L54" s="1726"/>
      <c r="M54" s="1726"/>
      <c r="N54" s="1726"/>
      <c r="O54" s="1726"/>
      <c r="P54" s="1726"/>
      <c r="Q54" s="1726"/>
      <c r="R54" s="1726"/>
      <c r="S54" s="1726"/>
      <c r="T54" s="1726"/>
      <c r="U54" s="1726"/>
      <c r="V54" s="1726"/>
      <c r="W54" s="1726"/>
      <c r="X54" s="1726"/>
      <c r="Y54" s="1726"/>
      <c r="Z54" s="1726"/>
      <c r="AA54" s="1727"/>
      <c r="AB54" s="457"/>
    </row>
    <row r="55" spans="2:28" x14ac:dyDescent="0.35">
      <c r="B55" s="455"/>
      <c r="C55" s="1725"/>
      <c r="D55" s="1726"/>
      <c r="E55" s="1726"/>
      <c r="F55" s="1726"/>
      <c r="G55" s="1726"/>
      <c r="H55" s="1726"/>
      <c r="I55" s="1726"/>
      <c r="J55" s="1726"/>
      <c r="K55" s="1726"/>
      <c r="L55" s="1726"/>
      <c r="M55" s="1726"/>
      <c r="N55" s="1726"/>
      <c r="O55" s="1726"/>
      <c r="P55" s="1726"/>
      <c r="Q55" s="1726"/>
      <c r="R55" s="1726"/>
      <c r="S55" s="1726"/>
      <c r="T55" s="1726"/>
      <c r="U55" s="1726"/>
      <c r="V55" s="1726"/>
      <c r="W55" s="1726"/>
      <c r="X55" s="1726"/>
      <c r="Y55" s="1726"/>
      <c r="Z55" s="1726"/>
      <c r="AA55" s="1727"/>
      <c r="AB55" s="457"/>
    </row>
    <row r="56" spans="2:28" x14ac:dyDescent="0.35">
      <c r="B56" s="455"/>
      <c r="C56" s="1725"/>
      <c r="D56" s="1726"/>
      <c r="E56" s="1726"/>
      <c r="F56" s="1726"/>
      <c r="G56" s="1726"/>
      <c r="H56" s="1726"/>
      <c r="I56" s="1726"/>
      <c r="J56" s="1726"/>
      <c r="K56" s="1726"/>
      <c r="L56" s="1726"/>
      <c r="M56" s="1726"/>
      <c r="N56" s="1726"/>
      <c r="O56" s="1726"/>
      <c r="P56" s="1726"/>
      <c r="Q56" s="1726"/>
      <c r="R56" s="1726"/>
      <c r="S56" s="1726"/>
      <c r="T56" s="1726"/>
      <c r="U56" s="1726"/>
      <c r="V56" s="1726"/>
      <c r="W56" s="1726"/>
      <c r="X56" s="1726"/>
      <c r="Y56" s="1726"/>
      <c r="Z56" s="1726"/>
      <c r="AA56" s="1727"/>
      <c r="AB56" s="457"/>
    </row>
    <row r="57" spans="2:28" x14ac:dyDescent="0.35">
      <c r="B57" s="455"/>
      <c r="C57" s="1725"/>
      <c r="D57" s="1726"/>
      <c r="E57" s="1726"/>
      <c r="F57" s="1726"/>
      <c r="G57" s="1726"/>
      <c r="H57" s="1726"/>
      <c r="I57" s="1726"/>
      <c r="J57" s="1726"/>
      <c r="K57" s="1726"/>
      <c r="L57" s="1726"/>
      <c r="M57" s="1726"/>
      <c r="N57" s="1726"/>
      <c r="O57" s="1726"/>
      <c r="P57" s="1726"/>
      <c r="Q57" s="1726"/>
      <c r="R57" s="1726"/>
      <c r="S57" s="1726"/>
      <c r="T57" s="1726"/>
      <c r="U57" s="1726"/>
      <c r="V57" s="1726"/>
      <c r="W57" s="1726"/>
      <c r="X57" s="1726"/>
      <c r="Y57" s="1726"/>
      <c r="Z57" s="1726"/>
      <c r="AA57" s="1727"/>
      <c r="AB57" s="457"/>
    </row>
    <row r="58" spans="2:28" x14ac:dyDescent="0.35">
      <c r="B58" s="455"/>
      <c r="C58" s="1725"/>
      <c r="D58" s="1726"/>
      <c r="E58" s="1726"/>
      <c r="F58" s="1726"/>
      <c r="G58" s="1726"/>
      <c r="H58" s="1726"/>
      <c r="I58" s="1726"/>
      <c r="J58" s="1726"/>
      <c r="K58" s="1726"/>
      <c r="L58" s="1726"/>
      <c r="M58" s="1726"/>
      <c r="N58" s="1726"/>
      <c r="O58" s="1726"/>
      <c r="P58" s="1726"/>
      <c r="Q58" s="1726"/>
      <c r="R58" s="1726"/>
      <c r="S58" s="1726"/>
      <c r="T58" s="1726"/>
      <c r="U58" s="1726"/>
      <c r="V58" s="1726"/>
      <c r="W58" s="1726"/>
      <c r="X58" s="1726"/>
      <c r="Y58" s="1726"/>
      <c r="Z58" s="1726"/>
      <c r="AA58" s="1727"/>
      <c r="AB58" s="457"/>
    </row>
    <row r="59" spans="2:28" x14ac:dyDescent="0.35">
      <c r="B59" s="455"/>
      <c r="C59" s="1725"/>
      <c r="D59" s="1726"/>
      <c r="E59" s="1726"/>
      <c r="F59" s="1726"/>
      <c r="G59" s="1726"/>
      <c r="H59" s="1726"/>
      <c r="I59" s="1726"/>
      <c r="J59" s="1726"/>
      <c r="K59" s="1726"/>
      <c r="L59" s="1726"/>
      <c r="M59" s="1726"/>
      <c r="N59" s="1726"/>
      <c r="O59" s="1726"/>
      <c r="P59" s="1726"/>
      <c r="Q59" s="1726"/>
      <c r="R59" s="1726"/>
      <c r="S59" s="1726"/>
      <c r="T59" s="1726"/>
      <c r="U59" s="1726"/>
      <c r="V59" s="1726"/>
      <c r="W59" s="1726"/>
      <c r="X59" s="1726"/>
      <c r="Y59" s="1726"/>
      <c r="Z59" s="1726"/>
      <c r="AA59" s="1727"/>
      <c r="AB59" s="457"/>
    </row>
    <row r="60" spans="2:28" x14ac:dyDescent="0.35">
      <c r="B60" s="455"/>
      <c r="C60" s="1725"/>
      <c r="D60" s="1726"/>
      <c r="E60" s="1726"/>
      <c r="F60" s="1726"/>
      <c r="G60" s="1726"/>
      <c r="H60" s="1726"/>
      <c r="I60" s="1726"/>
      <c r="J60" s="1726"/>
      <c r="K60" s="1726"/>
      <c r="L60" s="1726"/>
      <c r="M60" s="1726"/>
      <c r="N60" s="1726"/>
      <c r="O60" s="1726"/>
      <c r="P60" s="1726"/>
      <c r="Q60" s="1726"/>
      <c r="R60" s="1726"/>
      <c r="S60" s="1726"/>
      <c r="T60" s="1726"/>
      <c r="U60" s="1726"/>
      <c r="V60" s="1726"/>
      <c r="W60" s="1726"/>
      <c r="X60" s="1726"/>
      <c r="Y60" s="1726"/>
      <c r="Z60" s="1726"/>
      <c r="AA60" s="1727"/>
      <c r="AB60" s="457"/>
    </row>
    <row r="61" spans="2:28" x14ac:dyDescent="0.35">
      <c r="B61" s="455"/>
      <c r="C61" s="1725"/>
      <c r="D61" s="1726"/>
      <c r="E61" s="1726"/>
      <c r="F61" s="1726"/>
      <c r="G61" s="1726"/>
      <c r="H61" s="1726"/>
      <c r="I61" s="1726"/>
      <c r="J61" s="1726"/>
      <c r="K61" s="1726"/>
      <c r="L61" s="1726"/>
      <c r="M61" s="1726"/>
      <c r="N61" s="1726"/>
      <c r="O61" s="1726"/>
      <c r="P61" s="1726"/>
      <c r="Q61" s="1726"/>
      <c r="R61" s="1726"/>
      <c r="S61" s="1726"/>
      <c r="T61" s="1726"/>
      <c r="U61" s="1726"/>
      <c r="V61" s="1726"/>
      <c r="W61" s="1726"/>
      <c r="X61" s="1726"/>
      <c r="Y61" s="1726"/>
      <c r="Z61" s="1726"/>
      <c r="AA61" s="1727"/>
      <c r="AB61" s="457"/>
    </row>
    <row r="62" spans="2:28" x14ac:dyDescent="0.35">
      <c r="B62" s="455"/>
      <c r="C62" s="1725"/>
      <c r="D62" s="1726"/>
      <c r="E62" s="1726"/>
      <c r="F62" s="1726"/>
      <c r="G62" s="1726"/>
      <c r="H62" s="1726"/>
      <c r="I62" s="1726"/>
      <c r="J62" s="1726"/>
      <c r="K62" s="1726"/>
      <c r="L62" s="1726"/>
      <c r="M62" s="1726"/>
      <c r="N62" s="1726"/>
      <c r="O62" s="1726"/>
      <c r="P62" s="1726"/>
      <c r="Q62" s="1726"/>
      <c r="R62" s="1726"/>
      <c r="S62" s="1726"/>
      <c r="T62" s="1726"/>
      <c r="U62" s="1726"/>
      <c r="V62" s="1726"/>
      <c r="W62" s="1726"/>
      <c r="X62" s="1726"/>
      <c r="Y62" s="1726"/>
      <c r="Z62" s="1726"/>
      <c r="AA62" s="1727"/>
      <c r="AB62" s="457"/>
    </row>
    <row r="63" spans="2:28" x14ac:dyDescent="0.35">
      <c r="B63" s="455"/>
      <c r="C63" s="1725"/>
      <c r="D63" s="1726"/>
      <c r="E63" s="1726"/>
      <c r="F63" s="1726"/>
      <c r="G63" s="1726"/>
      <c r="H63" s="1726"/>
      <c r="I63" s="1726"/>
      <c r="J63" s="1726"/>
      <c r="K63" s="1726"/>
      <c r="L63" s="1726"/>
      <c r="M63" s="1726"/>
      <c r="N63" s="1726"/>
      <c r="O63" s="1726"/>
      <c r="P63" s="1726"/>
      <c r="Q63" s="1726"/>
      <c r="R63" s="1726"/>
      <c r="S63" s="1726"/>
      <c r="T63" s="1726"/>
      <c r="U63" s="1726"/>
      <c r="V63" s="1726"/>
      <c r="W63" s="1726"/>
      <c r="X63" s="1726"/>
      <c r="Y63" s="1726"/>
      <c r="Z63" s="1726"/>
      <c r="AA63" s="1727"/>
      <c r="AB63" s="457"/>
    </row>
    <row r="64" spans="2:28" x14ac:dyDescent="0.35">
      <c r="B64" s="455"/>
      <c r="C64" s="1725"/>
      <c r="D64" s="1726"/>
      <c r="E64" s="1726"/>
      <c r="F64" s="1726"/>
      <c r="G64" s="1726"/>
      <c r="H64" s="1726"/>
      <c r="I64" s="1726"/>
      <c r="J64" s="1726"/>
      <c r="K64" s="1726"/>
      <c r="L64" s="1726"/>
      <c r="M64" s="1726"/>
      <c r="N64" s="1726"/>
      <c r="O64" s="1726"/>
      <c r="P64" s="1726"/>
      <c r="Q64" s="1726"/>
      <c r="R64" s="1726"/>
      <c r="S64" s="1726"/>
      <c r="T64" s="1726"/>
      <c r="U64" s="1726"/>
      <c r="V64" s="1726"/>
      <c r="W64" s="1726"/>
      <c r="X64" s="1726"/>
      <c r="Y64" s="1726"/>
      <c r="Z64" s="1726"/>
      <c r="AA64" s="1727"/>
      <c r="AB64" s="457"/>
    </row>
    <row r="65" spans="1:28" ht="15" thickBot="1" x14ac:dyDescent="0.4">
      <c r="A65" s="440"/>
      <c r="B65" s="455"/>
      <c r="C65" s="1728"/>
      <c r="D65" s="1729"/>
      <c r="E65" s="1729"/>
      <c r="F65" s="1729"/>
      <c r="G65" s="1729"/>
      <c r="H65" s="1729"/>
      <c r="I65" s="1729"/>
      <c r="J65" s="1729"/>
      <c r="K65" s="1729"/>
      <c r="L65" s="1729"/>
      <c r="M65" s="1729"/>
      <c r="N65" s="1729"/>
      <c r="O65" s="1729"/>
      <c r="P65" s="1729"/>
      <c r="Q65" s="1729"/>
      <c r="R65" s="1729"/>
      <c r="S65" s="1729"/>
      <c r="T65" s="1729"/>
      <c r="U65" s="1729"/>
      <c r="V65" s="1729"/>
      <c r="W65" s="1729"/>
      <c r="X65" s="1729"/>
      <c r="Y65" s="1729"/>
      <c r="Z65" s="1729"/>
      <c r="AA65" s="1730"/>
      <c r="AB65" s="457"/>
    </row>
    <row r="66" spans="1:28" x14ac:dyDescent="0.35">
      <c r="A66" s="440"/>
      <c r="B66" s="468"/>
      <c r="C66" s="469"/>
      <c r="D66" s="469"/>
      <c r="E66" s="469"/>
      <c r="F66" s="469"/>
      <c r="G66" s="469"/>
      <c r="H66" s="469"/>
      <c r="I66" s="469"/>
      <c r="J66" s="469"/>
      <c r="K66" s="469"/>
      <c r="L66" s="469"/>
      <c r="M66" s="469"/>
      <c r="N66" s="469"/>
      <c r="O66" s="469"/>
      <c r="P66" s="469"/>
      <c r="Q66" s="469"/>
      <c r="R66" s="469"/>
      <c r="S66" s="469"/>
      <c r="T66" s="469"/>
      <c r="U66" s="469"/>
      <c r="V66" s="469"/>
      <c r="W66" s="469"/>
      <c r="X66" s="469"/>
      <c r="Y66" s="469"/>
      <c r="Z66" s="469"/>
      <c r="AA66" s="469"/>
      <c r="AB66" s="470"/>
    </row>
    <row r="67" spans="1:28" ht="15" thickBot="1" x14ac:dyDescent="0.4">
      <c r="A67" s="440"/>
      <c r="B67" s="471"/>
      <c r="C67" s="472"/>
      <c r="D67" s="472"/>
      <c r="E67" s="472"/>
      <c r="F67" s="472"/>
      <c r="G67" s="472"/>
      <c r="H67" s="472"/>
      <c r="I67" s="472"/>
      <c r="J67" s="472"/>
      <c r="K67" s="472"/>
      <c r="L67" s="472"/>
      <c r="M67" s="472"/>
      <c r="N67" s="472"/>
      <c r="O67" s="472"/>
      <c r="P67" s="472"/>
      <c r="Q67" s="472"/>
      <c r="R67" s="472"/>
      <c r="S67" s="472"/>
      <c r="T67" s="472"/>
      <c r="U67" s="472"/>
      <c r="V67" s="472"/>
      <c r="W67" s="472"/>
      <c r="X67" s="472"/>
      <c r="Y67" s="472"/>
      <c r="Z67" s="472"/>
      <c r="AA67" s="472"/>
      <c r="AB67" s="473"/>
    </row>
    <row r="68" spans="1:28" ht="15.5" x14ac:dyDescent="0.35">
      <c r="A68" s="440"/>
      <c r="B68" s="474"/>
      <c r="C68" s="1531" t="s">
        <v>41</v>
      </c>
      <c r="D68" s="1532"/>
      <c r="E68" s="1532"/>
      <c r="F68" s="1532"/>
      <c r="G68" s="1533"/>
      <c r="H68" s="1531" t="s">
        <v>57</v>
      </c>
      <c r="I68" s="1533"/>
      <c r="J68" s="1531" t="s">
        <v>58</v>
      </c>
      <c r="K68" s="1532"/>
      <c r="L68" s="1532"/>
      <c r="M68" s="1533"/>
      <c r="N68" s="1531" t="s">
        <v>49</v>
      </c>
      <c r="O68" s="1532"/>
      <c r="P68" s="1532"/>
      <c r="Q68" s="1532"/>
      <c r="R68" s="1532"/>
      <c r="S68" s="1532"/>
      <c r="T68" s="1532"/>
      <c r="U68" s="1533"/>
      <c r="V68" s="1706" t="s">
        <v>50</v>
      </c>
      <c r="W68" s="1706"/>
      <c r="X68" s="1706"/>
      <c r="Y68" s="1706"/>
      <c r="Z68" s="1706"/>
      <c r="AA68" s="1707"/>
      <c r="AB68" s="475"/>
    </row>
    <row r="69" spans="1:28" ht="15.5" x14ac:dyDescent="0.35">
      <c r="A69" s="441"/>
      <c r="B69" s="476"/>
      <c r="C69" s="1534"/>
      <c r="D69" s="1699"/>
      <c r="E69" s="1699"/>
      <c r="F69" s="1699"/>
      <c r="G69" s="1536"/>
      <c r="H69" s="1534"/>
      <c r="I69" s="1536"/>
      <c r="J69" s="1534"/>
      <c r="K69" s="1699"/>
      <c r="L69" s="1699"/>
      <c r="M69" s="1536"/>
      <c r="N69" s="1534"/>
      <c r="O69" s="1699"/>
      <c r="P69" s="1699"/>
      <c r="Q69" s="1699"/>
      <c r="R69" s="1699"/>
      <c r="S69" s="1699"/>
      <c r="T69" s="1699"/>
      <c r="U69" s="1536"/>
      <c r="V69" s="1708"/>
      <c r="W69" s="1708"/>
      <c r="X69" s="1708"/>
      <c r="Y69" s="1708"/>
      <c r="Z69" s="1708"/>
      <c r="AA69" s="1709"/>
      <c r="AB69" s="475"/>
    </row>
    <row r="70" spans="1:28" ht="16" thickBot="1" x14ac:dyDescent="0.4">
      <c r="A70" s="441"/>
      <c r="B70" s="476"/>
      <c r="C70" s="1534"/>
      <c r="D70" s="1699"/>
      <c r="E70" s="1699"/>
      <c r="F70" s="1699"/>
      <c r="G70" s="1536"/>
      <c r="H70" s="1534"/>
      <c r="I70" s="1536"/>
      <c r="J70" s="1534"/>
      <c r="K70" s="1699"/>
      <c r="L70" s="1699"/>
      <c r="M70" s="1536"/>
      <c r="N70" s="1537"/>
      <c r="O70" s="1538"/>
      <c r="P70" s="1538"/>
      <c r="Q70" s="1538"/>
      <c r="R70" s="1538"/>
      <c r="S70" s="1538"/>
      <c r="T70" s="1538"/>
      <c r="U70" s="1539"/>
      <c r="V70" s="1710"/>
      <c r="W70" s="1710"/>
      <c r="X70" s="1710"/>
      <c r="Y70" s="1710"/>
      <c r="Z70" s="1710"/>
      <c r="AA70" s="1711"/>
      <c r="AB70" s="475"/>
    </row>
    <row r="71" spans="1:28" x14ac:dyDescent="0.35">
      <c r="A71" s="440"/>
      <c r="B71" s="474"/>
      <c r="C71" s="1712"/>
      <c r="D71" s="1713"/>
      <c r="E71" s="1713"/>
      <c r="F71" s="1713"/>
      <c r="G71" s="1713"/>
      <c r="H71" s="1714"/>
      <c r="I71" s="1714"/>
      <c r="J71" s="1731"/>
      <c r="K71" s="1732"/>
      <c r="L71" s="1732"/>
      <c r="M71" s="1732"/>
      <c r="N71" s="1715"/>
      <c r="O71" s="1716"/>
      <c r="P71" s="1716"/>
      <c r="Q71" s="1716"/>
      <c r="R71" s="1716"/>
      <c r="S71" s="1716"/>
      <c r="T71" s="1716"/>
      <c r="U71" s="1717"/>
      <c r="V71" s="1700"/>
      <c r="W71" s="1701"/>
      <c r="X71" s="1701"/>
      <c r="Y71" s="1701"/>
      <c r="Z71" s="1701"/>
      <c r="AA71" s="1702"/>
      <c r="AB71" s="477"/>
    </row>
    <row r="72" spans="1:28" x14ac:dyDescent="0.35">
      <c r="A72" s="440"/>
      <c r="B72" s="474"/>
      <c r="C72" s="1624"/>
      <c r="D72" s="1625"/>
      <c r="E72" s="1625"/>
      <c r="F72" s="1625"/>
      <c r="G72" s="1625"/>
      <c r="H72" s="1625"/>
      <c r="I72" s="1625"/>
      <c r="J72" s="1625"/>
      <c r="K72" s="1625"/>
      <c r="L72" s="1625"/>
      <c r="M72" s="1625"/>
      <c r="N72" s="1703"/>
      <c r="O72" s="1704"/>
      <c r="P72" s="1704"/>
      <c r="Q72" s="1704"/>
      <c r="R72" s="1704"/>
      <c r="S72" s="1704"/>
      <c r="T72" s="1704"/>
      <c r="U72" s="1718"/>
      <c r="V72" s="1703"/>
      <c r="W72" s="1704"/>
      <c r="X72" s="1704"/>
      <c r="Y72" s="1704"/>
      <c r="Z72" s="1704"/>
      <c r="AA72" s="1705"/>
      <c r="AB72" s="477"/>
    </row>
    <row r="73" spans="1:28" x14ac:dyDescent="0.35">
      <c r="A73" s="440"/>
      <c r="B73" s="474"/>
      <c r="C73" s="1624"/>
      <c r="D73" s="1625"/>
      <c r="E73" s="1625"/>
      <c r="F73" s="1625"/>
      <c r="G73" s="1625"/>
      <c r="H73" s="1625"/>
      <c r="I73" s="1625"/>
      <c r="J73" s="1625"/>
      <c r="K73" s="1625"/>
      <c r="L73" s="1625"/>
      <c r="M73" s="1625"/>
      <c r="N73" s="1703"/>
      <c r="O73" s="1704"/>
      <c r="P73" s="1704"/>
      <c r="Q73" s="1704"/>
      <c r="R73" s="1704"/>
      <c r="S73" s="1704"/>
      <c r="T73" s="1704"/>
      <c r="U73" s="1718"/>
      <c r="V73" s="1703"/>
      <c r="W73" s="1704"/>
      <c r="X73" s="1704"/>
      <c r="Y73" s="1704"/>
      <c r="Z73" s="1704"/>
      <c r="AA73" s="1705"/>
      <c r="AB73" s="477"/>
    </row>
    <row r="74" spans="1:28" x14ac:dyDescent="0.35">
      <c r="A74" s="440"/>
      <c r="B74" s="474"/>
      <c r="C74" s="1624"/>
      <c r="D74" s="1625"/>
      <c r="E74" s="1625"/>
      <c r="F74" s="1625"/>
      <c r="G74" s="1625"/>
      <c r="H74" s="1625"/>
      <c r="I74" s="1625"/>
      <c r="J74" s="1625"/>
      <c r="K74" s="1625"/>
      <c r="L74" s="1625"/>
      <c r="M74" s="1625"/>
      <c r="N74" s="1703"/>
      <c r="O74" s="1704"/>
      <c r="P74" s="1704"/>
      <c r="Q74" s="1704"/>
      <c r="R74" s="1704"/>
      <c r="S74" s="1704"/>
      <c r="T74" s="1704"/>
      <c r="U74" s="1718"/>
      <c r="V74" s="1703"/>
      <c r="W74" s="1704"/>
      <c r="X74" s="1704"/>
      <c r="Y74" s="1704"/>
      <c r="Z74" s="1704"/>
      <c r="AA74" s="1705"/>
      <c r="AB74" s="477"/>
    </row>
    <row r="75" spans="1:28" x14ac:dyDescent="0.35">
      <c r="A75" s="440"/>
      <c r="B75" s="474"/>
      <c r="C75" s="1624"/>
      <c r="D75" s="1625"/>
      <c r="E75" s="1625"/>
      <c r="F75" s="1625"/>
      <c r="G75" s="1625"/>
      <c r="H75" s="1625"/>
      <c r="I75" s="1625"/>
      <c r="J75" s="1625"/>
      <c r="K75" s="1625"/>
      <c r="L75" s="1625"/>
      <c r="M75" s="1625"/>
      <c r="N75" s="1703"/>
      <c r="O75" s="1704"/>
      <c r="P75" s="1704"/>
      <c r="Q75" s="1704"/>
      <c r="R75" s="1704"/>
      <c r="S75" s="1704"/>
      <c r="T75" s="1704"/>
      <c r="U75" s="1718"/>
      <c r="V75" s="1703"/>
      <c r="W75" s="1704"/>
      <c r="X75" s="1704"/>
      <c r="Y75" s="1704"/>
      <c r="Z75" s="1704"/>
      <c r="AA75" s="1705"/>
      <c r="AB75" s="477"/>
    </row>
    <row r="76" spans="1:28" x14ac:dyDescent="0.35">
      <c r="A76" s="440"/>
      <c r="B76" s="474"/>
      <c r="C76" s="1624"/>
      <c r="D76" s="1625"/>
      <c r="E76" s="1625"/>
      <c r="F76" s="1625"/>
      <c r="G76" s="1625"/>
      <c r="H76" s="1625"/>
      <c r="I76" s="1625"/>
      <c r="J76" s="1625"/>
      <c r="K76" s="1625"/>
      <c r="L76" s="1625"/>
      <c r="M76" s="1625"/>
      <c r="N76" s="1703"/>
      <c r="O76" s="1704"/>
      <c r="P76" s="1704"/>
      <c r="Q76" s="1704"/>
      <c r="R76" s="1704"/>
      <c r="S76" s="1704"/>
      <c r="T76" s="1704"/>
      <c r="U76" s="1718"/>
      <c r="V76" s="1703"/>
      <c r="W76" s="1704"/>
      <c r="X76" s="1704"/>
      <c r="Y76" s="1704"/>
      <c r="Z76" s="1704"/>
      <c r="AA76" s="1705"/>
      <c r="AB76" s="477"/>
    </row>
    <row r="77" spans="1:28" x14ac:dyDescent="0.35">
      <c r="A77" s="440"/>
      <c r="B77" s="474"/>
      <c r="C77" s="1624"/>
      <c r="D77" s="1625"/>
      <c r="E77" s="1625"/>
      <c r="F77" s="1625"/>
      <c r="G77" s="1625"/>
      <c r="H77" s="1625"/>
      <c r="I77" s="1625"/>
      <c r="J77" s="1625"/>
      <c r="K77" s="1625"/>
      <c r="L77" s="1625"/>
      <c r="M77" s="1625"/>
      <c r="N77" s="1703"/>
      <c r="O77" s="1704"/>
      <c r="P77" s="1704"/>
      <c r="Q77" s="1704"/>
      <c r="R77" s="1704"/>
      <c r="S77" s="1704"/>
      <c r="T77" s="1704"/>
      <c r="U77" s="1718"/>
      <c r="V77" s="1703"/>
      <c r="W77" s="1704"/>
      <c r="X77" s="1704"/>
      <c r="Y77" s="1704"/>
      <c r="Z77" s="1704"/>
      <c r="AA77" s="1705"/>
      <c r="AB77" s="477"/>
    </row>
    <row r="78" spans="1:28" x14ac:dyDescent="0.35">
      <c r="A78" s="440"/>
      <c r="B78" s="474"/>
      <c r="C78" s="1624"/>
      <c r="D78" s="1625"/>
      <c r="E78" s="1625"/>
      <c r="F78" s="1625"/>
      <c r="G78" s="1625"/>
      <c r="H78" s="1625"/>
      <c r="I78" s="1625"/>
      <c r="J78" s="1625"/>
      <c r="K78" s="1625"/>
      <c r="L78" s="1625"/>
      <c r="M78" s="1625"/>
      <c r="N78" s="1703"/>
      <c r="O78" s="1704"/>
      <c r="P78" s="1704"/>
      <c r="Q78" s="1704"/>
      <c r="R78" s="1704"/>
      <c r="S78" s="1704"/>
      <c r="T78" s="1704"/>
      <c r="U78" s="1718"/>
      <c r="V78" s="1703"/>
      <c r="W78" s="1704"/>
      <c r="X78" s="1704"/>
      <c r="Y78" s="1704"/>
      <c r="Z78" s="1704"/>
      <c r="AA78" s="1705"/>
      <c r="AB78" s="477"/>
    </row>
    <row r="79" spans="1:28" x14ac:dyDescent="0.35">
      <c r="A79" s="440"/>
      <c r="B79" s="474"/>
      <c r="C79" s="1624"/>
      <c r="D79" s="1625"/>
      <c r="E79" s="1625"/>
      <c r="F79" s="1625"/>
      <c r="G79" s="1625"/>
      <c r="H79" s="1625"/>
      <c r="I79" s="1625"/>
      <c r="J79" s="1625"/>
      <c r="K79" s="1625"/>
      <c r="L79" s="1625"/>
      <c r="M79" s="1625"/>
      <c r="N79" s="1703"/>
      <c r="O79" s="1704"/>
      <c r="P79" s="1704"/>
      <c r="Q79" s="1704"/>
      <c r="R79" s="1704"/>
      <c r="S79" s="1704"/>
      <c r="T79" s="1704"/>
      <c r="U79" s="1718"/>
      <c r="V79" s="1703"/>
      <c r="W79" s="1704"/>
      <c r="X79" s="1704"/>
      <c r="Y79" s="1704"/>
      <c r="Z79" s="1704"/>
      <c r="AA79" s="1705"/>
      <c r="AB79" s="477"/>
    </row>
    <row r="80" spans="1:28" x14ac:dyDescent="0.35">
      <c r="A80" s="440"/>
      <c r="B80" s="474"/>
      <c r="C80" s="1624"/>
      <c r="D80" s="1625"/>
      <c r="E80" s="1625"/>
      <c r="F80" s="1625"/>
      <c r="G80" s="1625"/>
      <c r="H80" s="1625"/>
      <c r="I80" s="1625"/>
      <c r="J80" s="1625"/>
      <c r="K80" s="1625"/>
      <c r="L80" s="1625"/>
      <c r="M80" s="1625"/>
      <c r="N80" s="1703"/>
      <c r="O80" s="1704"/>
      <c r="P80" s="1704"/>
      <c r="Q80" s="1704"/>
      <c r="R80" s="1704"/>
      <c r="S80" s="1704"/>
      <c r="T80" s="1704"/>
      <c r="U80" s="1718"/>
      <c r="V80" s="1703"/>
      <c r="W80" s="1704"/>
      <c r="X80" s="1704"/>
      <c r="Y80" s="1704"/>
      <c r="Z80" s="1704"/>
      <c r="AA80" s="1705"/>
      <c r="AB80" s="477"/>
    </row>
    <row r="81" spans="2:28" x14ac:dyDescent="0.35">
      <c r="B81" s="474"/>
      <c r="C81" s="1624"/>
      <c r="D81" s="1625"/>
      <c r="E81" s="1625"/>
      <c r="F81" s="1625"/>
      <c r="G81" s="1625"/>
      <c r="H81" s="1625"/>
      <c r="I81" s="1625"/>
      <c r="J81" s="1625"/>
      <c r="K81" s="1625"/>
      <c r="L81" s="1625"/>
      <c r="M81" s="1625"/>
      <c r="N81" s="1703"/>
      <c r="O81" s="1704"/>
      <c r="P81" s="1704"/>
      <c r="Q81" s="1704"/>
      <c r="R81" s="1704"/>
      <c r="S81" s="1704"/>
      <c r="T81" s="1704"/>
      <c r="U81" s="1718"/>
      <c r="V81" s="1703"/>
      <c r="W81" s="1704"/>
      <c r="X81" s="1704"/>
      <c r="Y81" s="1704"/>
      <c r="Z81" s="1704"/>
      <c r="AA81" s="1705"/>
      <c r="AB81" s="477"/>
    </row>
    <row r="82" spans="2:28" ht="15" thickBot="1" x14ac:dyDescent="0.4">
      <c r="B82" s="474"/>
      <c r="C82" s="1626"/>
      <c r="D82" s="1627"/>
      <c r="E82" s="1627"/>
      <c r="F82" s="1627"/>
      <c r="G82" s="1627"/>
      <c r="H82" s="1627"/>
      <c r="I82" s="1627"/>
      <c r="J82" s="1627"/>
      <c r="K82" s="1627"/>
      <c r="L82" s="1627"/>
      <c r="M82" s="1627"/>
      <c r="N82" s="1733"/>
      <c r="O82" s="1734"/>
      <c r="P82" s="1734"/>
      <c r="Q82" s="1734"/>
      <c r="R82" s="1734"/>
      <c r="S82" s="1734"/>
      <c r="T82" s="1734"/>
      <c r="U82" s="1735"/>
      <c r="V82" s="1733"/>
      <c r="W82" s="1734"/>
      <c r="X82" s="1734"/>
      <c r="Y82" s="1734"/>
      <c r="Z82" s="1734"/>
      <c r="AA82" s="1736"/>
      <c r="AB82" s="477"/>
    </row>
    <row r="83" spans="2:28" x14ac:dyDescent="0.35">
      <c r="B83" s="478"/>
      <c r="C83" s="469"/>
      <c r="D83" s="469"/>
      <c r="E83" s="469"/>
      <c r="F83" s="469"/>
      <c r="G83" s="469"/>
      <c r="H83" s="469"/>
      <c r="I83" s="469"/>
      <c r="J83" s="469"/>
      <c r="K83" s="469"/>
      <c r="L83" s="469"/>
      <c r="M83" s="469"/>
      <c r="N83" s="469"/>
      <c r="O83" s="469"/>
      <c r="P83" s="469"/>
      <c r="Q83" s="469"/>
      <c r="R83" s="469"/>
      <c r="S83" s="469"/>
      <c r="T83" s="469"/>
      <c r="U83" s="469"/>
      <c r="V83" s="469"/>
      <c r="W83" s="469"/>
      <c r="X83" s="469"/>
      <c r="Y83" s="469"/>
      <c r="Z83" s="469"/>
      <c r="AA83" s="469"/>
      <c r="AB83" s="479"/>
    </row>
  </sheetData>
  <mergeCells count="153">
    <mergeCell ref="H78:I78"/>
    <mergeCell ref="J78:M78"/>
    <mergeCell ref="V78:AA78"/>
    <mergeCell ref="C81:G81"/>
    <mergeCell ref="H81:I81"/>
    <mergeCell ref="J81:M81"/>
    <mergeCell ref="C82:G82"/>
    <mergeCell ref="H82:I82"/>
    <mergeCell ref="J82:M82"/>
    <mergeCell ref="C79:G79"/>
    <mergeCell ref="H79:I79"/>
    <mergeCell ref="J79:M79"/>
    <mergeCell ref="C80:G80"/>
    <mergeCell ref="H80:I80"/>
    <mergeCell ref="J80:M80"/>
    <mergeCell ref="C78:G78"/>
    <mergeCell ref="N79:U79"/>
    <mergeCell ref="N80:U80"/>
    <mergeCell ref="N81:U81"/>
    <mergeCell ref="N82:U82"/>
    <mergeCell ref="N76:U76"/>
    <mergeCell ref="N77:U77"/>
    <mergeCell ref="N78:U78"/>
    <mergeCell ref="V79:AA79"/>
    <mergeCell ref="V80:AA80"/>
    <mergeCell ref="V81:AA81"/>
    <mergeCell ref="V82:AA82"/>
    <mergeCell ref="C53:AA65"/>
    <mergeCell ref="C68:G70"/>
    <mergeCell ref="H68:I70"/>
    <mergeCell ref="C74:G74"/>
    <mergeCell ref="H74:I74"/>
    <mergeCell ref="J74:M74"/>
    <mergeCell ref="J71:M71"/>
    <mergeCell ref="C75:G75"/>
    <mergeCell ref="H75:I75"/>
    <mergeCell ref="J75:M75"/>
    <mergeCell ref="V76:AA76"/>
    <mergeCell ref="V77:AA77"/>
    <mergeCell ref="H76:I76"/>
    <mergeCell ref="J76:M76"/>
    <mergeCell ref="C77:G77"/>
    <mergeCell ref="H77:I77"/>
    <mergeCell ref="J77:M77"/>
    <mergeCell ref="C72:G72"/>
    <mergeCell ref="H72:I72"/>
    <mergeCell ref="J72:M72"/>
    <mergeCell ref="N74:U74"/>
    <mergeCell ref="N75:U75"/>
    <mergeCell ref="V74:AA74"/>
    <mergeCell ref="V75:AA75"/>
    <mergeCell ref="C76:G76"/>
    <mergeCell ref="C34:AA34"/>
    <mergeCell ref="C35:G35"/>
    <mergeCell ref="K35:AA35"/>
    <mergeCell ref="C46:G46"/>
    <mergeCell ref="K46:AA46"/>
    <mergeCell ref="C47:G47"/>
    <mergeCell ref="K47:AA47"/>
    <mergeCell ref="J68:M70"/>
    <mergeCell ref="C73:G73"/>
    <mergeCell ref="H73:I73"/>
    <mergeCell ref="J73:M73"/>
    <mergeCell ref="V71:AA71"/>
    <mergeCell ref="V72:AA72"/>
    <mergeCell ref="V68:AA70"/>
    <mergeCell ref="N68:U70"/>
    <mergeCell ref="V73:AA73"/>
    <mergeCell ref="C71:G71"/>
    <mergeCell ref="H71:I71"/>
    <mergeCell ref="N71:U71"/>
    <mergeCell ref="N72:U72"/>
    <mergeCell ref="N73:U73"/>
    <mergeCell ref="C48:G48"/>
    <mergeCell ref="K48:AA48"/>
    <mergeCell ref="C51:AA52"/>
    <mergeCell ref="C26:H26"/>
    <mergeCell ref="I26:AA26"/>
    <mergeCell ref="C28:H28"/>
    <mergeCell ref="I28:J28"/>
    <mergeCell ref="C45:G45"/>
    <mergeCell ref="K45:AA45"/>
    <mergeCell ref="C39:G39"/>
    <mergeCell ref="K39:AA39"/>
    <mergeCell ref="C40:G40"/>
    <mergeCell ref="K40:AA40"/>
    <mergeCell ref="C41:G41"/>
    <mergeCell ref="C36:G36"/>
    <mergeCell ref="K36:AA36"/>
    <mergeCell ref="C37:G37"/>
    <mergeCell ref="K37:AA37"/>
    <mergeCell ref="C38:G38"/>
    <mergeCell ref="K38:AA38"/>
    <mergeCell ref="K41:AA41"/>
    <mergeCell ref="C42:G42"/>
    <mergeCell ref="K42:AA42"/>
    <mergeCell ref="C43:G43"/>
    <mergeCell ref="K43:AA43"/>
    <mergeCell ref="C44:G44"/>
    <mergeCell ref="K44:AA44"/>
    <mergeCell ref="Z32:AA32"/>
    <mergeCell ref="C30:J32"/>
    <mergeCell ref="X28:Z28"/>
    <mergeCell ref="T28:V28"/>
    <mergeCell ref="O28:R28"/>
    <mergeCell ref="K30:R30"/>
    <mergeCell ref="O32:R32"/>
    <mergeCell ref="U31:W31"/>
    <mergeCell ref="X31:Y31"/>
    <mergeCell ref="Z31:AA31"/>
    <mergeCell ref="K32:N32"/>
    <mergeCell ref="K31:N31"/>
    <mergeCell ref="O31:R31"/>
    <mergeCell ref="S32:T32"/>
    <mergeCell ref="U32:W32"/>
    <mergeCell ref="X32:Y32"/>
    <mergeCell ref="S31:T31"/>
    <mergeCell ref="S30:W30"/>
    <mergeCell ref="K28:N28"/>
    <mergeCell ref="X30:AA30"/>
    <mergeCell ref="C24:I24"/>
    <mergeCell ref="J24:P24"/>
    <mergeCell ref="Q24:AA24"/>
    <mergeCell ref="I20:L21"/>
    <mergeCell ref="M20:S20"/>
    <mergeCell ref="C13:H14"/>
    <mergeCell ref="I13:S14"/>
    <mergeCell ref="T13:AA13"/>
    <mergeCell ref="T14:AA14"/>
    <mergeCell ref="C16:H16"/>
    <mergeCell ref="I16:AA16"/>
    <mergeCell ref="C18:H18"/>
    <mergeCell ref="C20:H21"/>
    <mergeCell ref="I18:AA18"/>
    <mergeCell ref="B2:G4"/>
    <mergeCell ref="H2:AB2"/>
    <mergeCell ref="H3:O3"/>
    <mergeCell ref="P3:AB3"/>
    <mergeCell ref="H4:AB4"/>
    <mergeCell ref="C7:H8"/>
    <mergeCell ref="I7:AA8"/>
    <mergeCell ref="C23:I23"/>
    <mergeCell ref="J23:P23"/>
    <mergeCell ref="T20:AA20"/>
    <mergeCell ref="M21:S21"/>
    <mergeCell ref="T21:AA21"/>
    <mergeCell ref="Q23:AA23"/>
    <mergeCell ref="V10:AA10"/>
    <mergeCell ref="V11:AA11"/>
    <mergeCell ref="R10:U10"/>
    <mergeCell ref="I10:Q11"/>
    <mergeCell ref="R11:U11"/>
    <mergeCell ref="C10:H1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AB106"/>
  <sheetViews>
    <sheetView topLeftCell="A22" workbookViewId="0">
      <selection activeCell="K32" sqref="K32:N32"/>
    </sheetView>
  </sheetViews>
  <sheetFormatPr baseColWidth="10" defaultColWidth="3.7265625" defaultRowHeight="14.5" x14ac:dyDescent="0.35"/>
  <cols>
    <col min="1" max="1" width="3.7265625" style="885"/>
    <col min="2" max="6" width="2.7265625" style="885" customWidth="1"/>
    <col min="7" max="7" width="4.26953125" style="885" customWidth="1"/>
    <col min="8" max="8" width="14.26953125" style="885" customWidth="1"/>
    <col min="9" max="9" width="13.453125" style="885" customWidth="1"/>
    <col min="10" max="10" width="15" style="885" customWidth="1"/>
    <col min="11" max="12" width="3.453125" style="885" customWidth="1"/>
    <col min="13" max="15" width="2.7265625" style="885" customWidth="1"/>
    <col min="16" max="16" width="3.453125" style="885" customWidth="1"/>
    <col min="17" max="17" width="3.54296875" style="885" customWidth="1"/>
    <col min="18" max="18" width="3.7265625" style="885"/>
    <col min="19" max="19" width="3.26953125" style="885" customWidth="1"/>
    <col min="20" max="20" width="7.453125" style="885" customWidth="1"/>
    <col min="21" max="21" width="3.54296875" style="885" customWidth="1"/>
    <col min="22" max="22" width="3.7265625" style="885"/>
    <col min="23" max="25" width="5" style="885" customWidth="1"/>
    <col min="26" max="26" width="6.7265625" style="885" customWidth="1"/>
    <col min="27" max="27" width="4.26953125" style="885" customWidth="1"/>
    <col min="28" max="28" width="2" style="885" customWidth="1"/>
    <col min="29" max="16384" width="3.7265625" style="885"/>
  </cols>
  <sheetData>
    <row r="1" spans="2:28" ht="15" thickBot="1" x14ac:dyDescent="0.4">
      <c r="B1" s="886"/>
      <c r="C1" s="886"/>
      <c r="D1" s="886"/>
      <c r="E1" s="886"/>
      <c r="F1" s="886"/>
    </row>
    <row r="2" spans="2:28" ht="45.75" customHeight="1" x14ac:dyDescent="0.35">
      <c r="B2" s="1126"/>
      <c r="C2" s="1127"/>
      <c r="D2" s="1127"/>
      <c r="E2" s="1127"/>
      <c r="F2" s="1127"/>
      <c r="G2" s="1127"/>
      <c r="H2" s="1132" t="s">
        <v>0</v>
      </c>
      <c r="I2" s="1132"/>
      <c r="J2" s="1132"/>
      <c r="K2" s="1132"/>
      <c r="L2" s="1132"/>
      <c r="M2" s="1132"/>
      <c r="N2" s="1132"/>
      <c r="O2" s="1132"/>
      <c r="P2" s="1132"/>
      <c r="Q2" s="1132"/>
      <c r="R2" s="1132"/>
      <c r="S2" s="1132"/>
      <c r="T2" s="1132"/>
      <c r="U2" s="1132"/>
      <c r="V2" s="1132"/>
      <c r="W2" s="1132"/>
      <c r="X2" s="1132"/>
      <c r="Y2" s="1132"/>
      <c r="Z2" s="1132"/>
      <c r="AA2" s="1132"/>
      <c r="AB2" s="1133"/>
    </row>
    <row r="3" spans="2:28" x14ac:dyDescent="0.35">
      <c r="B3" s="1128"/>
      <c r="C3" s="1129"/>
      <c r="D3" s="1129"/>
      <c r="E3" s="1129"/>
      <c r="F3" s="1129"/>
      <c r="G3" s="1129"/>
      <c r="H3" s="1134" t="s">
        <v>1</v>
      </c>
      <c r="I3" s="1134"/>
      <c r="J3" s="1134"/>
      <c r="K3" s="1134"/>
      <c r="L3" s="1134"/>
      <c r="M3" s="1134"/>
      <c r="N3" s="1134"/>
      <c r="O3" s="1134"/>
      <c r="P3" s="1134" t="s">
        <v>2</v>
      </c>
      <c r="Q3" s="1134"/>
      <c r="R3" s="1134"/>
      <c r="S3" s="1134"/>
      <c r="T3" s="1134"/>
      <c r="U3" s="1134"/>
      <c r="V3" s="1134"/>
      <c r="W3" s="1134"/>
      <c r="X3" s="1134"/>
      <c r="Y3" s="1134"/>
      <c r="Z3" s="1134"/>
      <c r="AA3" s="1134"/>
      <c r="AB3" s="1135"/>
    </row>
    <row r="4" spans="2:28" ht="15" thickBot="1" x14ac:dyDescent="0.4">
      <c r="B4" s="1130"/>
      <c r="C4" s="1131"/>
      <c r="D4" s="1131"/>
      <c r="E4" s="1131"/>
      <c r="F4" s="1131"/>
      <c r="G4" s="1131"/>
      <c r="H4" s="1136" t="s">
        <v>3</v>
      </c>
      <c r="I4" s="1136"/>
      <c r="J4" s="1136"/>
      <c r="K4" s="1136"/>
      <c r="L4" s="1136"/>
      <c r="M4" s="1136"/>
      <c r="N4" s="1136"/>
      <c r="O4" s="1136"/>
      <c r="P4" s="1136"/>
      <c r="Q4" s="1136"/>
      <c r="R4" s="1136"/>
      <c r="S4" s="1136"/>
      <c r="T4" s="1136"/>
      <c r="U4" s="1136"/>
      <c r="V4" s="1136"/>
      <c r="W4" s="1136"/>
      <c r="X4" s="1136"/>
      <c r="Y4" s="1136"/>
      <c r="Z4" s="1136"/>
      <c r="AA4" s="1136"/>
      <c r="AB4" s="1137"/>
    </row>
    <row r="5" spans="2:28" x14ac:dyDescent="0.35">
      <c r="H5" s="887"/>
      <c r="I5" s="887"/>
      <c r="J5" s="887"/>
      <c r="K5" s="887"/>
      <c r="L5" s="887"/>
      <c r="M5" s="887"/>
      <c r="N5" s="887"/>
      <c r="O5" s="887"/>
      <c r="P5" s="887"/>
      <c r="Q5" s="887"/>
      <c r="R5" s="887"/>
      <c r="S5" s="887"/>
      <c r="T5" s="887"/>
      <c r="U5" s="887"/>
      <c r="V5" s="887"/>
      <c r="W5" s="887"/>
      <c r="X5" s="887"/>
      <c r="Y5" s="887"/>
      <c r="Z5" s="887"/>
      <c r="AA5" s="887"/>
      <c r="AB5" s="887"/>
    </row>
    <row r="6" spans="2:28" ht="15" thickBot="1" x14ac:dyDescent="0.4">
      <c r="B6" s="888"/>
      <c r="C6" s="889"/>
      <c r="D6" s="889"/>
      <c r="E6" s="889"/>
      <c r="F6" s="889"/>
      <c r="G6" s="889"/>
      <c r="H6" s="889"/>
      <c r="I6" s="890"/>
      <c r="J6" s="890"/>
      <c r="K6" s="890"/>
      <c r="L6" s="890"/>
      <c r="M6" s="890"/>
      <c r="N6" s="890"/>
      <c r="O6" s="890"/>
      <c r="P6" s="890"/>
      <c r="Q6" s="890"/>
      <c r="R6" s="891"/>
      <c r="S6" s="891"/>
      <c r="T6" s="891"/>
      <c r="U6" s="891"/>
      <c r="V6" s="891"/>
      <c r="W6" s="889"/>
      <c r="X6" s="889"/>
      <c r="Y6" s="889"/>
      <c r="Z6" s="889"/>
      <c r="AA6" s="889"/>
      <c r="AB6" s="892"/>
    </row>
    <row r="7" spans="2:28" ht="15" customHeight="1" x14ac:dyDescent="0.35">
      <c r="B7" s="893"/>
      <c r="C7" s="1114" t="s">
        <v>4</v>
      </c>
      <c r="D7" s="1115"/>
      <c r="E7" s="1115"/>
      <c r="F7" s="1115"/>
      <c r="G7" s="1115"/>
      <c r="H7" s="1116"/>
      <c r="I7" s="1365" t="s">
        <v>106</v>
      </c>
      <c r="J7" s="1366"/>
      <c r="K7" s="1366"/>
      <c r="L7" s="1366"/>
      <c r="M7" s="1366"/>
      <c r="N7" s="1366"/>
      <c r="O7" s="1366"/>
      <c r="P7" s="1366"/>
      <c r="Q7" s="1366"/>
      <c r="R7" s="1366"/>
      <c r="S7" s="1366"/>
      <c r="T7" s="1366"/>
      <c r="U7" s="1366"/>
      <c r="V7" s="1366"/>
      <c r="W7" s="1366"/>
      <c r="X7" s="1366"/>
      <c r="Y7" s="1366"/>
      <c r="Z7" s="1366"/>
      <c r="AA7" s="1367"/>
      <c r="AB7" s="894"/>
    </row>
    <row r="8" spans="2:28" ht="15" thickBot="1" x14ac:dyDescent="0.4">
      <c r="B8" s="893"/>
      <c r="C8" s="1117"/>
      <c r="D8" s="1118"/>
      <c r="E8" s="1118"/>
      <c r="F8" s="1118"/>
      <c r="G8" s="1118"/>
      <c r="H8" s="1119"/>
      <c r="I8" s="1368"/>
      <c r="J8" s="1369"/>
      <c r="K8" s="1369"/>
      <c r="L8" s="1369"/>
      <c r="M8" s="1369"/>
      <c r="N8" s="1369"/>
      <c r="O8" s="1369"/>
      <c r="P8" s="1369"/>
      <c r="Q8" s="1369"/>
      <c r="R8" s="1369"/>
      <c r="S8" s="1369"/>
      <c r="T8" s="1369"/>
      <c r="U8" s="1369"/>
      <c r="V8" s="1369"/>
      <c r="W8" s="1369"/>
      <c r="X8" s="1369"/>
      <c r="Y8" s="1369"/>
      <c r="Z8" s="1369"/>
      <c r="AA8" s="1370"/>
      <c r="AB8" s="894"/>
    </row>
    <row r="9" spans="2:28" ht="15" thickBot="1" x14ac:dyDescent="0.4">
      <c r="B9" s="893"/>
      <c r="C9" s="895"/>
      <c r="D9" s="895"/>
      <c r="E9" s="895"/>
      <c r="F9" s="895"/>
      <c r="G9" s="895"/>
      <c r="H9" s="895"/>
      <c r="I9" s="896"/>
      <c r="J9" s="896"/>
      <c r="K9" s="896"/>
      <c r="L9" s="896"/>
      <c r="M9" s="896"/>
      <c r="N9" s="896"/>
      <c r="O9" s="896"/>
      <c r="P9" s="896"/>
      <c r="Q9" s="896"/>
      <c r="R9" s="897"/>
      <c r="S9" s="897"/>
      <c r="T9" s="897"/>
      <c r="U9" s="897"/>
      <c r="V9" s="897"/>
      <c r="W9" s="895"/>
      <c r="X9" s="895"/>
      <c r="Y9" s="895"/>
      <c r="Z9" s="895"/>
      <c r="AA9" s="895"/>
      <c r="AB9" s="894"/>
    </row>
    <row r="10" spans="2:28" ht="15" customHeight="1" thickBot="1" x14ac:dyDescent="0.4">
      <c r="B10" s="893"/>
      <c r="C10" s="1114" t="s">
        <v>5</v>
      </c>
      <c r="D10" s="1115"/>
      <c r="E10" s="1115"/>
      <c r="F10" s="1115"/>
      <c r="G10" s="1115"/>
      <c r="H10" s="1116"/>
      <c r="I10" s="1371" t="s">
        <v>533</v>
      </c>
      <c r="J10" s="1741"/>
      <c r="K10" s="1741"/>
      <c r="L10" s="1741"/>
      <c r="M10" s="1741"/>
      <c r="N10" s="1741"/>
      <c r="O10" s="1741"/>
      <c r="P10" s="1741"/>
      <c r="Q10" s="1742"/>
      <c r="R10" s="1144" t="s">
        <v>7</v>
      </c>
      <c r="S10" s="1145"/>
      <c r="T10" s="1145"/>
      <c r="U10" s="1146"/>
      <c r="V10" s="1147" t="s">
        <v>8</v>
      </c>
      <c r="W10" s="1148"/>
      <c r="X10" s="1148"/>
      <c r="Y10" s="1148"/>
      <c r="Z10" s="1148"/>
      <c r="AA10" s="1149"/>
      <c r="AB10" s="894"/>
    </row>
    <row r="11" spans="2:28" ht="28.5" customHeight="1" thickBot="1" x14ac:dyDescent="0.4">
      <c r="B11" s="893"/>
      <c r="C11" s="1117"/>
      <c r="D11" s="1118"/>
      <c r="E11" s="1118"/>
      <c r="F11" s="1118"/>
      <c r="G11" s="1118"/>
      <c r="H11" s="1119"/>
      <c r="I11" s="1743"/>
      <c r="J11" s="1744"/>
      <c r="K11" s="1744"/>
      <c r="L11" s="1744"/>
      <c r="M11" s="1744"/>
      <c r="N11" s="1744"/>
      <c r="O11" s="1744"/>
      <c r="P11" s="1744"/>
      <c r="Q11" s="1745"/>
      <c r="R11" s="1150" t="s">
        <v>107</v>
      </c>
      <c r="S11" s="1151"/>
      <c r="T11" s="1151"/>
      <c r="U11" s="1152"/>
      <c r="V11" s="1153">
        <v>4</v>
      </c>
      <c r="W11" s="1154"/>
      <c r="X11" s="1154"/>
      <c r="Y11" s="1154"/>
      <c r="Z11" s="1154"/>
      <c r="AA11" s="1155"/>
      <c r="AB11" s="894"/>
    </row>
    <row r="12" spans="2:28" ht="15" thickBot="1" x14ac:dyDescent="0.4">
      <c r="B12" s="898"/>
      <c r="C12" s="899"/>
      <c r="D12" s="899"/>
      <c r="E12" s="899"/>
      <c r="F12" s="899"/>
      <c r="G12" s="899"/>
      <c r="H12" s="899"/>
      <c r="I12" s="899"/>
      <c r="J12" s="899"/>
      <c r="K12" s="899"/>
      <c r="L12" s="899"/>
      <c r="M12" s="899"/>
      <c r="N12" s="899"/>
      <c r="O12" s="899"/>
      <c r="P12" s="899"/>
      <c r="Q12" s="899"/>
      <c r="R12" s="899"/>
      <c r="S12" s="899"/>
      <c r="T12" s="899"/>
      <c r="U12" s="899"/>
      <c r="V12" s="899"/>
      <c r="W12" s="899"/>
      <c r="X12" s="899"/>
      <c r="Y12" s="899"/>
      <c r="Z12" s="899"/>
      <c r="AA12" s="899"/>
      <c r="AB12" s="900"/>
    </row>
    <row r="13" spans="2:28" ht="15" customHeight="1" x14ac:dyDescent="0.35">
      <c r="B13" s="898"/>
      <c r="C13" s="1114" t="s">
        <v>9</v>
      </c>
      <c r="D13" s="1115"/>
      <c r="E13" s="1115"/>
      <c r="F13" s="1115"/>
      <c r="G13" s="1115"/>
      <c r="H13" s="1116"/>
      <c r="I13" s="1156" t="s">
        <v>534</v>
      </c>
      <c r="J13" s="1157"/>
      <c r="K13" s="1157"/>
      <c r="L13" s="1157"/>
      <c r="M13" s="1157"/>
      <c r="N13" s="1157"/>
      <c r="O13" s="1157"/>
      <c r="P13" s="1157"/>
      <c r="Q13" s="1157"/>
      <c r="R13" s="1157"/>
      <c r="S13" s="1158"/>
      <c r="T13" s="1114" t="s">
        <v>11</v>
      </c>
      <c r="U13" s="1115"/>
      <c r="V13" s="1115"/>
      <c r="W13" s="1115"/>
      <c r="X13" s="1115"/>
      <c r="Y13" s="1115"/>
      <c r="Z13" s="1115"/>
      <c r="AA13" s="1116"/>
      <c r="AB13" s="900"/>
    </row>
    <row r="14" spans="2:28" ht="30" customHeight="1" thickBot="1" x14ac:dyDescent="0.4">
      <c r="B14" s="898"/>
      <c r="C14" s="1117"/>
      <c r="D14" s="1118"/>
      <c r="E14" s="1118"/>
      <c r="F14" s="1118"/>
      <c r="G14" s="1118"/>
      <c r="H14" s="1119"/>
      <c r="I14" s="1159"/>
      <c r="J14" s="1160"/>
      <c r="K14" s="1160"/>
      <c r="L14" s="1160"/>
      <c r="M14" s="1160"/>
      <c r="N14" s="1160"/>
      <c r="O14" s="1160"/>
      <c r="P14" s="1160"/>
      <c r="Q14" s="1160"/>
      <c r="R14" s="1160"/>
      <c r="S14" s="1161"/>
      <c r="T14" s="1162" t="s">
        <v>108</v>
      </c>
      <c r="U14" s="1163"/>
      <c r="V14" s="1163"/>
      <c r="W14" s="1163"/>
      <c r="X14" s="1163"/>
      <c r="Y14" s="1163"/>
      <c r="Z14" s="1163"/>
      <c r="AA14" s="1164"/>
      <c r="AB14" s="900"/>
    </row>
    <row r="15" spans="2:28" ht="15" thickBot="1" x14ac:dyDescent="0.4">
      <c r="B15" s="898"/>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900"/>
    </row>
    <row r="16" spans="2:28" ht="57.75" customHeight="1" thickBot="1" x14ac:dyDescent="0.4">
      <c r="B16" s="898"/>
      <c r="C16" s="1165" t="s">
        <v>13</v>
      </c>
      <c r="D16" s="1166"/>
      <c r="E16" s="1166"/>
      <c r="F16" s="1166"/>
      <c r="G16" s="1166"/>
      <c r="H16" s="1167"/>
      <c r="I16" s="1168" t="s">
        <v>535</v>
      </c>
      <c r="J16" s="1169"/>
      <c r="K16" s="1169"/>
      <c r="L16" s="1169"/>
      <c r="M16" s="1169"/>
      <c r="N16" s="1169"/>
      <c r="O16" s="1169"/>
      <c r="P16" s="1169"/>
      <c r="Q16" s="1169"/>
      <c r="R16" s="1169"/>
      <c r="S16" s="1169"/>
      <c r="T16" s="1169"/>
      <c r="U16" s="1169"/>
      <c r="V16" s="1169"/>
      <c r="W16" s="1169"/>
      <c r="X16" s="1169"/>
      <c r="Y16" s="1169"/>
      <c r="Z16" s="1169"/>
      <c r="AA16" s="1170"/>
      <c r="AB16" s="900"/>
    </row>
    <row r="17" spans="2:28" ht="16.5" customHeight="1" thickBot="1" x14ac:dyDescent="0.4">
      <c r="B17" s="898"/>
      <c r="C17" s="897"/>
      <c r="D17" s="897"/>
      <c r="E17" s="897"/>
      <c r="F17" s="897"/>
      <c r="G17" s="897"/>
      <c r="H17" s="897"/>
      <c r="I17" s="901"/>
      <c r="J17" s="901"/>
      <c r="K17" s="901"/>
      <c r="L17" s="901"/>
      <c r="M17" s="901"/>
      <c r="N17" s="901"/>
      <c r="O17" s="901"/>
      <c r="P17" s="901"/>
      <c r="Q17" s="901"/>
      <c r="R17" s="901"/>
      <c r="S17" s="901"/>
      <c r="T17" s="901"/>
      <c r="U17" s="901"/>
      <c r="V17" s="901"/>
      <c r="W17" s="901"/>
      <c r="X17" s="901"/>
      <c r="Y17" s="901"/>
      <c r="Z17" s="901"/>
      <c r="AA17" s="901"/>
      <c r="AB17" s="900"/>
    </row>
    <row r="18" spans="2:28" ht="52.5" customHeight="1" thickBot="1" x14ac:dyDescent="0.4">
      <c r="B18" s="898"/>
      <c r="C18" s="1165" t="s">
        <v>15</v>
      </c>
      <c r="D18" s="1166"/>
      <c r="E18" s="1166"/>
      <c r="F18" s="1166"/>
      <c r="G18" s="1166"/>
      <c r="H18" s="1167"/>
      <c r="I18" s="1168" t="s">
        <v>536</v>
      </c>
      <c r="J18" s="1169"/>
      <c r="K18" s="1169"/>
      <c r="L18" s="1169"/>
      <c r="M18" s="1169"/>
      <c r="N18" s="1169"/>
      <c r="O18" s="1169"/>
      <c r="P18" s="1169"/>
      <c r="Q18" s="1169"/>
      <c r="R18" s="1169"/>
      <c r="S18" s="1169"/>
      <c r="T18" s="1169"/>
      <c r="U18" s="1169"/>
      <c r="V18" s="1169"/>
      <c r="W18" s="1169"/>
      <c r="X18" s="1169"/>
      <c r="Y18" s="1169"/>
      <c r="Z18" s="1169"/>
      <c r="AA18" s="1170"/>
      <c r="AB18" s="900"/>
    </row>
    <row r="19" spans="2:28" ht="16.5" customHeight="1" thickBot="1" x14ac:dyDescent="0.4">
      <c r="B19" s="898"/>
      <c r="C19" s="897"/>
      <c r="D19" s="897"/>
      <c r="E19" s="897"/>
      <c r="F19" s="897"/>
      <c r="G19" s="897"/>
      <c r="H19" s="897"/>
      <c r="I19" s="901"/>
      <c r="J19" s="901"/>
      <c r="K19" s="901"/>
      <c r="L19" s="901"/>
      <c r="M19" s="901"/>
      <c r="N19" s="901"/>
      <c r="O19" s="901"/>
      <c r="P19" s="901"/>
      <c r="Q19" s="901"/>
      <c r="R19" s="901"/>
      <c r="S19" s="901"/>
      <c r="T19" s="901"/>
      <c r="U19" s="901"/>
      <c r="V19" s="901"/>
      <c r="W19" s="901"/>
      <c r="X19" s="901"/>
      <c r="Y19" s="901"/>
      <c r="Z19" s="901"/>
      <c r="AA19" s="901"/>
      <c r="AB19" s="900"/>
    </row>
    <row r="20" spans="2:28" ht="22.5" customHeight="1" x14ac:dyDescent="0.35">
      <c r="B20" s="898"/>
      <c r="C20" s="1171" t="s">
        <v>54</v>
      </c>
      <c r="D20" s="1172"/>
      <c r="E20" s="1172"/>
      <c r="F20" s="1172"/>
      <c r="G20" s="1172"/>
      <c r="H20" s="1173"/>
      <c r="I20" s="1177" t="s">
        <v>537</v>
      </c>
      <c r="J20" s="1178"/>
      <c r="K20" s="1178"/>
      <c r="L20" s="1179"/>
      <c r="M20" s="1147" t="s">
        <v>18</v>
      </c>
      <c r="N20" s="1148"/>
      <c r="O20" s="1148"/>
      <c r="P20" s="1148"/>
      <c r="Q20" s="1148"/>
      <c r="R20" s="1148"/>
      <c r="S20" s="1149"/>
      <c r="T20" s="1147" t="s">
        <v>19</v>
      </c>
      <c r="U20" s="1148"/>
      <c r="V20" s="1148"/>
      <c r="W20" s="1148"/>
      <c r="X20" s="1148"/>
      <c r="Y20" s="1148"/>
      <c r="Z20" s="1148"/>
      <c r="AA20" s="1149"/>
      <c r="AB20" s="900"/>
    </row>
    <row r="21" spans="2:28" ht="30.75" customHeight="1" thickBot="1" x14ac:dyDescent="0.4">
      <c r="B21" s="898"/>
      <c r="C21" s="1174"/>
      <c r="D21" s="1175"/>
      <c r="E21" s="1175"/>
      <c r="F21" s="1175"/>
      <c r="G21" s="1175"/>
      <c r="H21" s="1176"/>
      <c r="I21" s="1180"/>
      <c r="J21" s="1181"/>
      <c r="K21" s="1181"/>
      <c r="L21" s="1182"/>
      <c r="M21" s="1183" t="s">
        <v>20</v>
      </c>
      <c r="N21" s="1184"/>
      <c r="O21" s="1184"/>
      <c r="P21" s="1184"/>
      <c r="Q21" s="1184"/>
      <c r="R21" s="1184"/>
      <c r="S21" s="1185"/>
      <c r="T21" s="1153" t="s">
        <v>109</v>
      </c>
      <c r="U21" s="1184"/>
      <c r="V21" s="1184"/>
      <c r="W21" s="1184"/>
      <c r="X21" s="1184"/>
      <c r="Y21" s="1184"/>
      <c r="Z21" s="1184"/>
      <c r="AA21" s="1185"/>
      <c r="AB21" s="900"/>
    </row>
    <row r="22" spans="2:28" ht="15" thickBot="1" x14ac:dyDescent="0.4">
      <c r="B22" s="898"/>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900"/>
    </row>
    <row r="23" spans="2:28" ht="31.5" customHeight="1" x14ac:dyDescent="0.35">
      <c r="B23" s="898"/>
      <c r="C23" s="1147" t="s">
        <v>22</v>
      </c>
      <c r="D23" s="1148"/>
      <c r="E23" s="1148"/>
      <c r="F23" s="1148"/>
      <c r="G23" s="1148"/>
      <c r="H23" s="1148"/>
      <c r="I23" s="1149"/>
      <c r="J23" s="1147" t="s">
        <v>23</v>
      </c>
      <c r="K23" s="1148"/>
      <c r="L23" s="1148"/>
      <c r="M23" s="1148"/>
      <c r="N23" s="1148"/>
      <c r="O23" s="1148"/>
      <c r="P23" s="1149"/>
      <c r="Q23" s="1147" t="s">
        <v>24</v>
      </c>
      <c r="R23" s="1148"/>
      <c r="S23" s="1148"/>
      <c r="T23" s="1148"/>
      <c r="U23" s="1148"/>
      <c r="V23" s="1148"/>
      <c r="W23" s="1148"/>
      <c r="X23" s="1148"/>
      <c r="Y23" s="1148"/>
      <c r="Z23" s="1148"/>
      <c r="AA23" s="1149"/>
      <c r="AB23" s="900"/>
    </row>
    <row r="24" spans="2:28" ht="29.65" customHeight="1" thickBot="1" x14ac:dyDescent="0.4">
      <c r="B24" s="898"/>
      <c r="C24" s="1186" t="s">
        <v>538</v>
      </c>
      <c r="D24" s="1187"/>
      <c r="E24" s="1187"/>
      <c r="F24" s="1187"/>
      <c r="G24" s="1187"/>
      <c r="H24" s="1187"/>
      <c r="I24" s="1188"/>
      <c r="J24" s="1186" t="s">
        <v>110</v>
      </c>
      <c r="K24" s="1187"/>
      <c r="L24" s="1187"/>
      <c r="M24" s="1187"/>
      <c r="N24" s="1187"/>
      <c r="O24" s="1187"/>
      <c r="P24" s="1188"/>
      <c r="Q24" s="1189" t="s">
        <v>539</v>
      </c>
      <c r="R24" s="1190"/>
      <c r="S24" s="1190"/>
      <c r="T24" s="1190"/>
      <c r="U24" s="1190"/>
      <c r="V24" s="1190"/>
      <c r="W24" s="1190"/>
      <c r="X24" s="1190"/>
      <c r="Y24" s="1190"/>
      <c r="Z24" s="1190"/>
      <c r="AA24" s="1191"/>
      <c r="AB24" s="900"/>
    </row>
    <row r="25" spans="2:28" ht="15" thickBot="1" x14ac:dyDescent="0.4">
      <c r="B25" s="898"/>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900"/>
    </row>
    <row r="26" spans="2:28" ht="33" customHeight="1" thickBot="1" x14ac:dyDescent="0.4">
      <c r="B26" s="898"/>
      <c r="C26" s="1165" t="s">
        <v>27</v>
      </c>
      <c r="D26" s="1166"/>
      <c r="E26" s="1166"/>
      <c r="F26" s="1166"/>
      <c r="G26" s="1166"/>
      <c r="H26" s="1167"/>
      <c r="I26" s="1168" t="s">
        <v>540</v>
      </c>
      <c r="J26" s="1169"/>
      <c r="K26" s="1169"/>
      <c r="L26" s="1169"/>
      <c r="M26" s="1169"/>
      <c r="N26" s="1169"/>
      <c r="O26" s="1169"/>
      <c r="P26" s="1169"/>
      <c r="Q26" s="1169"/>
      <c r="R26" s="1169"/>
      <c r="S26" s="1169"/>
      <c r="T26" s="1169"/>
      <c r="U26" s="1169"/>
      <c r="V26" s="1169"/>
      <c r="W26" s="1169"/>
      <c r="X26" s="1169"/>
      <c r="Y26" s="1169"/>
      <c r="Z26" s="1169"/>
      <c r="AA26" s="1170"/>
      <c r="AB26" s="900"/>
    </row>
    <row r="27" spans="2:28" ht="15" thickBot="1" x14ac:dyDescent="0.4">
      <c r="B27" s="898"/>
      <c r="C27" s="897"/>
      <c r="D27" s="897"/>
      <c r="E27" s="897"/>
      <c r="F27" s="897"/>
      <c r="G27" s="897"/>
      <c r="H27" s="897"/>
      <c r="I27" s="901"/>
      <c r="J27" s="901"/>
      <c r="K27" s="901"/>
      <c r="L27" s="901"/>
      <c r="M27" s="901"/>
      <c r="N27" s="901"/>
      <c r="O27" s="901"/>
      <c r="P27" s="901"/>
      <c r="Q27" s="901"/>
      <c r="R27" s="901"/>
      <c r="S27" s="901"/>
      <c r="T27" s="901"/>
      <c r="U27" s="901"/>
      <c r="V27" s="901"/>
      <c r="W27" s="901"/>
      <c r="X27" s="901"/>
      <c r="Y27" s="901"/>
      <c r="Z27" s="901"/>
      <c r="AA27" s="901"/>
      <c r="AB27" s="900"/>
    </row>
    <row r="28" spans="2:28" ht="53.25" customHeight="1" thickBot="1" x14ac:dyDescent="0.4">
      <c r="B28" s="898"/>
      <c r="C28" s="1165" t="s">
        <v>28</v>
      </c>
      <c r="D28" s="1166"/>
      <c r="E28" s="1166"/>
      <c r="F28" s="1166"/>
      <c r="G28" s="1166"/>
      <c r="H28" s="1167"/>
      <c r="I28" s="1450">
        <v>0.79</v>
      </c>
      <c r="J28" s="1740"/>
      <c r="K28" s="1194" t="s">
        <v>29</v>
      </c>
      <c r="L28" s="1195"/>
      <c r="M28" s="1195"/>
      <c r="N28" s="1196"/>
      <c r="O28" s="1200" t="s">
        <v>30</v>
      </c>
      <c r="P28" s="1201"/>
      <c r="Q28" s="1201"/>
      <c r="R28" s="1202"/>
      <c r="S28" s="1069" t="s">
        <v>32</v>
      </c>
      <c r="T28" s="1201" t="s">
        <v>31</v>
      </c>
      <c r="U28" s="1201"/>
      <c r="V28" s="1202"/>
      <c r="W28" s="749"/>
      <c r="X28" s="1200" t="s">
        <v>56</v>
      </c>
      <c r="Y28" s="1201"/>
      <c r="Z28" s="1202"/>
      <c r="AA28" s="1066"/>
      <c r="AB28" s="900"/>
    </row>
    <row r="29" spans="2:28" ht="15" thickBot="1" x14ac:dyDescent="0.4">
      <c r="B29" s="898"/>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899"/>
      <c r="AB29" s="900"/>
    </row>
    <row r="30" spans="2:28" ht="15" customHeight="1" x14ac:dyDescent="0.35">
      <c r="B30" s="898"/>
      <c r="C30" s="1213" t="s">
        <v>34</v>
      </c>
      <c r="D30" s="1214"/>
      <c r="E30" s="1214"/>
      <c r="F30" s="1214"/>
      <c r="G30" s="1214"/>
      <c r="H30" s="1214"/>
      <c r="I30" s="1214"/>
      <c r="J30" s="1215"/>
      <c r="K30" s="1222" t="s">
        <v>35</v>
      </c>
      <c r="L30" s="1223"/>
      <c r="M30" s="1223"/>
      <c r="N30" s="1223"/>
      <c r="O30" s="1223"/>
      <c r="P30" s="1223"/>
      <c r="Q30" s="1223"/>
      <c r="R30" s="1223"/>
      <c r="S30" s="1224" t="s">
        <v>36</v>
      </c>
      <c r="T30" s="1224"/>
      <c r="U30" s="1224"/>
      <c r="V30" s="1224"/>
      <c r="W30" s="1224"/>
      <c r="X30" s="1225" t="s">
        <v>37</v>
      </c>
      <c r="Y30" s="1225"/>
      <c r="Z30" s="1225"/>
      <c r="AA30" s="1226"/>
      <c r="AB30" s="900"/>
    </row>
    <row r="31" spans="2:28" ht="14.25" customHeight="1" x14ac:dyDescent="0.35">
      <c r="B31" s="898"/>
      <c r="C31" s="1216"/>
      <c r="D31" s="1217"/>
      <c r="E31" s="1217"/>
      <c r="F31" s="1217"/>
      <c r="G31" s="1217"/>
      <c r="H31" s="1217"/>
      <c r="I31" s="1217"/>
      <c r="J31" s="1218"/>
      <c r="K31" s="1227" t="s">
        <v>38</v>
      </c>
      <c r="L31" s="1192"/>
      <c r="M31" s="1192"/>
      <c r="N31" s="1192"/>
      <c r="O31" s="1192" t="s">
        <v>39</v>
      </c>
      <c r="P31" s="1192"/>
      <c r="Q31" s="1192"/>
      <c r="R31" s="1192"/>
      <c r="S31" s="1192" t="s">
        <v>38</v>
      </c>
      <c r="T31" s="1192"/>
      <c r="U31" s="1192" t="s">
        <v>39</v>
      </c>
      <c r="V31" s="1192"/>
      <c r="W31" s="1192"/>
      <c r="X31" s="1192" t="s">
        <v>38</v>
      </c>
      <c r="Y31" s="1192"/>
      <c r="Z31" s="1192" t="s">
        <v>39</v>
      </c>
      <c r="AA31" s="1193"/>
      <c r="AB31" s="900"/>
    </row>
    <row r="32" spans="2:28" ht="15" customHeight="1" thickBot="1" x14ac:dyDescent="0.4">
      <c r="B32" s="898"/>
      <c r="C32" s="1219"/>
      <c r="D32" s="1220"/>
      <c r="E32" s="1220"/>
      <c r="F32" s="1220"/>
      <c r="G32" s="1220"/>
      <c r="H32" s="1220"/>
      <c r="I32" s="1220"/>
      <c r="J32" s="1221"/>
      <c r="K32" s="1209">
        <v>0</v>
      </c>
      <c r="L32" s="1210"/>
      <c r="M32" s="1210"/>
      <c r="N32" s="1210"/>
      <c r="O32" s="1210">
        <v>69</v>
      </c>
      <c r="P32" s="1210"/>
      <c r="Q32" s="1210"/>
      <c r="R32" s="1210"/>
      <c r="S32" s="1210">
        <v>70</v>
      </c>
      <c r="T32" s="1210"/>
      <c r="U32" s="1210">
        <v>79</v>
      </c>
      <c r="V32" s="1210"/>
      <c r="W32" s="1210"/>
      <c r="X32" s="1210">
        <v>80</v>
      </c>
      <c r="Y32" s="1210"/>
      <c r="Z32" s="1210">
        <v>100</v>
      </c>
      <c r="AA32" s="1212"/>
      <c r="AB32" s="900"/>
    </row>
    <row r="33" spans="2:28" ht="15" thickBot="1" x14ac:dyDescent="0.4">
      <c r="B33" s="898"/>
      <c r="C33" s="899"/>
      <c r="D33" s="899"/>
      <c r="E33" s="899"/>
      <c r="F33" s="899"/>
      <c r="G33" s="899"/>
      <c r="H33" s="899"/>
      <c r="I33" s="899"/>
      <c r="J33" s="899"/>
      <c r="K33" s="899"/>
      <c r="L33" s="899"/>
      <c r="M33" s="899"/>
      <c r="N33" s="899"/>
      <c r="O33" s="899"/>
      <c r="P33" s="899"/>
      <c r="Q33" s="899"/>
      <c r="R33" s="899"/>
      <c r="S33" s="899"/>
      <c r="T33" s="899"/>
      <c r="U33" s="899"/>
      <c r="V33" s="899"/>
      <c r="W33" s="899"/>
      <c r="X33" s="899"/>
      <c r="Y33" s="899"/>
      <c r="Z33" s="899"/>
      <c r="AA33" s="899"/>
      <c r="AB33" s="900"/>
    </row>
    <row r="34" spans="2:28" s="902" customFormat="1" ht="15" thickBot="1" x14ac:dyDescent="0.4">
      <c r="B34" s="903"/>
      <c r="C34" s="1546" t="s">
        <v>40</v>
      </c>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8"/>
      <c r="AB34" s="900"/>
    </row>
    <row r="35" spans="2:28" s="902" customFormat="1" ht="32.25" customHeight="1" thickBot="1" x14ac:dyDescent="0.4">
      <c r="B35" s="903"/>
      <c r="C35" s="1546" t="s">
        <v>41</v>
      </c>
      <c r="D35" s="1547"/>
      <c r="E35" s="1547"/>
      <c r="F35" s="1547"/>
      <c r="G35" s="1548"/>
      <c r="H35" s="1070" t="s">
        <v>112</v>
      </c>
      <c r="I35" s="1070" t="s">
        <v>113</v>
      </c>
      <c r="J35" s="973" t="s">
        <v>44</v>
      </c>
      <c r="K35" s="1693" t="s">
        <v>45</v>
      </c>
      <c r="L35" s="1694"/>
      <c r="M35" s="1694"/>
      <c r="N35" s="1694"/>
      <c r="O35" s="1694"/>
      <c r="P35" s="1694"/>
      <c r="Q35" s="1694"/>
      <c r="R35" s="1694"/>
      <c r="S35" s="1694"/>
      <c r="T35" s="1694"/>
      <c r="U35" s="1694"/>
      <c r="V35" s="1694"/>
      <c r="W35" s="1694"/>
      <c r="X35" s="1694"/>
      <c r="Y35" s="1694"/>
      <c r="Z35" s="1694"/>
      <c r="AA35" s="1695"/>
      <c r="AB35" s="900"/>
    </row>
    <row r="36" spans="2:28" s="902" customFormat="1" ht="37.5" customHeight="1" x14ac:dyDescent="0.35">
      <c r="B36" s="903"/>
      <c r="C36" s="1558" t="s">
        <v>114</v>
      </c>
      <c r="D36" s="1748"/>
      <c r="E36" s="1748"/>
      <c r="F36" s="1748"/>
      <c r="G36" s="1749"/>
      <c r="H36" s="904">
        <v>3</v>
      </c>
      <c r="I36" s="904">
        <v>3</v>
      </c>
      <c r="J36" s="905">
        <f>+H36/I36</f>
        <v>1</v>
      </c>
      <c r="K36" s="1737" t="s">
        <v>1031</v>
      </c>
      <c r="L36" s="1738"/>
      <c r="M36" s="1738"/>
      <c r="N36" s="1738"/>
      <c r="O36" s="1738"/>
      <c r="P36" s="1738"/>
      <c r="Q36" s="1738"/>
      <c r="R36" s="1738"/>
      <c r="S36" s="1738"/>
      <c r="T36" s="1738"/>
      <c r="U36" s="1738"/>
      <c r="V36" s="1738"/>
      <c r="W36" s="1738"/>
      <c r="X36" s="1738"/>
      <c r="Y36" s="1738"/>
      <c r="Z36" s="1738"/>
      <c r="AA36" s="1739"/>
      <c r="AB36" s="900"/>
    </row>
    <row r="37" spans="2:28" s="902" customFormat="1" ht="37.5" customHeight="1" x14ac:dyDescent="0.35">
      <c r="B37" s="903"/>
      <c r="C37" s="1558" t="s">
        <v>115</v>
      </c>
      <c r="D37" s="1748"/>
      <c r="E37" s="1748"/>
      <c r="F37" s="1748"/>
      <c r="G37" s="1749"/>
      <c r="H37" s="906"/>
      <c r="I37" s="906"/>
      <c r="J37" s="905" t="e">
        <f t="shared" ref="J37:J39" si="0">+H37/I37</f>
        <v>#DIV/0!</v>
      </c>
      <c r="K37" s="1687"/>
      <c r="L37" s="1688"/>
      <c r="M37" s="1688"/>
      <c r="N37" s="1688"/>
      <c r="O37" s="1688"/>
      <c r="P37" s="1688"/>
      <c r="Q37" s="1688"/>
      <c r="R37" s="1688"/>
      <c r="S37" s="1688"/>
      <c r="T37" s="1688"/>
      <c r="U37" s="1688"/>
      <c r="V37" s="1688"/>
      <c r="W37" s="1688"/>
      <c r="X37" s="1688"/>
      <c r="Y37" s="1688"/>
      <c r="Z37" s="1688"/>
      <c r="AA37" s="1689"/>
      <c r="AB37" s="900"/>
    </row>
    <row r="38" spans="2:28" s="902" customFormat="1" ht="37.5" customHeight="1" x14ac:dyDescent="0.35">
      <c r="B38" s="903"/>
      <c r="C38" s="1558" t="s">
        <v>116</v>
      </c>
      <c r="D38" s="1748"/>
      <c r="E38" s="1748"/>
      <c r="F38" s="1748"/>
      <c r="G38" s="1749"/>
      <c r="H38" s="906"/>
      <c r="I38" s="906"/>
      <c r="J38" s="905" t="e">
        <f t="shared" si="0"/>
        <v>#DIV/0!</v>
      </c>
      <c r="K38" s="1687"/>
      <c r="L38" s="1688"/>
      <c r="M38" s="1688"/>
      <c r="N38" s="1688"/>
      <c r="O38" s="1688"/>
      <c r="P38" s="1688"/>
      <c r="Q38" s="1688"/>
      <c r="R38" s="1688"/>
      <c r="S38" s="1688"/>
      <c r="T38" s="1688"/>
      <c r="U38" s="1688"/>
      <c r="V38" s="1688"/>
      <c r="W38" s="1688"/>
      <c r="X38" s="1688"/>
      <c r="Y38" s="1688"/>
      <c r="Z38" s="1688"/>
      <c r="AA38" s="1689"/>
      <c r="AB38" s="900"/>
    </row>
    <row r="39" spans="2:28" s="902" customFormat="1" ht="37.5" customHeight="1" thickBot="1" x14ac:dyDescent="0.4">
      <c r="B39" s="903"/>
      <c r="C39" s="1558" t="s">
        <v>117</v>
      </c>
      <c r="D39" s="1748"/>
      <c r="E39" s="1748"/>
      <c r="F39" s="1748"/>
      <c r="G39" s="1749"/>
      <c r="H39" s="906"/>
      <c r="I39" s="906"/>
      <c r="J39" s="905" t="e">
        <f t="shared" si="0"/>
        <v>#DIV/0!</v>
      </c>
      <c r="K39" s="1687"/>
      <c r="L39" s="1688"/>
      <c r="M39" s="1688"/>
      <c r="N39" s="1688"/>
      <c r="O39" s="1688"/>
      <c r="P39" s="1688"/>
      <c r="Q39" s="1688"/>
      <c r="R39" s="1688"/>
      <c r="S39" s="1688"/>
      <c r="T39" s="1688"/>
      <c r="U39" s="1688"/>
      <c r="V39" s="1688"/>
      <c r="W39" s="1688"/>
      <c r="X39" s="1688"/>
      <c r="Y39" s="1688"/>
      <c r="Z39" s="1688"/>
      <c r="AA39" s="1689"/>
      <c r="AB39" s="900"/>
    </row>
    <row r="40" spans="2:28" s="902" customFormat="1" ht="15.75" customHeight="1" thickBot="1" x14ac:dyDescent="0.4">
      <c r="B40" s="903"/>
      <c r="C40" s="1540" t="s">
        <v>46</v>
      </c>
      <c r="D40" s="1541"/>
      <c r="E40" s="1541"/>
      <c r="F40" s="1541"/>
      <c r="G40" s="1542"/>
      <c r="H40" s="464"/>
      <c r="I40" s="464"/>
      <c r="J40" s="197"/>
      <c r="K40" s="1543"/>
      <c r="L40" s="1544"/>
      <c r="M40" s="1544"/>
      <c r="N40" s="1544"/>
      <c r="O40" s="1544"/>
      <c r="P40" s="1544"/>
      <c r="Q40" s="1544"/>
      <c r="R40" s="1544"/>
      <c r="S40" s="1544"/>
      <c r="T40" s="1544"/>
      <c r="U40" s="1544"/>
      <c r="V40" s="1544"/>
      <c r="W40" s="1544"/>
      <c r="X40" s="1544"/>
      <c r="Y40" s="1544"/>
      <c r="Z40" s="1544"/>
      <c r="AA40" s="1545"/>
      <c r="AB40" s="900"/>
    </row>
    <row r="41" spans="2:28" s="902" customFormat="1" ht="5.25" customHeight="1" x14ac:dyDescent="0.35">
      <c r="B41" s="903"/>
      <c r="C41" s="899"/>
      <c r="D41" s="899"/>
      <c r="E41" s="899"/>
      <c r="F41" s="899"/>
      <c r="G41" s="899"/>
      <c r="H41" s="907"/>
      <c r="I41" s="907"/>
      <c r="J41" s="186"/>
      <c r="K41" s="899"/>
      <c r="L41" s="899"/>
      <c r="M41" s="899"/>
      <c r="N41" s="899"/>
      <c r="O41" s="899"/>
      <c r="P41" s="899"/>
      <c r="Q41" s="899"/>
      <c r="R41" s="899"/>
      <c r="S41" s="899"/>
      <c r="T41" s="899"/>
      <c r="U41" s="899"/>
      <c r="V41" s="899"/>
      <c r="W41" s="899"/>
      <c r="X41" s="899"/>
      <c r="Y41" s="899"/>
      <c r="Z41" s="899"/>
      <c r="AA41" s="899"/>
      <c r="AB41" s="900"/>
    </row>
    <row r="42" spans="2:28" s="902" customFormat="1" ht="15" thickBot="1" x14ac:dyDescent="0.4">
      <c r="B42" s="903"/>
      <c r="C42" s="899"/>
      <c r="D42" s="899"/>
      <c r="E42" s="899"/>
      <c r="F42" s="899"/>
      <c r="G42" s="899"/>
      <c r="H42" s="907"/>
      <c r="I42" s="907"/>
      <c r="J42" s="186"/>
      <c r="K42" s="899"/>
      <c r="L42" s="899"/>
      <c r="M42" s="899"/>
      <c r="N42" s="899"/>
      <c r="O42" s="899"/>
      <c r="P42" s="899"/>
      <c r="Q42" s="899"/>
      <c r="R42" s="899"/>
      <c r="S42" s="899"/>
      <c r="T42" s="899"/>
      <c r="U42" s="899"/>
      <c r="V42" s="899"/>
      <c r="W42" s="899"/>
      <c r="X42" s="899"/>
      <c r="Y42" s="899"/>
      <c r="Z42" s="899"/>
      <c r="AA42" s="899"/>
      <c r="AB42" s="900"/>
    </row>
    <row r="43" spans="2:28" s="902" customFormat="1" x14ac:dyDescent="0.35">
      <c r="B43" s="903"/>
      <c r="C43" s="1393" t="s">
        <v>47</v>
      </c>
      <c r="D43" s="1394"/>
      <c r="E43" s="1394"/>
      <c r="F43" s="1394"/>
      <c r="G43" s="1394"/>
      <c r="H43" s="1394"/>
      <c r="I43" s="1394"/>
      <c r="J43" s="1394"/>
      <c r="K43" s="1394"/>
      <c r="L43" s="1394"/>
      <c r="M43" s="1394"/>
      <c r="N43" s="1394"/>
      <c r="O43" s="1394"/>
      <c r="P43" s="1394"/>
      <c r="Q43" s="1394"/>
      <c r="R43" s="1394"/>
      <c r="S43" s="1394"/>
      <c r="T43" s="1394"/>
      <c r="U43" s="1394"/>
      <c r="V43" s="1394"/>
      <c r="W43" s="1394"/>
      <c r="X43" s="1394"/>
      <c r="Y43" s="1394"/>
      <c r="Z43" s="1394"/>
      <c r="AA43" s="1395"/>
      <c r="AB43" s="900"/>
    </row>
    <row r="44" spans="2:28" ht="15" thickBot="1" x14ac:dyDescent="0.4">
      <c r="B44" s="898"/>
      <c r="C44" s="1719"/>
      <c r="D44" s="1746"/>
      <c r="E44" s="1746"/>
      <c r="F44" s="1746"/>
      <c r="G44" s="1746"/>
      <c r="H44" s="1746"/>
      <c r="I44" s="1746"/>
      <c r="J44" s="1746"/>
      <c r="K44" s="1746"/>
      <c r="L44" s="1746"/>
      <c r="M44" s="1746"/>
      <c r="N44" s="1746"/>
      <c r="O44" s="1746"/>
      <c r="P44" s="1746"/>
      <c r="Q44" s="1746"/>
      <c r="R44" s="1746"/>
      <c r="S44" s="1746"/>
      <c r="T44" s="1746"/>
      <c r="U44" s="1746"/>
      <c r="V44" s="1746"/>
      <c r="W44" s="1746"/>
      <c r="X44" s="1746"/>
      <c r="Y44" s="1746"/>
      <c r="Z44" s="1746"/>
      <c r="AA44" s="1721"/>
      <c r="AB44" s="900"/>
    </row>
    <row r="45" spans="2:28" x14ac:dyDescent="0.35">
      <c r="B45" s="898"/>
      <c r="C45" s="1371" t="s">
        <v>118</v>
      </c>
      <c r="D45" s="1570"/>
      <c r="E45" s="1570"/>
      <c r="F45" s="1570"/>
      <c r="G45" s="1570"/>
      <c r="H45" s="1570"/>
      <c r="I45" s="1570"/>
      <c r="J45" s="1570"/>
      <c r="K45" s="1570"/>
      <c r="L45" s="1570"/>
      <c r="M45" s="1570"/>
      <c r="N45" s="1570"/>
      <c r="O45" s="1570"/>
      <c r="P45" s="1570"/>
      <c r="Q45" s="1570"/>
      <c r="R45" s="1570"/>
      <c r="S45" s="1570"/>
      <c r="T45" s="1570"/>
      <c r="U45" s="1570"/>
      <c r="V45" s="1570"/>
      <c r="W45" s="1570"/>
      <c r="X45" s="1570"/>
      <c r="Y45" s="1570"/>
      <c r="Z45" s="1570"/>
      <c r="AA45" s="1571"/>
      <c r="AB45" s="900"/>
    </row>
    <row r="46" spans="2:28" x14ac:dyDescent="0.35">
      <c r="B46" s="898"/>
      <c r="C46" s="1572"/>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4"/>
      <c r="AB46" s="900"/>
    </row>
    <row r="47" spans="2:28" x14ac:dyDescent="0.35">
      <c r="B47" s="898"/>
      <c r="C47" s="1572"/>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4"/>
      <c r="AB47" s="900"/>
    </row>
    <row r="48" spans="2:28" x14ac:dyDescent="0.35">
      <c r="B48" s="898"/>
      <c r="C48" s="1572"/>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4"/>
      <c r="AB48" s="900"/>
    </row>
    <row r="49" spans="2:28" x14ac:dyDescent="0.35">
      <c r="B49" s="898"/>
      <c r="C49" s="1572"/>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4"/>
      <c r="AB49" s="900"/>
    </row>
    <row r="50" spans="2:28" x14ac:dyDescent="0.35">
      <c r="B50" s="898"/>
      <c r="C50" s="1572"/>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4"/>
      <c r="AB50" s="900"/>
    </row>
    <row r="51" spans="2:28" x14ac:dyDescent="0.35">
      <c r="B51" s="898"/>
      <c r="C51" s="1572"/>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4"/>
      <c r="AB51" s="900"/>
    </row>
    <row r="52" spans="2:28" x14ac:dyDescent="0.35">
      <c r="B52" s="898"/>
      <c r="C52" s="1572"/>
      <c r="D52" s="1573"/>
      <c r="E52" s="1573"/>
      <c r="F52" s="1573"/>
      <c r="G52" s="1573"/>
      <c r="H52" s="1573"/>
      <c r="I52" s="1573"/>
      <c r="J52" s="1573"/>
      <c r="K52" s="1573"/>
      <c r="L52" s="1573"/>
      <c r="M52" s="1573"/>
      <c r="N52" s="1573"/>
      <c r="O52" s="1573"/>
      <c r="P52" s="1573"/>
      <c r="Q52" s="1573"/>
      <c r="R52" s="1573"/>
      <c r="S52" s="1573"/>
      <c r="T52" s="1573"/>
      <c r="U52" s="1573"/>
      <c r="V52" s="1573"/>
      <c r="W52" s="1573"/>
      <c r="X52" s="1573"/>
      <c r="Y52" s="1573"/>
      <c r="Z52" s="1573"/>
      <c r="AA52" s="1574"/>
      <c r="AB52" s="900"/>
    </row>
    <row r="53" spans="2:28" x14ac:dyDescent="0.35">
      <c r="B53" s="898"/>
      <c r="C53" s="1572"/>
      <c r="D53" s="1573"/>
      <c r="E53" s="1573"/>
      <c r="F53" s="1573"/>
      <c r="G53" s="1573"/>
      <c r="H53" s="1573"/>
      <c r="I53" s="1573"/>
      <c r="J53" s="1573"/>
      <c r="K53" s="1573"/>
      <c r="L53" s="1573"/>
      <c r="M53" s="1573"/>
      <c r="N53" s="1573"/>
      <c r="O53" s="1573"/>
      <c r="P53" s="1573"/>
      <c r="Q53" s="1573"/>
      <c r="R53" s="1573"/>
      <c r="S53" s="1573"/>
      <c r="T53" s="1573"/>
      <c r="U53" s="1573"/>
      <c r="V53" s="1573"/>
      <c r="W53" s="1573"/>
      <c r="X53" s="1573"/>
      <c r="Y53" s="1573"/>
      <c r="Z53" s="1573"/>
      <c r="AA53" s="1574"/>
      <c r="AB53" s="900"/>
    </row>
    <row r="54" spans="2:28" x14ac:dyDescent="0.35">
      <c r="B54" s="898"/>
      <c r="C54" s="1572"/>
      <c r="D54" s="1573"/>
      <c r="E54" s="1573"/>
      <c r="F54" s="1573"/>
      <c r="G54" s="1573"/>
      <c r="H54" s="1573"/>
      <c r="I54" s="1573"/>
      <c r="J54" s="1573"/>
      <c r="K54" s="1573"/>
      <c r="L54" s="1573"/>
      <c r="M54" s="1573"/>
      <c r="N54" s="1573"/>
      <c r="O54" s="1573"/>
      <c r="P54" s="1573"/>
      <c r="Q54" s="1573"/>
      <c r="R54" s="1573"/>
      <c r="S54" s="1573"/>
      <c r="T54" s="1573"/>
      <c r="U54" s="1573"/>
      <c r="V54" s="1573"/>
      <c r="W54" s="1573"/>
      <c r="X54" s="1573"/>
      <c r="Y54" s="1573"/>
      <c r="Z54" s="1573"/>
      <c r="AA54" s="1574"/>
      <c r="AB54" s="900"/>
    </row>
    <row r="55" spans="2:28" x14ac:dyDescent="0.35">
      <c r="B55" s="898"/>
      <c r="C55" s="1572"/>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4"/>
      <c r="AB55" s="900"/>
    </row>
    <row r="56" spans="2:28" x14ac:dyDescent="0.35">
      <c r="B56" s="898"/>
      <c r="C56" s="1572"/>
      <c r="D56" s="1573"/>
      <c r="E56" s="1573"/>
      <c r="F56" s="1573"/>
      <c r="G56" s="1573"/>
      <c r="H56" s="1573"/>
      <c r="I56" s="1573"/>
      <c r="J56" s="1573"/>
      <c r="K56" s="1573"/>
      <c r="L56" s="1573"/>
      <c r="M56" s="1573"/>
      <c r="N56" s="1573"/>
      <c r="O56" s="1573"/>
      <c r="P56" s="1573"/>
      <c r="Q56" s="1573"/>
      <c r="R56" s="1573"/>
      <c r="S56" s="1573"/>
      <c r="T56" s="1573"/>
      <c r="U56" s="1573"/>
      <c r="V56" s="1573"/>
      <c r="W56" s="1573"/>
      <c r="X56" s="1573"/>
      <c r="Y56" s="1573"/>
      <c r="Z56" s="1573"/>
      <c r="AA56" s="1574"/>
      <c r="AB56" s="900"/>
    </row>
    <row r="57" spans="2:28" ht="15" thickBot="1" x14ac:dyDescent="0.4">
      <c r="B57" s="898"/>
      <c r="C57" s="1575"/>
      <c r="D57" s="1576"/>
      <c r="E57" s="1576"/>
      <c r="F57" s="1576"/>
      <c r="G57" s="1576"/>
      <c r="H57" s="1576"/>
      <c r="I57" s="1576"/>
      <c r="J57" s="1576"/>
      <c r="K57" s="1576"/>
      <c r="L57" s="1576"/>
      <c r="M57" s="1576"/>
      <c r="N57" s="1576"/>
      <c r="O57" s="1576"/>
      <c r="P57" s="1576"/>
      <c r="Q57" s="1576"/>
      <c r="R57" s="1576"/>
      <c r="S57" s="1576"/>
      <c r="T57" s="1576"/>
      <c r="U57" s="1576"/>
      <c r="V57" s="1576"/>
      <c r="W57" s="1576"/>
      <c r="X57" s="1576"/>
      <c r="Y57" s="1576"/>
      <c r="Z57" s="1576"/>
      <c r="AA57" s="1577"/>
      <c r="AB57" s="900"/>
    </row>
    <row r="58" spans="2:28" x14ac:dyDescent="0.35">
      <c r="B58" s="908"/>
      <c r="C58" s="909"/>
      <c r="D58" s="909"/>
      <c r="E58" s="909"/>
      <c r="F58" s="909"/>
      <c r="G58" s="909"/>
      <c r="H58" s="909"/>
      <c r="I58" s="909"/>
      <c r="J58" s="909"/>
      <c r="K58" s="909"/>
      <c r="L58" s="909"/>
      <c r="M58" s="909"/>
      <c r="N58" s="909"/>
      <c r="O58" s="909"/>
      <c r="P58" s="909"/>
      <c r="Q58" s="909"/>
      <c r="R58" s="909"/>
      <c r="S58" s="909"/>
      <c r="T58" s="909"/>
      <c r="U58" s="909"/>
      <c r="V58" s="909"/>
      <c r="W58" s="909"/>
      <c r="X58" s="909"/>
      <c r="Y58" s="909"/>
      <c r="Z58" s="909"/>
      <c r="AA58" s="909"/>
      <c r="AB58" s="910"/>
    </row>
    <row r="59" spans="2:28" ht="15" thickBot="1" x14ac:dyDescent="0.4">
      <c r="B59" s="911"/>
      <c r="C59" s="912"/>
      <c r="D59" s="912"/>
      <c r="E59" s="912"/>
      <c r="F59" s="912"/>
      <c r="G59" s="912"/>
      <c r="H59" s="912"/>
      <c r="I59" s="912"/>
      <c r="J59" s="912"/>
      <c r="K59" s="912"/>
      <c r="L59" s="912"/>
      <c r="M59" s="912"/>
      <c r="N59" s="912"/>
      <c r="O59" s="912"/>
      <c r="P59" s="912"/>
      <c r="Q59" s="912"/>
      <c r="R59" s="912"/>
      <c r="S59" s="912"/>
      <c r="T59" s="912"/>
      <c r="U59" s="912"/>
      <c r="V59" s="912"/>
      <c r="W59" s="912"/>
      <c r="X59" s="912"/>
      <c r="Y59" s="912"/>
      <c r="Z59" s="912"/>
      <c r="AA59" s="912"/>
      <c r="AB59" s="913"/>
    </row>
    <row r="60" spans="2:28" ht="15.5" x14ac:dyDescent="0.35">
      <c r="B60" s="914"/>
      <c r="C60" s="1531" t="s">
        <v>41</v>
      </c>
      <c r="D60" s="1532"/>
      <c r="E60" s="1532"/>
      <c r="F60" s="1532"/>
      <c r="G60" s="1533"/>
      <c r="H60" s="1531" t="s">
        <v>57</v>
      </c>
      <c r="I60" s="1533"/>
      <c r="J60" s="1531" t="s">
        <v>58</v>
      </c>
      <c r="K60" s="1532"/>
      <c r="L60" s="1532"/>
      <c r="M60" s="1533"/>
      <c r="N60" s="1531" t="s">
        <v>49</v>
      </c>
      <c r="O60" s="1532"/>
      <c r="P60" s="1532"/>
      <c r="Q60" s="1532"/>
      <c r="R60" s="1532"/>
      <c r="S60" s="1532"/>
      <c r="T60" s="1532"/>
      <c r="U60" s="1533"/>
      <c r="V60" s="1706" t="s">
        <v>50</v>
      </c>
      <c r="W60" s="1706"/>
      <c r="X60" s="1706"/>
      <c r="Y60" s="1706"/>
      <c r="Z60" s="1706"/>
      <c r="AA60" s="1707"/>
      <c r="AB60" s="915"/>
    </row>
    <row r="61" spans="2:28" ht="15.5" x14ac:dyDescent="0.35">
      <c r="B61" s="916"/>
      <c r="C61" s="1534"/>
      <c r="D61" s="1535"/>
      <c r="E61" s="1535"/>
      <c r="F61" s="1535"/>
      <c r="G61" s="1536"/>
      <c r="H61" s="1534"/>
      <c r="I61" s="1536"/>
      <c r="J61" s="1534"/>
      <c r="K61" s="1535"/>
      <c r="L61" s="1535"/>
      <c r="M61" s="1536"/>
      <c r="N61" s="1534"/>
      <c r="O61" s="1535"/>
      <c r="P61" s="1535"/>
      <c r="Q61" s="1535"/>
      <c r="R61" s="1535"/>
      <c r="S61" s="1535"/>
      <c r="T61" s="1535"/>
      <c r="U61" s="1536"/>
      <c r="V61" s="1747"/>
      <c r="W61" s="1747"/>
      <c r="X61" s="1747"/>
      <c r="Y61" s="1747"/>
      <c r="Z61" s="1747"/>
      <c r="AA61" s="1709"/>
      <c r="AB61" s="915"/>
    </row>
    <row r="62" spans="2:28" ht="16" thickBot="1" x14ac:dyDescent="0.4">
      <c r="B62" s="916"/>
      <c r="C62" s="1534"/>
      <c r="D62" s="1535"/>
      <c r="E62" s="1535"/>
      <c r="F62" s="1535"/>
      <c r="G62" s="1536"/>
      <c r="H62" s="1534"/>
      <c r="I62" s="1536"/>
      <c r="J62" s="1534"/>
      <c r="K62" s="1535"/>
      <c r="L62" s="1535"/>
      <c r="M62" s="1536"/>
      <c r="N62" s="1537"/>
      <c r="O62" s="1538"/>
      <c r="P62" s="1538"/>
      <c r="Q62" s="1538"/>
      <c r="R62" s="1538"/>
      <c r="S62" s="1538"/>
      <c r="T62" s="1538"/>
      <c r="U62" s="1539"/>
      <c r="V62" s="1710"/>
      <c r="W62" s="1710"/>
      <c r="X62" s="1710"/>
      <c r="Y62" s="1710"/>
      <c r="Z62" s="1710"/>
      <c r="AA62" s="1711"/>
      <c r="AB62" s="915"/>
    </row>
    <row r="63" spans="2:28" s="2" customFormat="1" ht="41.65" customHeight="1" x14ac:dyDescent="0.35">
      <c r="B63" s="1071"/>
      <c r="C63" s="1756" t="s">
        <v>114</v>
      </c>
      <c r="D63" s="1757"/>
      <c r="E63" s="1757"/>
      <c r="F63" s="1757"/>
      <c r="G63" s="1757"/>
      <c r="H63" s="1758">
        <v>0.25</v>
      </c>
      <c r="I63" s="1757"/>
      <c r="J63" s="1758">
        <v>1</v>
      </c>
      <c r="K63" s="1757"/>
      <c r="L63" s="1757"/>
      <c r="M63" s="1757"/>
      <c r="N63" s="1759" t="s">
        <v>52</v>
      </c>
      <c r="O63" s="1760"/>
      <c r="P63" s="1760"/>
      <c r="Q63" s="1760"/>
      <c r="R63" s="1760"/>
      <c r="S63" s="1760"/>
      <c r="T63" s="1760"/>
      <c r="U63" s="1761"/>
      <c r="V63" s="1759" t="s">
        <v>52</v>
      </c>
      <c r="W63" s="1760"/>
      <c r="X63" s="1760"/>
      <c r="Y63" s="1760"/>
      <c r="Z63" s="1760"/>
      <c r="AA63" s="1762"/>
      <c r="AB63" s="1072"/>
    </row>
    <row r="64" spans="2:28" s="2" customFormat="1" ht="41.65" customHeight="1" x14ac:dyDescent="0.35">
      <c r="B64" s="1071"/>
      <c r="C64" s="1750" t="s">
        <v>115</v>
      </c>
      <c r="D64" s="1751"/>
      <c r="E64" s="1751"/>
      <c r="F64" s="1751"/>
      <c r="G64" s="1751"/>
      <c r="H64" s="1751"/>
      <c r="I64" s="1751"/>
      <c r="J64" s="1751"/>
      <c r="K64" s="1751"/>
      <c r="L64" s="1751"/>
      <c r="M64" s="1751"/>
      <c r="N64" s="1752"/>
      <c r="O64" s="1753"/>
      <c r="P64" s="1753"/>
      <c r="Q64" s="1753"/>
      <c r="R64" s="1753"/>
      <c r="S64" s="1753"/>
      <c r="T64" s="1753"/>
      <c r="U64" s="1754"/>
      <c r="V64" s="1752"/>
      <c r="W64" s="1753"/>
      <c r="X64" s="1753"/>
      <c r="Y64" s="1753"/>
      <c r="Z64" s="1753"/>
      <c r="AA64" s="1755"/>
      <c r="AB64" s="1072"/>
    </row>
    <row r="65" spans="2:28" s="2" customFormat="1" ht="41.65" customHeight="1" x14ac:dyDescent="0.35">
      <c r="B65" s="1071"/>
      <c r="C65" s="1750" t="s">
        <v>116</v>
      </c>
      <c r="D65" s="1751"/>
      <c r="E65" s="1751"/>
      <c r="F65" s="1751"/>
      <c r="G65" s="1751"/>
      <c r="H65" s="1751"/>
      <c r="I65" s="1751"/>
      <c r="J65" s="1751"/>
      <c r="K65" s="1751"/>
      <c r="L65" s="1751"/>
      <c r="M65" s="1751"/>
      <c r="N65" s="1752"/>
      <c r="O65" s="1753"/>
      <c r="P65" s="1753"/>
      <c r="Q65" s="1753"/>
      <c r="R65" s="1753"/>
      <c r="S65" s="1753"/>
      <c r="T65" s="1753"/>
      <c r="U65" s="1754"/>
      <c r="V65" s="1752"/>
      <c r="W65" s="1753"/>
      <c r="X65" s="1753"/>
      <c r="Y65" s="1753"/>
      <c r="Z65" s="1753"/>
      <c r="AA65" s="1755"/>
      <c r="AB65" s="1072"/>
    </row>
    <row r="66" spans="2:28" s="2" customFormat="1" ht="41.65" customHeight="1" thickBot="1" x14ac:dyDescent="0.4">
      <c r="B66" s="1071"/>
      <c r="C66" s="1763" t="s">
        <v>117</v>
      </c>
      <c r="D66" s="1764"/>
      <c r="E66" s="1764"/>
      <c r="F66" s="1764"/>
      <c r="G66" s="1764"/>
      <c r="H66" s="1764"/>
      <c r="I66" s="1764"/>
      <c r="J66" s="1764"/>
      <c r="K66" s="1764"/>
      <c r="L66" s="1764"/>
      <c r="M66" s="1764"/>
      <c r="N66" s="1765"/>
      <c r="O66" s="1766"/>
      <c r="P66" s="1766"/>
      <c r="Q66" s="1766"/>
      <c r="R66" s="1766"/>
      <c r="S66" s="1766"/>
      <c r="T66" s="1766"/>
      <c r="U66" s="1767"/>
      <c r="V66" s="1765"/>
      <c r="W66" s="1766"/>
      <c r="X66" s="1766"/>
      <c r="Y66" s="1766"/>
      <c r="Z66" s="1766"/>
      <c r="AA66" s="1768"/>
      <c r="AB66" s="1072"/>
    </row>
    <row r="67" spans="2:28" x14ac:dyDescent="0.35">
      <c r="B67" s="918"/>
      <c r="C67" s="909"/>
      <c r="D67" s="909"/>
      <c r="E67" s="909"/>
      <c r="F67" s="909"/>
      <c r="G67" s="909"/>
      <c r="H67" s="909"/>
      <c r="I67" s="909"/>
      <c r="J67" s="909"/>
      <c r="K67" s="909"/>
      <c r="L67" s="909"/>
      <c r="M67" s="909"/>
      <c r="N67" s="909"/>
      <c r="O67" s="909"/>
      <c r="P67" s="909"/>
      <c r="Q67" s="909"/>
      <c r="R67" s="909"/>
      <c r="S67" s="909"/>
      <c r="T67" s="909"/>
      <c r="U67" s="909"/>
      <c r="V67" s="909"/>
      <c r="W67" s="909"/>
      <c r="X67" s="909"/>
      <c r="Y67" s="909"/>
      <c r="Z67" s="909"/>
      <c r="AA67" s="909"/>
      <c r="AB67" s="919"/>
    </row>
    <row r="106" ht="6" customHeight="1" x14ac:dyDescent="0.35"/>
  </sheetData>
  <mergeCells count="9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36:G36"/>
    <mergeCell ref="C37:G37"/>
    <mergeCell ref="C38:G38"/>
    <mergeCell ref="C39:G39"/>
    <mergeCell ref="C40:G40"/>
    <mergeCell ref="C43:AA44"/>
    <mergeCell ref="C45:AA57"/>
    <mergeCell ref="C60:G62"/>
    <mergeCell ref="H60:I62"/>
    <mergeCell ref="J60:M62"/>
    <mergeCell ref="N60:U62"/>
    <mergeCell ref="V60:AA62"/>
    <mergeCell ref="C10:H11"/>
    <mergeCell ref="I10:Q11"/>
    <mergeCell ref="R10:U10"/>
    <mergeCell ref="V10:AA10"/>
    <mergeCell ref="R11:U11"/>
    <mergeCell ref="V11:AA11"/>
    <mergeCell ref="C20:H21"/>
    <mergeCell ref="I20:L21"/>
    <mergeCell ref="M20:S20"/>
    <mergeCell ref="T20:AA20"/>
    <mergeCell ref="M21:S21"/>
    <mergeCell ref="T21:AA21"/>
    <mergeCell ref="I28:J28"/>
    <mergeCell ref="K28:N28"/>
    <mergeCell ref="O28:R28"/>
    <mergeCell ref="T28:V28"/>
    <mergeCell ref="X28:Z28"/>
    <mergeCell ref="Z31:AA31"/>
    <mergeCell ref="C7:H8"/>
    <mergeCell ref="I7:AA8"/>
    <mergeCell ref="C18:H18"/>
    <mergeCell ref="I18:AA18"/>
    <mergeCell ref="C13:H14"/>
    <mergeCell ref="I13:S14"/>
    <mergeCell ref="T13:AA13"/>
    <mergeCell ref="T14:AA14"/>
    <mergeCell ref="C16:H16"/>
    <mergeCell ref="I16:AA16"/>
    <mergeCell ref="S30:W30"/>
    <mergeCell ref="X30:AA30"/>
    <mergeCell ref="C26:H26"/>
    <mergeCell ref="I26:AA26"/>
    <mergeCell ref="C28:H28"/>
    <mergeCell ref="B2:G4"/>
    <mergeCell ref="H2:AB2"/>
    <mergeCell ref="H3:O3"/>
    <mergeCell ref="P3:AB3"/>
    <mergeCell ref="H4:AB4"/>
    <mergeCell ref="K38:AA38"/>
    <mergeCell ref="K39:AA39"/>
    <mergeCell ref="K40:AA40"/>
    <mergeCell ref="K36:AA36"/>
    <mergeCell ref="K37:AA37"/>
    <mergeCell ref="J23:P23"/>
    <mergeCell ref="Q23:AA23"/>
    <mergeCell ref="C24:I24"/>
    <mergeCell ref="J24:P24"/>
    <mergeCell ref="Q24:AA24"/>
    <mergeCell ref="C23:I23"/>
    <mergeCell ref="K31:N31"/>
    <mergeCell ref="O31:R31"/>
    <mergeCell ref="S31:T31"/>
    <mergeCell ref="C34:AA34"/>
    <mergeCell ref="C35:G35"/>
    <mergeCell ref="K35:AA35"/>
    <mergeCell ref="K32:N32"/>
    <mergeCell ref="O32:R32"/>
    <mergeCell ref="S32:T32"/>
    <mergeCell ref="U32:W32"/>
    <mergeCell ref="X32:Y32"/>
    <mergeCell ref="Z32:AA32"/>
    <mergeCell ref="C30:J32"/>
    <mergeCell ref="K30:R30"/>
    <mergeCell ref="U31:W31"/>
    <mergeCell ref="X31:Y31"/>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70eaac67-e064-433b-ba54-6f78c0f1ecb1" xsi:nil="true"/>
    <lcf76f155ced4ddcb4097134ff3c332f xmlns="64d77176-54eb-4753-be67-9b2e2fa23e0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F0CCD84194CB24D8526459418388F85" ma:contentTypeVersion="20" ma:contentTypeDescription="Crear nuevo documento." ma:contentTypeScope="" ma:versionID="ba10b5c60696d471028757b87ad3e804">
  <xsd:schema xmlns:xsd="http://www.w3.org/2001/XMLSchema" xmlns:xs="http://www.w3.org/2001/XMLSchema" xmlns:p="http://schemas.microsoft.com/office/2006/metadata/properties" xmlns:ns1="http://schemas.microsoft.com/sharepoint/v3" xmlns:ns2="64d77176-54eb-4753-be67-9b2e2fa23e0f" xmlns:ns3="70eaac67-e064-433b-ba54-6f78c0f1ecb1" targetNamespace="http://schemas.microsoft.com/office/2006/metadata/properties" ma:root="true" ma:fieldsID="d3943945027c01a84acc43f6b51e6dfa" ns1:_="" ns2:_="" ns3:_="">
    <xsd:import namespace="http://schemas.microsoft.com/sharepoint/v3"/>
    <xsd:import namespace="64d77176-54eb-4753-be67-9b2e2fa23e0f"/>
    <xsd:import namespace="70eaac67-e064-433b-ba54-6f78c0f1ec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iedades de la Directiva de cumplimiento unificado" ma:hidden="true" ma:internalName="_ip_UnifiedCompliancePolicyProperties">
      <xsd:simpleType>
        <xsd:restriction base="dms:Note"/>
      </xsd:simpleType>
    </xsd:element>
    <xsd:element name="_ip_UnifiedCompliancePolicyUIAction" ma:index="21"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d77176-54eb-4753-be67-9b2e2fa23e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ca5960cb-9bf6-480a-8d5d-5a94d253b0e7" ma:termSetId="09814cd3-568e-fe90-9814-8d621ff8fb84" ma:anchorId="fba54fb3-c3e1-fe81-a776-ca4b69148c4d" ma:open="true" ma:isKeyword="false">
      <xsd:complexType>
        <xsd:sequence>
          <xsd:element ref="pc:Terms" minOccurs="0" maxOccurs="1"/>
        </xsd:sequence>
      </xsd:complex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eaac67-e064-433b-ba54-6f78c0f1ecb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27c4427a-9750-41f9-ad55-9fc71e3b9295}" ma:internalName="TaxCatchAll" ma:showField="CatchAllData" ma:web="70eaac67-e064-433b-ba54-6f78c0f1ec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B12A94-5F44-497D-9D25-8DE08165AB5D}">
  <ds:schemaRefs>
    <ds:schemaRef ds:uri="http://schemas.microsoft.com/office/2006/documentManagement/types"/>
    <ds:schemaRef ds:uri="64d77176-54eb-4753-be67-9b2e2fa23e0f"/>
    <ds:schemaRef ds:uri="http://purl.org/dc/elements/1.1/"/>
    <ds:schemaRef ds:uri="http://schemas.microsoft.com/sharepoint/v3"/>
    <ds:schemaRef ds:uri="http://schemas.microsoft.com/office/2006/metadata/properties"/>
    <ds:schemaRef ds:uri="http://schemas.openxmlformats.org/package/2006/metadata/core-properties"/>
    <ds:schemaRef ds:uri="http://purl.org/dc/dcmitype/"/>
    <ds:schemaRef ds:uri="http://schemas.microsoft.com/office/infopath/2007/PartnerControls"/>
    <ds:schemaRef ds:uri="70eaac67-e064-433b-ba54-6f78c0f1ecb1"/>
    <ds:schemaRef ds:uri="http://www.w3.org/XML/1998/namespace"/>
    <ds:schemaRef ds:uri="http://purl.org/dc/terms/"/>
  </ds:schemaRefs>
</ds:datastoreItem>
</file>

<file path=customXml/itemProps2.xml><?xml version="1.0" encoding="utf-8"?>
<ds:datastoreItem xmlns:ds="http://schemas.openxmlformats.org/officeDocument/2006/customXml" ds:itemID="{2A0B268B-EF4F-4EF4-A562-F811F96F737D}">
  <ds:schemaRefs>
    <ds:schemaRef ds:uri="http://schemas.microsoft.com/sharepoint/v3/contenttype/forms"/>
  </ds:schemaRefs>
</ds:datastoreItem>
</file>

<file path=customXml/itemProps3.xml><?xml version="1.0" encoding="utf-8"?>
<ds:datastoreItem xmlns:ds="http://schemas.openxmlformats.org/officeDocument/2006/customXml" ds:itemID="{EBDD34C4-A949-4FCC-B16C-0C63B21B5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4d77176-54eb-4753-be67-9b2e2fa23e0f"/>
    <ds:schemaRef ds:uri="70eaac67-e064-433b-ba54-6f78c0f1ec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54</vt:i4>
      </vt:variant>
    </vt:vector>
  </HeadingPairs>
  <TitlesOfParts>
    <vt:vector size="54" baseType="lpstr">
      <vt:lpstr>DES-IND-001</vt:lpstr>
      <vt:lpstr>COM-IND-001</vt:lpstr>
      <vt:lpstr>SRPI-IND-001</vt:lpstr>
      <vt:lpstr>SRPI-IND-002</vt:lpstr>
      <vt:lpstr>SRPI-IND-003</vt:lpstr>
      <vt:lpstr>SRPI-IND-004</vt:lpstr>
      <vt:lpstr>SRPI-IND-005</vt:lpstr>
      <vt:lpstr>SRPI-IND-006</vt:lpstr>
      <vt:lpstr>EGTI-IND-001</vt:lpstr>
      <vt:lpstr>EGTI-IND-003</vt:lpstr>
      <vt:lpstr>PCI-IND-001</vt:lpstr>
      <vt:lpstr>PCI-IND-002</vt:lpstr>
      <vt:lpstr>PCI-IND-004</vt:lpstr>
      <vt:lpstr>PCI-IND-005</vt:lpstr>
      <vt:lpstr>PCI-IND-007</vt:lpstr>
      <vt:lpstr>GLAB-IND-001</vt:lpstr>
      <vt:lpstr>GLAB-IND-002</vt:lpstr>
      <vt:lpstr>GLAB-IND-005</vt:lpstr>
      <vt:lpstr>PRO-IND-001</vt:lpstr>
      <vt:lpstr>PRO-IND-002</vt:lpstr>
      <vt:lpstr>LMME-IND-001</vt:lpstr>
      <vt:lpstr>LMME-IND-002</vt:lpstr>
      <vt:lpstr>INFRA-IND-001</vt:lpstr>
      <vt:lpstr>INFRA-IND-003</vt:lpstr>
      <vt:lpstr>INFRA-IND-004</vt:lpstr>
      <vt:lpstr>INFRA-IND-005</vt:lpstr>
      <vt:lpstr>DMIC-IND-001</vt:lpstr>
      <vt:lpstr>GJUR-IND-001</vt:lpstr>
      <vt:lpstr>GJUR-IND-002</vt:lpstr>
      <vt:lpstr>GEFI-IND-003</vt:lpstr>
      <vt:lpstr>GEFI-IND-007</vt:lpstr>
      <vt:lpstr>GREF-IND-001</vt:lpstr>
      <vt:lpstr>GAM-IND-001</vt:lpstr>
      <vt:lpstr>GAM-IND-002</vt:lpstr>
      <vt:lpstr>GAM-IND-003</vt:lpstr>
      <vt:lpstr>GAM-IND-004</vt:lpstr>
      <vt:lpstr>GAM-IND-005</vt:lpstr>
      <vt:lpstr>GAM-IND-006</vt:lpstr>
      <vt:lpstr>GCON-IND-001</vt:lpstr>
      <vt:lpstr>GCON-IND-002</vt:lpstr>
      <vt:lpstr>GDOC-IND-001</vt:lpstr>
      <vt:lpstr>GDOC-IND-002</vt:lpstr>
      <vt:lpstr>GDOC-IND-003</vt:lpstr>
      <vt:lpstr>GTHU-IND-003</vt:lpstr>
      <vt:lpstr>GTHU-IND-004</vt:lpstr>
      <vt:lpstr>GTHU-IND-010</vt:lpstr>
      <vt:lpstr>GTHU-IND-011</vt:lpstr>
      <vt:lpstr>GTHU-IND-012</vt:lpstr>
      <vt:lpstr>CODI-IND-001</vt:lpstr>
      <vt:lpstr>CEI-IND-001</vt:lpstr>
      <vt:lpstr>CEI-IND-002</vt:lpstr>
      <vt:lpstr>SMCT-IND-001</vt:lpstr>
      <vt:lpstr>SMCT-IND-002</vt:lpstr>
      <vt:lpstr>tabla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Cristina Elizabeth Sierra Casallas</dc:creator>
  <cp:keywords/>
  <dc:description/>
  <cp:lastModifiedBy>Erika Andrea Munoz Orjuela</cp:lastModifiedBy>
  <cp:revision/>
  <dcterms:created xsi:type="dcterms:W3CDTF">2024-01-03T19:26:31Z</dcterms:created>
  <dcterms:modified xsi:type="dcterms:W3CDTF">2025-04-30T20:33:12Z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0x0101005F0CCD84194CB24D8526459418388F85</vt:lpwstr>
  </property>
  <property fmtid="{D5CDD505-2E9C-101B-9397-08002B2CF9AE}" pid="3" name="MediaServiceImageTags">
    <vt:lpwstr/>
  </property>
</Properties>
</file>