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ocumenttasks/documenttask2.xml" ContentType="application/vnd.ms-excel.documenttasks+xml"/>
  <Override PartName="/xl/drawings/drawing5.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defaultThemeVersion="124226"/>
  <mc:AlternateContent xmlns:mc="http://schemas.openxmlformats.org/markup-compatibility/2006">
    <mc:Choice Requires="x15">
      <x15ac:absPath xmlns:x15ac="http://schemas.microsoft.com/office/spreadsheetml/2010/11/ac" url="https://d.docs.live.net/4592eb41938d7ffb/Documentos/UMV/2024/a. Enero/MR 2024 V1/"/>
    </mc:Choice>
  </mc:AlternateContent>
  <xr:revisionPtr revIDLastSave="18" documentId="8_{BA24DE24-31ED-4657-88EA-1F76A4586069}" xr6:coauthVersionLast="47" xr6:coauthVersionMax="47" xr10:uidLastSave="{D4C8E427-9E2C-4F3B-925B-FE8ED77E2617}"/>
  <bookViews>
    <workbookView xWindow="-120" yWindow="-120" windowWidth="20730" windowHeight="11040" tabRatio="933" firstSheet="2" activeTab="2" xr2:uid="{00000000-000D-0000-FFFF-FFFF00000000}"/>
  </bookViews>
  <sheets>
    <sheet name="Revisión DOFA" sheetId="21" state="hidden" r:id="rId1"/>
    <sheet name="Listas" sheetId="16" state="hidden" r:id="rId2"/>
    <sheet name="Riesgos de Gestión" sheetId="1" r:id="rId3"/>
    <sheet name="Riesgos de Corrupción" sheetId="33" r:id="rId4"/>
    <sheet name="Riesgos de Seguridad " sheetId="34" r:id="rId5"/>
    <sheet name="Riesgos de LA FT " sheetId="35" r:id="rId6"/>
    <sheet name="Tabla Impacto" sheetId="13" state="hidden" r:id="rId7"/>
    <sheet name="Amenazas" sheetId="28" state="hidden" r:id="rId8"/>
    <sheet name="Tabla Valoración controles" sheetId="15" state="hidden" r:id="rId9"/>
    <sheet name="Hoja1" sheetId="11" state="hidden" r:id="rId10"/>
    <sheet name="Intructivo control cambio" sheetId="2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Print_Area" localSheetId="3">'Riesgos de Corrupción'!$A$1:$AV$73</definedName>
    <definedName name="_xlnm.Print_Area" localSheetId="2">'Riesgos de Gestión'!$A$1:$AV$71</definedName>
    <definedName name="_xlnm.Print_Area" localSheetId="5">'Riesgos de LA FT '!$A$1:$AV$27</definedName>
    <definedName name="_xlnm.Print_Area" localSheetId="4">'Riesgos de Seguridad '!$A$1:$AY$73</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co">#REF!</definedName>
    <definedName name="infraestructura">#REF!</definedName>
    <definedName name="interno">#REF!</definedName>
    <definedName name="macroprocesos">#REF!</definedName>
    <definedName name="medio_ambientales">#REF!</definedName>
    <definedName name="opciondelriesgo">[1]FORMULAS!$K$4:$K$7</definedName>
    <definedName name="personal">#REF!</definedName>
    <definedName name="políticos">#REF!</definedName>
    <definedName name="probabilidad">[1]FORMULAS!$G$4:$G$8</definedName>
    <definedName name="proceso">#REF!</definedName>
    <definedName name="procesos">[1]FORMULAS!$B$4:$B$21</definedName>
    <definedName name="sociales">#REF!</definedName>
    <definedName name="tecnología">#REF!</definedName>
    <definedName name="tecnológicos">#REF!</definedName>
    <definedName name="tipo_de_amenaza">[1]FORMULAS!$E$4:$E$11</definedName>
    <definedName name="tipo_de_riesgos">[1]FORMULAS!$C$4:$C$6</definedName>
    <definedName name="_xlnm.Print_Titles" localSheetId="3">'Riesgos de Corrupción'!$1:$5</definedName>
    <definedName name="_xlnm.Print_Titles" localSheetId="2">'Riesgos de Gestión'!$1:$5</definedName>
    <definedName name="_xlnm.Print_Titles" localSheetId="5">'Riesgos de LA FT '!$1:$5</definedName>
    <definedName name="_xlnm.Print_Titles" localSheetId="4">'Riesgos de Seguridad '!$1:$5</definedName>
  </definedNames>
  <calcPr calcId="191029"/>
  <pivotCaches>
    <pivotCache cacheId="0" r:id="rId2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0" l="1"/>
  <c r="V94" i="34"/>
  <c r="W94" i="34" s="1"/>
  <c r="AE94" i="34"/>
  <c r="AB83" i="33"/>
  <c r="AB84" i="33"/>
  <c r="AB85" i="33"/>
  <c r="AB86" i="33"/>
  <c r="AB87" i="33"/>
  <c r="AE82" i="33"/>
  <c r="AE83" i="33"/>
  <c r="AE84" i="33"/>
  <c r="AE85" i="33"/>
  <c r="AE86" i="33"/>
  <c r="AE87" i="33"/>
  <c r="AE179" i="1"/>
  <c r="AB179" i="1"/>
  <c r="AA179" i="1"/>
  <c r="S179" i="1"/>
  <c r="AE178" i="1"/>
  <c r="AB178" i="1"/>
  <c r="AM179" i="1" s="1"/>
  <c r="AL179" i="1" s="1"/>
  <c r="AA178" i="1"/>
  <c r="S178" i="1"/>
  <c r="AE177" i="1"/>
  <c r="AB177" i="1"/>
  <c r="AM178" i="1" s="1"/>
  <c r="AL178" i="1" s="1"/>
  <c r="AA177" i="1"/>
  <c r="S177" i="1"/>
  <c r="AE176" i="1"/>
  <c r="AB176" i="1"/>
  <c r="S176" i="1"/>
  <c r="AE175" i="1"/>
  <c r="AB175" i="1"/>
  <c r="AA175" i="1"/>
  <c r="S175" i="1"/>
  <c r="AE174" i="1"/>
  <c r="AB174" i="1"/>
  <c r="AA174" i="1"/>
  <c r="S174" i="1"/>
  <c r="T174" i="1" s="1"/>
  <c r="U174" i="1" s="1"/>
  <c r="P174" i="1"/>
  <c r="G174" i="1"/>
  <c r="AE173" i="1"/>
  <c r="AB173" i="1"/>
  <c r="AI173" i="1" s="1"/>
  <c r="AA173" i="1"/>
  <c r="S173" i="1"/>
  <c r="AI172" i="1"/>
  <c r="AK172" i="1" s="1"/>
  <c r="AE172" i="1"/>
  <c r="AB172" i="1"/>
  <c r="AA172" i="1"/>
  <c r="S172" i="1"/>
  <c r="AE171" i="1"/>
  <c r="AB171" i="1"/>
  <c r="AM172" i="1" s="1"/>
  <c r="AL172" i="1" s="1"/>
  <c r="AA171" i="1"/>
  <c r="S171" i="1"/>
  <c r="AE170" i="1"/>
  <c r="AB170" i="1"/>
  <c r="AA170" i="1"/>
  <c r="S170" i="1"/>
  <c r="AE169" i="1"/>
  <c r="AB169" i="1"/>
  <c r="AA169" i="1"/>
  <c r="S169" i="1"/>
  <c r="AE168" i="1"/>
  <c r="AB168" i="1"/>
  <c r="AA168" i="1"/>
  <c r="S168" i="1"/>
  <c r="T168" i="1" s="1"/>
  <c r="U168" i="1" s="1"/>
  <c r="AM168" i="1" s="1"/>
  <c r="AL168" i="1" s="1"/>
  <c r="P168" i="1"/>
  <c r="Q168" i="1" s="1"/>
  <c r="AI168" i="1" s="1"/>
  <c r="G168" i="1"/>
  <c r="AA144" i="1"/>
  <c r="AA145" i="1"/>
  <c r="O22" i="33"/>
  <c r="G22" i="33"/>
  <c r="AL22" i="33"/>
  <c r="AE22" i="33"/>
  <c r="AA24" i="33"/>
  <c r="AA23" i="33"/>
  <c r="AA22" i="33"/>
  <c r="P22" i="33"/>
  <c r="Q22" i="33" s="1"/>
  <c r="S22" i="33"/>
  <c r="T22" i="33" s="1"/>
  <c r="S24" i="33"/>
  <c r="AE24" i="33"/>
  <c r="S25" i="33"/>
  <c r="AA25" i="33"/>
  <c r="AB25" i="33"/>
  <c r="AI25" i="33" s="1"/>
  <c r="AJ25" i="33" s="1"/>
  <c r="AE25" i="33"/>
  <c r="S26" i="33"/>
  <c r="AA26" i="33"/>
  <c r="AB26" i="33"/>
  <c r="AE26" i="33"/>
  <c r="S27" i="33"/>
  <c r="AA27" i="33"/>
  <c r="AB27" i="33"/>
  <c r="AE27" i="33"/>
  <c r="AI171" i="1" l="1"/>
  <c r="AK171" i="1" s="1"/>
  <c r="AM173" i="1"/>
  <c r="AL173" i="1" s="1"/>
  <c r="AI176" i="1"/>
  <c r="AK176" i="1" s="1"/>
  <c r="AI179" i="1"/>
  <c r="AK179" i="1" s="1"/>
  <c r="AJ172" i="1"/>
  <c r="AN172" i="1" s="1"/>
  <c r="AI177" i="1"/>
  <c r="AJ177" i="1" s="1"/>
  <c r="AI178" i="1"/>
  <c r="AK178" i="1" s="1"/>
  <c r="X94" i="34"/>
  <c r="AK177" i="1"/>
  <c r="V168" i="1"/>
  <c r="AJ168" i="1"/>
  <c r="AN168" i="1" s="1"/>
  <c r="AK168" i="1"/>
  <c r="AK173" i="1"/>
  <c r="AJ173" i="1"/>
  <c r="AM169" i="1"/>
  <c r="AL169" i="1" s="1"/>
  <c r="V174" i="1"/>
  <c r="AM176" i="1"/>
  <c r="AL176" i="1" s="1"/>
  <c r="AI169" i="1"/>
  <c r="AM171" i="1"/>
  <c r="AL171" i="1" s="1"/>
  <c r="Q174" i="1"/>
  <c r="AI174" i="1" s="1"/>
  <c r="AJ178" i="1"/>
  <c r="AN178" i="1" s="1"/>
  <c r="AJ179" i="1"/>
  <c r="AN179" i="1" s="1"/>
  <c r="AM177" i="1"/>
  <c r="AL177" i="1" s="1"/>
  <c r="AM174" i="1"/>
  <c r="AL174" i="1" s="1"/>
  <c r="AI26" i="33"/>
  <c r="AK26" i="33" s="1"/>
  <c r="AM25" i="33"/>
  <c r="AL25" i="33" s="1"/>
  <c r="AN25" i="33" s="1"/>
  <c r="AE23" i="33"/>
  <c r="AJ26" i="33"/>
  <c r="AJ22" i="33"/>
  <c r="AK22" i="33"/>
  <c r="U22" i="33"/>
  <c r="V22" i="33"/>
  <c r="AM26" i="33"/>
  <c r="AL26" i="33" s="1"/>
  <c r="AM27" i="33"/>
  <c r="AL27" i="33" s="1"/>
  <c r="AI27" i="33"/>
  <c r="AK25" i="33"/>
  <c r="AN173" i="1" l="1"/>
  <c r="AJ176" i="1"/>
  <c r="AJ171" i="1"/>
  <c r="AN171" i="1" s="1"/>
  <c r="AM175" i="1"/>
  <c r="AL175" i="1" s="1"/>
  <c r="AJ174" i="1"/>
  <c r="AN174" i="1" s="1"/>
  <c r="AK174" i="1"/>
  <c r="AI175" i="1" s="1"/>
  <c r="AN176" i="1"/>
  <c r="AM170" i="1"/>
  <c r="AL170" i="1" s="1"/>
  <c r="AK169" i="1"/>
  <c r="AI170" i="1" s="1"/>
  <c r="AJ169" i="1"/>
  <c r="AN169" i="1" s="1"/>
  <c r="AN177" i="1"/>
  <c r="AM23" i="33"/>
  <c r="AL23" i="33" s="1"/>
  <c r="AN22" i="33"/>
  <c r="AJ27" i="33"/>
  <c r="AN27" i="33" s="1"/>
  <c r="AK27" i="33"/>
  <c r="AJ23" i="33"/>
  <c r="AK23" i="33"/>
  <c r="AI24" i="33" s="1"/>
  <c r="AK24" i="33" s="1"/>
  <c r="AN26" i="33"/>
  <c r="AK170" i="1" l="1"/>
  <c r="AJ170" i="1"/>
  <c r="AN170" i="1" s="1"/>
  <c r="AK175" i="1"/>
  <c r="AJ175" i="1"/>
  <c r="AN175" i="1" s="1"/>
  <c r="AN23" i="33"/>
  <c r="AM24" i="33"/>
  <c r="AL24" i="33" s="1"/>
  <c r="AJ24" i="33"/>
  <c r="AN24" i="33" l="1"/>
  <c r="AA66" i="1" l="1"/>
  <c r="AB66" i="1"/>
  <c r="AI66" i="1" s="1"/>
  <c r="AE66" i="1"/>
  <c r="AA67" i="1"/>
  <c r="AB67" i="1"/>
  <c r="AE67" i="1"/>
  <c r="AM67" i="1"/>
  <c r="AL67" i="1" s="1"/>
  <c r="AA68" i="1"/>
  <c r="AB68" i="1"/>
  <c r="AM68" i="1" s="1"/>
  <c r="AL68" i="1" s="1"/>
  <c r="AE68" i="1"/>
  <c r="AA69" i="1"/>
  <c r="AB69" i="1"/>
  <c r="AI69" i="1" s="1"/>
  <c r="AJ69" i="1" s="1"/>
  <c r="AE69" i="1"/>
  <c r="AA70" i="1"/>
  <c r="AB70" i="1"/>
  <c r="AI70" i="1" s="1"/>
  <c r="AE70" i="1"/>
  <c r="AA71" i="1"/>
  <c r="AB71" i="1"/>
  <c r="AE71" i="1"/>
  <c r="S65" i="1"/>
  <c r="S63" i="1"/>
  <c r="S60" i="1"/>
  <c r="S59" i="1"/>
  <c r="S58" i="1"/>
  <c r="T58" i="1" s="1"/>
  <c r="O58" i="1"/>
  <c r="P58" i="1" s="1"/>
  <c r="G58" i="1"/>
  <c r="AE65" i="1"/>
  <c r="AB65" i="1"/>
  <c r="AA65" i="1"/>
  <c r="AE64" i="1"/>
  <c r="AB64" i="1"/>
  <c r="AA64" i="1"/>
  <c r="AE63" i="1"/>
  <c r="AB63" i="1"/>
  <c r="AA63" i="1"/>
  <c r="AE62" i="1"/>
  <c r="AB62" i="1"/>
  <c r="AA62" i="1"/>
  <c r="AE61" i="1"/>
  <c r="AB61" i="1"/>
  <c r="AA61" i="1"/>
  <c r="AE60" i="1"/>
  <c r="AB60" i="1"/>
  <c r="AA60" i="1"/>
  <c r="AE59" i="1"/>
  <c r="AB59" i="1"/>
  <c r="AA59" i="1"/>
  <c r="AE58" i="1"/>
  <c r="AB58" i="1"/>
  <c r="AA58" i="1"/>
  <c r="AE270" i="1"/>
  <c r="AM69" i="1" l="1"/>
  <c r="AL69" i="1" s="1"/>
  <c r="AN69" i="1" s="1"/>
  <c r="AM71" i="1"/>
  <c r="AL71" i="1" s="1"/>
  <c r="AI68" i="1"/>
  <c r="AJ68" i="1" s="1"/>
  <c r="AN68" i="1" s="1"/>
  <c r="AJ70" i="1"/>
  <c r="AK70" i="1"/>
  <c r="AJ66" i="1"/>
  <c r="AK66" i="1"/>
  <c r="AM70" i="1"/>
  <c r="AL70" i="1" s="1"/>
  <c r="AM66" i="1"/>
  <c r="AL66" i="1" s="1"/>
  <c r="AI71" i="1"/>
  <c r="AI67" i="1"/>
  <c r="AK69" i="1"/>
  <c r="V58" i="1"/>
  <c r="U58" i="1"/>
  <c r="AM58" i="1" s="1"/>
  <c r="Q58" i="1"/>
  <c r="AI58" i="1"/>
  <c r="G270" i="1"/>
  <c r="P270" i="1"/>
  <c r="Q270" i="1" s="1"/>
  <c r="S270" i="1"/>
  <c r="T270" i="1" s="1"/>
  <c r="U270" i="1" s="1"/>
  <c r="AA270" i="1"/>
  <c r="AB270" i="1"/>
  <c r="AI270" i="1" s="1"/>
  <c r="S271" i="1"/>
  <c r="AA271" i="1"/>
  <c r="AB271" i="1"/>
  <c r="AE271" i="1"/>
  <c r="S272" i="1"/>
  <c r="AA272" i="1"/>
  <c r="AB272" i="1"/>
  <c r="AE272" i="1"/>
  <c r="S273" i="1"/>
  <c r="AA273" i="1"/>
  <c r="AB273" i="1"/>
  <c r="AM274" i="1" s="1"/>
  <c r="AL274" i="1" s="1"/>
  <c r="AE273" i="1"/>
  <c r="S274" i="1"/>
  <c r="AA274" i="1"/>
  <c r="AB274" i="1"/>
  <c r="AE274" i="1"/>
  <c r="S275" i="1"/>
  <c r="AA275" i="1"/>
  <c r="AB275" i="1"/>
  <c r="AE275" i="1"/>
  <c r="AE45" i="33"/>
  <c r="AB45" i="33"/>
  <c r="AA45" i="33"/>
  <c r="S45" i="33"/>
  <c r="AE44" i="33"/>
  <c r="AB44" i="33"/>
  <c r="AA44" i="33"/>
  <c r="S44" i="33"/>
  <c r="AE43" i="33"/>
  <c r="AB43" i="33"/>
  <c r="AA43" i="33"/>
  <c r="S43" i="33"/>
  <c r="AE42" i="33"/>
  <c r="AB42" i="33"/>
  <c r="AA42" i="33"/>
  <c r="S42" i="33"/>
  <c r="AE41" i="33"/>
  <c r="AB41" i="33"/>
  <c r="AA41" i="33"/>
  <c r="S41" i="33"/>
  <c r="AE40" i="33"/>
  <c r="AB40" i="33"/>
  <c r="AA40" i="33"/>
  <c r="S40" i="33"/>
  <c r="T40" i="33" s="1"/>
  <c r="U40" i="33" s="1"/>
  <c r="P40" i="33"/>
  <c r="G40" i="33"/>
  <c r="AE113" i="1"/>
  <c r="AB113" i="1"/>
  <c r="AA113" i="1"/>
  <c r="S113" i="1"/>
  <c r="AE112" i="1"/>
  <c r="AB112" i="1"/>
  <c r="AA112" i="1"/>
  <c r="S112" i="1"/>
  <c r="AE111" i="1"/>
  <c r="AB111" i="1"/>
  <c r="AA111" i="1"/>
  <c r="S111" i="1"/>
  <c r="AE110" i="1"/>
  <c r="AB110" i="1"/>
  <c r="AA110" i="1"/>
  <c r="S110" i="1"/>
  <c r="AE109" i="1"/>
  <c r="AB109" i="1"/>
  <c r="AA109" i="1"/>
  <c r="AE108" i="1"/>
  <c r="AB108" i="1"/>
  <c r="AA108" i="1"/>
  <c r="S108" i="1"/>
  <c r="T108" i="1" s="1"/>
  <c r="P108" i="1"/>
  <c r="Q108" i="1" s="1"/>
  <c r="G108" i="1"/>
  <c r="AI275" i="1" l="1"/>
  <c r="AJ275" i="1" s="1"/>
  <c r="AI272" i="1"/>
  <c r="AJ272" i="1" s="1"/>
  <c r="AI111" i="1"/>
  <c r="AI43" i="33"/>
  <c r="AM45" i="33"/>
  <c r="AL45" i="33" s="1"/>
  <c r="AK68" i="1"/>
  <c r="AM275" i="1"/>
  <c r="AL275" i="1" s="1"/>
  <c r="AN275" i="1" s="1"/>
  <c r="AI44" i="33"/>
  <c r="AK44" i="33" s="1"/>
  <c r="AI42" i="33"/>
  <c r="AM44" i="33"/>
  <c r="AL44" i="33" s="1"/>
  <c r="AI45" i="33"/>
  <c r="AJ67" i="1"/>
  <c r="AN67" i="1" s="1"/>
  <c r="AK67" i="1"/>
  <c r="AJ71" i="1"/>
  <c r="AN71" i="1" s="1"/>
  <c r="AK71" i="1"/>
  <c r="AN66" i="1"/>
  <c r="AN70" i="1"/>
  <c r="AK58" i="1"/>
  <c r="AI59" i="1" s="1"/>
  <c r="AJ58" i="1"/>
  <c r="AL58" i="1"/>
  <c r="AM59" i="1"/>
  <c r="AI274" i="1"/>
  <c r="AJ274" i="1" s="1"/>
  <c r="AN274" i="1" s="1"/>
  <c r="AI273" i="1"/>
  <c r="AJ273" i="1" s="1"/>
  <c r="AI271" i="1"/>
  <c r="AJ271" i="1" s="1"/>
  <c r="AM271" i="1"/>
  <c r="AL271" i="1" s="1"/>
  <c r="AM113" i="1"/>
  <c r="AL113" i="1" s="1"/>
  <c r="AK275" i="1"/>
  <c r="AM270" i="1"/>
  <c r="AL270" i="1" s="1"/>
  <c r="AJ270" i="1"/>
  <c r="AK270" i="1"/>
  <c r="AI112" i="1"/>
  <c r="AJ112" i="1" s="1"/>
  <c r="AM273" i="1"/>
  <c r="AL273" i="1" s="1"/>
  <c r="AM272" i="1"/>
  <c r="AL272" i="1" s="1"/>
  <c r="AN272" i="1" s="1"/>
  <c r="AK272" i="1"/>
  <c r="V270" i="1"/>
  <c r="AJ43" i="33"/>
  <c r="AK43" i="33"/>
  <c r="AK42" i="33"/>
  <c r="AJ42" i="33"/>
  <c r="V40" i="33"/>
  <c r="AK45" i="33"/>
  <c r="AJ45" i="33"/>
  <c r="AN45" i="33" s="1"/>
  <c r="Q40" i="33"/>
  <c r="AI40" i="33" s="1"/>
  <c r="AM42" i="33"/>
  <c r="AL42" i="33" s="1"/>
  <c r="AM43" i="33"/>
  <c r="AL43" i="33" s="1"/>
  <c r="AM40" i="33"/>
  <c r="AL40" i="33" s="1"/>
  <c r="U108" i="1"/>
  <c r="AM108" i="1" s="1"/>
  <c r="AL108" i="1" s="1"/>
  <c r="V108" i="1"/>
  <c r="AJ111" i="1"/>
  <c r="AK111" i="1"/>
  <c r="AI108" i="1"/>
  <c r="AM111" i="1"/>
  <c r="AL111" i="1" s="1"/>
  <c r="AI113" i="1"/>
  <c r="AM112" i="1"/>
  <c r="AL112" i="1" s="1"/>
  <c r="AK112" i="1" l="1"/>
  <c r="AK273" i="1"/>
  <c r="AJ44" i="33"/>
  <c r="AN44" i="33" s="1"/>
  <c r="AN270" i="1"/>
  <c r="AK274" i="1"/>
  <c r="AM41" i="33"/>
  <c r="AL41" i="33" s="1"/>
  <c r="AN43" i="33"/>
  <c r="AK271" i="1"/>
  <c r="AL59" i="1"/>
  <c r="AM60" i="1"/>
  <c r="AN58" i="1"/>
  <c r="AK59" i="1"/>
  <c r="AI60" i="1" s="1"/>
  <c r="AJ59" i="1"/>
  <c r="AN112" i="1"/>
  <c r="AN271" i="1"/>
  <c r="AN273" i="1"/>
  <c r="AK40" i="33"/>
  <c r="AI41" i="33" s="1"/>
  <c r="AJ40" i="33"/>
  <c r="AN40" i="33" s="1"/>
  <c r="AN42" i="33"/>
  <c r="AK108" i="1"/>
  <c r="AI109" i="1" s="1"/>
  <c r="AJ108" i="1"/>
  <c r="AN108" i="1" s="1"/>
  <c r="AM109" i="1"/>
  <c r="AN111" i="1"/>
  <c r="AJ113" i="1"/>
  <c r="AN113" i="1" s="1"/>
  <c r="AK113" i="1"/>
  <c r="AN59" i="1" l="1"/>
  <c r="AK60" i="1"/>
  <c r="AJ60" i="1"/>
  <c r="AL60" i="1"/>
  <c r="AM62" i="1"/>
  <c r="AM61" i="1"/>
  <c r="AK41" i="33"/>
  <c r="AJ41" i="33"/>
  <c r="AN41" i="33" s="1"/>
  <c r="AJ109" i="1"/>
  <c r="AK109" i="1"/>
  <c r="AI110" i="1" s="1"/>
  <c r="AL109" i="1"/>
  <c r="AM110" i="1"/>
  <c r="AL110" i="1" s="1"/>
  <c r="AL61" i="1" l="1"/>
  <c r="AM63" i="1"/>
  <c r="AL62" i="1"/>
  <c r="AM64" i="1"/>
  <c r="AL64" i="1" s="1"/>
  <c r="AN60" i="1"/>
  <c r="AI62" i="1"/>
  <c r="AI61" i="1"/>
  <c r="AK110" i="1"/>
  <c r="AJ110" i="1"/>
  <c r="AN110" i="1" s="1"/>
  <c r="AN109" i="1"/>
  <c r="AK61" i="1" l="1"/>
  <c r="AI63" i="1" s="1"/>
  <c r="AJ61" i="1"/>
  <c r="AN61" i="1" s="1"/>
  <c r="AK62" i="1"/>
  <c r="AI64" i="1" s="1"/>
  <c r="AJ62" i="1"/>
  <c r="AN62" i="1" s="1"/>
  <c r="AL63" i="1"/>
  <c r="AM65" i="1"/>
  <c r="AL65" i="1" s="1"/>
  <c r="AE107" i="1"/>
  <c r="AB107" i="1"/>
  <c r="AA107" i="1"/>
  <c r="S107" i="1"/>
  <c r="AE106" i="1"/>
  <c r="AB106" i="1"/>
  <c r="AA106" i="1"/>
  <c r="S106" i="1"/>
  <c r="AE105" i="1"/>
  <c r="AB105" i="1"/>
  <c r="AA105" i="1"/>
  <c r="S105" i="1"/>
  <c r="AE104" i="1"/>
  <c r="AB104" i="1"/>
  <c r="AA104" i="1"/>
  <c r="S104" i="1"/>
  <c r="AE103" i="1"/>
  <c r="AB103" i="1"/>
  <c r="AA103" i="1"/>
  <c r="AE102" i="1"/>
  <c r="AB102" i="1"/>
  <c r="AA102" i="1"/>
  <c r="S102" i="1"/>
  <c r="T102" i="1" s="1"/>
  <c r="U102" i="1" s="1"/>
  <c r="P102" i="1"/>
  <c r="G102" i="1"/>
  <c r="S91" i="1" s="1"/>
  <c r="AE101" i="1"/>
  <c r="AB101" i="1"/>
  <c r="AA101" i="1"/>
  <c r="S101" i="1"/>
  <c r="AE100" i="1"/>
  <c r="AB100" i="1"/>
  <c r="AM101" i="1" s="1"/>
  <c r="AL101" i="1" s="1"/>
  <c r="AA100" i="1"/>
  <c r="S100" i="1"/>
  <c r="AE99" i="1"/>
  <c r="AB99" i="1"/>
  <c r="AA99" i="1"/>
  <c r="S99" i="1"/>
  <c r="AE98" i="1"/>
  <c r="AB98" i="1"/>
  <c r="AA98" i="1"/>
  <c r="S98" i="1"/>
  <c r="AE97" i="1"/>
  <c r="AB97" i="1"/>
  <c r="AA97" i="1"/>
  <c r="S97" i="1"/>
  <c r="AE96" i="1"/>
  <c r="AB96" i="1"/>
  <c r="AA96" i="1"/>
  <c r="S96" i="1"/>
  <c r="T96" i="1" s="1"/>
  <c r="U96" i="1" s="1"/>
  <c r="P96" i="1"/>
  <c r="Q96" i="1" s="1"/>
  <c r="G96" i="1"/>
  <c r="S85" i="1" s="1"/>
  <c r="AE95" i="1"/>
  <c r="AB95" i="1"/>
  <c r="AA95" i="1"/>
  <c r="S95" i="1"/>
  <c r="AE94" i="1"/>
  <c r="AB94" i="1"/>
  <c r="AA94" i="1"/>
  <c r="S94" i="1"/>
  <c r="AE93" i="1"/>
  <c r="AB93" i="1"/>
  <c r="AA93" i="1"/>
  <c r="S93" i="1"/>
  <c r="AE92" i="1"/>
  <c r="AB92" i="1"/>
  <c r="AA92" i="1"/>
  <c r="S92" i="1"/>
  <c r="AE91" i="1"/>
  <c r="AB91" i="1"/>
  <c r="AA91" i="1"/>
  <c r="AE90" i="1"/>
  <c r="AB90" i="1"/>
  <c r="AA90" i="1"/>
  <c r="S90" i="1"/>
  <c r="T90" i="1" s="1"/>
  <c r="U90" i="1" s="1"/>
  <c r="P90" i="1"/>
  <c r="Q90" i="1" s="1"/>
  <c r="G90" i="1"/>
  <c r="AE89" i="1"/>
  <c r="AB89" i="1"/>
  <c r="AA89" i="1"/>
  <c r="S89" i="1"/>
  <c r="AE88" i="1"/>
  <c r="AB88" i="1"/>
  <c r="AA88" i="1"/>
  <c r="S88" i="1"/>
  <c r="AE87" i="1"/>
  <c r="AB87" i="1"/>
  <c r="AA87" i="1"/>
  <c r="S87" i="1"/>
  <c r="AE86" i="1"/>
  <c r="AB86" i="1"/>
  <c r="AA86" i="1"/>
  <c r="S86" i="1"/>
  <c r="AE85" i="1"/>
  <c r="AB85" i="1"/>
  <c r="AA85" i="1"/>
  <c r="AE84" i="1"/>
  <c r="AB84" i="1"/>
  <c r="AA84" i="1"/>
  <c r="S84" i="1"/>
  <c r="T84" i="1" s="1"/>
  <c r="P84" i="1"/>
  <c r="Q84" i="1" s="1"/>
  <c r="G84" i="1"/>
  <c r="AM105" i="1" l="1"/>
  <c r="AL105" i="1" s="1"/>
  <c r="AM107" i="1"/>
  <c r="AL107" i="1" s="1"/>
  <c r="AM94" i="1"/>
  <c r="AL94" i="1" s="1"/>
  <c r="AK64" i="1"/>
  <c r="AJ64" i="1"/>
  <c r="AN64" i="1" s="1"/>
  <c r="AK63" i="1"/>
  <c r="AI65" i="1" s="1"/>
  <c r="AJ63" i="1"/>
  <c r="AN63" i="1" s="1"/>
  <c r="AI89" i="1"/>
  <c r="AK89" i="1" s="1"/>
  <c r="AI95" i="1"/>
  <c r="AK95" i="1" s="1"/>
  <c r="AM89" i="1"/>
  <c r="AL89" i="1" s="1"/>
  <c r="AI100" i="1"/>
  <c r="AK100" i="1" s="1"/>
  <c r="AM87" i="1"/>
  <c r="AL87" i="1" s="1"/>
  <c r="AM100" i="1"/>
  <c r="AL100" i="1" s="1"/>
  <c r="AM95" i="1"/>
  <c r="AL95" i="1" s="1"/>
  <c r="AI96" i="1"/>
  <c r="AJ96" i="1" s="1"/>
  <c r="AI94" i="1"/>
  <c r="AJ95" i="1"/>
  <c r="AI90" i="1"/>
  <c r="AJ90" i="1" s="1"/>
  <c r="AI101" i="1"/>
  <c r="AJ101" i="1" s="1"/>
  <c r="AN101" i="1" s="1"/>
  <c r="AM88" i="1"/>
  <c r="AL88" i="1" s="1"/>
  <c r="AI104" i="1"/>
  <c r="AK104" i="1" s="1"/>
  <c r="AI105" i="1"/>
  <c r="AJ105" i="1" s="1"/>
  <c r="AI84" i="1"/>
  <c r="AJ84" i="1" s="1"/>
  <c r="AM93" i="1"/>
  <c r="AL93" i="1" s="1"/>
  <c r="V84" i="1"/>
  <c r="U84" i="1"/>
  <c r="AM84" i="1" s="1"/>
  <c r="AL84" i="1" s="1"/>
  <c r="V102" i="1"/>
  <c r="AI87" i="1"/>
  <c r="V90" i="1"/>
  <c r="AM90" i="1"/>
  <c r="AL90" i="1" s="1"/>
  <c r="Q102" i="1"/>
  <c r="AI102" i="1" s="1"/>
  <c r="AM104" i="1"/>
  <c r="AL104" i="1" s="1"/>
  <c r="AI106" i="1"/>
  <c r="AI88" i="1"/>
  <c r="AI93" i="1"/>
  <c r="V96" i="1"/>
  <c r="AM96" i="1"/>
  <c r="AL96" i="1" s="1"/>
  <c r="AI107" i="1"/>
  <c r="AM102" i="1"/>
  <c r="AL102" i="1" s="1"/>
  <c r="AM106" i="1"/>
  <c r="AL106" i="1" s="1"/>
  <c r="AN105" i="1" l="1"/>
  <c r="AJ100" i="1"/>
  <c r="AK101" i="1"/>
  <c r="AK90" i="1"/>
  <c r="AI91" i="1" s="1"/>
  <c r="AK91" i="1" s="1"/>
  <c r="AI92" i="1" s="1"/>
  <c r="AJ89" i="1"/>
  <c r="AN89" i="1" s="1"/>
  <c r="AK65" i="1"/>
  <c r="AJ65" i="1"/>
  <c r="AN65" i="1" s="1"/>
  <c r="AK96" i="1"/>
  <c r="AI97" i="1" s="1"/>
  <c r="AK97" i="1" s="1"/>
  <c r="AI98" i="1" s="1"/>
  <c r="AN100" i="1"/>
  <c r="AK84" i="1"/>
  <c r="AI85" i="1" s="1"/>
  <c r="AK85" i="1" s="1"/>
  <c r="AI86" i="1" s="1"/>
  <c r="AK105" i="1"/>
  <c r="AN95" i="1"/>
  <c r="AJ104" i="1"/>
  <c r="AN104" i="1" s="1"/>
  <c r="AK94" i="1"/>
  <c r="AJ94" i="1"/>
  <c r="AN94" i="1" s="1"/>
  <c r="AN84" i="1"/>
  <c r="AM91" i="1"/>
  <c r="AM97" i="1"/>
  <c r="AN90" i="1"/>
  <c r="AK106" i="1"/>
  <c r="AJ106" i="1"/>
  <c r="AN106" i="1" s="1"/>
  <c r="AJ91" i="1"/>
  <c r="AK107" i="1"/>
  <c r="AJ107" i="1"/>
  <c r="AN107" i="1" s="1"/>
  <c r="AK87" i="1"/>
  <c r="AJ87" i="1"/>
  <c r="AN87" i="1" s="1"/>
  <c r="AM103" i="1"/>
  <c r="AL103" i="1" s="1"/>
  <c r="AK102" i="1"/>
  <c r="AI103" i="1" s="1"/>
  <c r="AJ102" i="1"/>
  <c r="AN102" i="1" s="1"/>
  <c r="AK93" i="1"/>
  <c r="AJ93" i="1"/>
  <c r="AN93" i="1" s="1"/>
  <c r="AN96" i="1"/>
  <c r="AK88" i="1"/>
  <c r="AJ88" i="1"/>
  <c r="AN88" i="1" s="1"/>
  <c r="AM85" i="1"/>
  <c r="AJ97" i="1" l="1"/>
  <c r="AJ85" i="1"/>
  <c r="AJ86" i="1"/>
  <c r="AK86" i="1"/>
  <c r="AK92" i="1"/>
  <c r="AJ92" i="1"/>
  <c r="AK98" i="1"/>
  <c r="AI99" i="1" s="1"/>
  <c r="AJ98" i="1"/>
  <c r="AL97" i="1"/>
  <c r="AN97" i="1" s="1"/>
  <c r="AM98" i="1"/>
  <c r="AL85" i="1"/>
  <c r="AN85" i="1" s="1"/>
  <c r="AM86" i="1"/>
  <c r="AL86" i="1" s="1"/>
  <c r="AK103" i="1"/>
  <c r="AJ103" i="1"/>
  <c r="AN103" i="1" s="1"/>
  <c r="AL91" i="1"/>
  <c r="AN91" i="1" s="1"/>
  <c r="AM92" i="1"/>
  <c r="AL92" i="1" s="1"/>
  <c r="AN92" i="1" l="1"/>
  <c r="AL98" i="1"/>
  <c r="AN98" i="1" s="1"/>
  <c r="AM99" i="1"/>
  <c r="AL99" i="1" s="1"/>
  <c r="AN86" i="1"/>
  <c r="AJ99" i="1"/>
  <c r="AK99" i="1"/>
  <c r="AN99" i="1" l="1"/>
  <c r="AH93" i="34" l="1"/>
  <c r="AE93" i="34"/>
  <c r="AD93" i="34"/>
  <c r="V93" i="34"/>
  <c r="AH92" i="34"/>
  <c r="AE92" i="34"/>
  <c r="AP93" i="34" s="1"/>
  <c r="AO93" i="34" s="1"/>
  <c r="AD92" i="34"/>
  <c r="V92" i="34"/>
  <c r="AH91" i="34"/>
  <c r="AE91" i="34"/>
  <c r="AD91" i="34"/>
  <c r="V91" i="34"/>
  <c r="AH90" i="34"/>
  <c r="AE90" i="34"/>
  <c r="AP91" i="34" s="1"/>
  <c r="AO91" i="34" s="1"/>
  <c r="AD90" i="34"/>
  <c r="V90" i="34"/>
  <c r="AH89" i="34"/>
  <c r="AE89" i="34"/>
  <c r="AD89" i="34"/>
  <c r="V89" i="34"/>
  <c r="AH88" i="34"/>
  <c r="AE88" i="34"/>
  <c r="AD88" i="34"/>
  <c r="V88" i="34"/>
  <c r="W88" i="34" s="1"/>
  <c r="X88" i="34" s="1"/>
  <c r="S88" i="34"/>
  <c r="G88" i="34"/>
  <c r="AL90" i="34" l="1"/>
  <c r="AP92" i="34"/>
  <c r="AO92" i="34" s="1"/>
  <c r="AL92" i="34"/>
  <c r="AN92" i="34" s="1"/>
  <c r="AL91" i="34"/>
  <c r="AP89" i="34"/>
  <c r="AO89" i="34" s="1"/>
  <c r="AN90" i="34"/>
  <c r="AM90" i="34"/>
  <c r="Y88" i="34"/>
  <c r="T88" i="34"/>
  <c r="AL88" i="34" s="1"/>
  <c r="AP90" i="34"/>
  <c r="AO90" i="34" s="1"/>
  <c r="AL89" i="34"/>
  <c r="AM89" i="34" s="1"/>
  <c r="AL93" i="34"/>
  <c r="AP88" i="34"/>
  <c r="AO88" i="34" s="1"/>
  <c r="AQ89" i="34" l="1"/>
  <c r="AM92" i="34"/>
  <c r="AQ92" i="34" s="1"/>
  <c r="AN91" i="34"/>
  <c r="AM91" i="34"/>
  <c r="AQ91" i="34" s="1"/>
  <c r="AN89" i="34"/>
  <c r="AN88" i="34"/>
  <c r="AM88" i="34"/>
  <c r="AQ88" i="34" s="1"/>
  <c r="AQ90" i="34"/>
  <c r="AN93" i="34"/>
  <c r="AM93" i="34"/>
  <c r="AQ93" i="34" s="1"/>
  <c r="AE39" i="33" l="1"/>
  <c r="AB39" i="33"/>
  <c r="AA39" i="33"/>
  <c r="S39" i="33"/>
  <c r="AE38" i="33"/>
  <c r="AB38" i="33"/>
  <c r="AM39" i="33" s="1"/>
  <c r="AL39" i="33" s="1"/>
  <c r="AA38" i="33"/>
  <c r="S38" i="33"/>
  <c r="AE37" i="33"/>
  <c r="AB37" i="33"/>
  <c r="AA37" i="33"/>
  <c r="S37" i="33"/>
  <c r="AE36" i="33"/>
  <c r="AB36" i="33"/>
  <c r="AM37" i="33" s="1"/>
  <c r="AL37" i="33" s="1"/>
  <c r="AA36" i="33"/>
  <c r="S36" i="33"/>
  <c r="AE35" i="33"/>
  <c r="AB35" i="33"/>
  <c r="AI35" i="33" s="1"/>
  <c r="AJ35" i="33" s="1"/>
  <c r="AA35" i="33"/>
  <c r="S35" i="33"/>
  <c r="AE34" i="33"/>
  <c r="AB34" i="33"/>
  <c r="AA34" i="33"/>
  <c r="S34" i="33"/>
  <c r="T34" i="33" s="1"/>
  <c r="P34" i="33"/>
  <c r="Q34" i="33" s="1"/>
  <c r="G34" i="33"/>
  <c r="S23" i="33" s="1"/>
  <c r="AE83" i="1"/>
  <c r="AB83" i="1"/>
  <c r="AA83" i="1"/>
  <c r="S83" i="1"/>
  <c r="AE82" i="1"/>
  <c r="AB82" i="1"/>
  <c r="AA82" i="1"/>
  <c r="S82" i="1"/>
  <c r="AE81" i="1"/>
  <c r="AB81" i="1"/>
  <c r="S81" i="1"/>
  <c r="AE80" i="1"/>
  <c r="AB80" i="1"/>
  <c r="AA80" i="1"/>
  <c r="S80" i="1"/>
  <c r="AE79" i="1"/>
  <c r="AB79" i="1"/>
  <c r="AA79" i="1"/>
  <c r="S79" i="1"/>
  <c r="AE78" i="1"/>
  <c r="AB78" i="1"/>
  <c r="AA78" i="1"/>
  <c r="S78" i="1"/>
  <c r="T78" i="1" s="1"/>
  <c r="U78" i="1" s="1"/>
  <c r="P78" i="1"/>
  <c r="G78" i="1"/>
  <c r="AI36" i="33" l="1"/>
  <c r="AJ36" i="33" s="1"/>
  <c r="AI82" i="1"/>
  <c r="AK82" i="1" s="1"/>
  <c r="AI37" i="33"/>
  <c r="AK37" i="33" s="1"/>
  <c r="AI80" i="1"/>
  <c r="AJ80" i="1" s="1"/>
  <c r="AM82" i="1"/>
  <c r="AL82" i="1" s="1"/>
  <c r="AM83" i="1"/>
  <c r="AL83" i="1" s="1"/>
  <c r="AI81" i="1"/>
  <c r="AJ81" i="1" s="1"/>
  <c r="U34" i="33"/>
  <c r="AM35" i="33" s="1"/>
  <c r="AL35" i="33" s="1"/>
  <c r="AN35" i="33" s="1"/>
  <c r="V34" i="33"/>
  <c r="AM38" i="33"/>
  <c r="AL38" i="33" s="1"/>
  <c r="AI34" i="33"/>
  <c r="AI38" i="33"/>
  <c r="AI39" i="33"/>
  <c r="V78" i="1"/>
  <c r="AK81" i="1"/>
  <c r="AM79" i="1"/>
  <c r="AM80" i="1"/>
  <c r="AL80" i="1" s="1"/>
  <c r="AJ82" i="1"/>
  <c r="AM81" i="1"/>
  <c r="AL81" i="1" s="1"/>
  <c r="AI83" i="1"/>
  <c r="Q78" i="1"/>
  <c r="AI78" i="1" s="1"/>
  <c r="AI79" i="1"/>
  <c r="AJ79" i="1" s="1"/>
  <c r="AM78" i="1"/>
  <c r="AJ37" i="33" l="1"/>
  <c r="AN37" i="33" s="1"/>
  <c r="AK80" i="1"/>
  <c r="AN82" i="1"/>
  <c r="AN80" i="1"/>
  <c r="AK38" i="33"/>
  <c r="AJ38" i="33"/>
  <c r="AN38" i="33" s="1"/>
  <c r="AJ39" i="33"/>
  <c r="AN39" i="33" s="1"/>
  <c r="AK39" i="33"/>
  <c r="AM36" i="33"/>
  <c r="AL36" i="33" s="1"/>
  <c r="AN36" i="33" s="1"/>
  <c r="AK36" i="33"/>
  <c r="AK35" i="33"/>
  <c r="AK34" i="33"/>
  <c r="AJ34" i="33"/>
  <c r="AM34" i="33"/>
  <c r="AL34" i="33" s="1"/>
  <c r="AK79" i="1"/>
  <c r="AK78" i="1"/>
  <c r="AJ78" i="1"/>
  <c r="AL79" i="1"/>
  <c r="AN79" i="1" s="1"/>
  <c r="AL78" i="1"/>
  <c r="AN81" i="1"/>
  <c r="AK83" i="1"/>
  <c r="AJ83" i="1"/>
  <c r="AN83" i="1" s="1"/>
  <c r="AN34" i="33" l="1"/>
  <c r="AN78" i="1"/>
  <c r="G82" i="34" l="1"/>
  <c r="AH87" i="34"/>
  <c r="AE87" i="34"/>
  <c r="AD87" i="34"/>
  <c r="V87" i="34"/>
  <c r="AH86" i="34"/>
  <c r="AE86" i="34"/>
  <c r="AD86" i="34"/>
  <c r="V86" i="34"/>
  <c r="AH85" i="34"/>
  <c r="AE85" i="34"/>
  <c r="AD85" i="34"/>
  <c r="V85" i="34"/>
  <c r="AH84" i="34"/>
  <c r="AE84" i="34"/>
  <c r="AP85" i="34" s="1"/>
  <c r="AO85" i="34" s="1"/>
  <c r="AD84" i="34"/>
  <c r="V84" i="34"/>
  <c r="AH83" i="34"/>
  <c r="AE83" i="34"/>
  <c r="AD83" i="34"/>
  <c r="AH82" i="34"/>
  <c r="AE82" i="34"/>
  <c r="AP83" i="34" s="1"/>
  <c r="AO83" i="34" s="1"/>
  <c r="AD82" i="34"/>
  <c r="V82" i="34"/>
  <c r="W82" i="34" s="1"/>
  <c r="X82" i="34" s="1"/>
  <c r="S82" i="34"/>
  <c r="AE33" i="33"/>
  <c r="AB33" i="33"/>
  <c r="AA33" i="33"/>
  <c r="S33" i="33"/>
  <c r="AE32" i="33"/>
  <c r="AB32" i="33"/>
  <c r="AM33" i="33" s="1"/>
  <c r="AL33" i="33" s="1"/>
  <c r="AA32" i="33"/>
  <c r="S32" i="33"/>
  <c r="AE31" i="33"/>
  <c r="AB31" i="33"/>
  <c r="AA31" i="33"/>
  <c r="S31" i="33"/>
  <c r="AE30" i="33"/>
  <c r="AB30" i="33"/>
  <c r="AI31" i="33" s="1"/>
  <c r="AJ31" i="33" s="1"/>
  <c r="AA30" i="33"/>
  <c r="S30" i="33"/>
  <c r="AE29" i="33"/>
  <c r="AB29" i="33"/>
  <c r="AA29" i="33"/>
  <c r="S29" i="33"/>
  <c r="AE28" i="33"/>
  <c r="AB28" i="33"/>
  <c r="AA28" i="33"/>
  <c r="S28" i="33"/>
  <c r="T28" i="33" s="1"/>
  <c r="U28" i="33" s="1"/>
  <c r="P28" i="33"/>
  <c r="G28" i="33"/>
  <c r="AE77" i="1"/>
  <c r="AB77" i="1"/>
  <c r="AA77" i="1"/>
  <c r="S77" i="1"/>
  <c r="AE76" i="1"/>
  <c r="AB76" i="1"/>
  <c r="AA76" i="1"/>
  <c r="S76" i="1"/>
  <c r="AE75" i="1"/>
  <c r="AB75" i="1"/>
  <c r="AA75" i="1"/>
  <c r="S75" i="1"/>
  <c r="AE74" i="1"/>
  <c r="AB74" i="1"/>
  <c r="AA74" i="1"/>
  <c r="S74" i="1"/>
  <c r="AE73" i="1"/>
  <c r="AB73" i="1"/>
  <c r="AA73" i="1"/>
  <c r="S73" i="1"/>
  <c r="AE72" i="1"/>
  <c r="AB72" i="1"/>
  <c r="AA72" i="1"/>
  <c r="S72" i="1"/>
  <c r="T72" i="1" s="1"/>
  <c r="U72" i="1" s="1"/>
  <c r="P72" i="1"/>
  <c r="G72" i="1"/>
  <c r="S61" i="1" s="1"/>
  <c r="AI74" i="1" l="1"/>
  <c r="AI30" i="33"/>
  <c r="AP86" i="34"/>
  <c r="AO86" i="34" s="1"/>
  <c r="AP87" i="34"/>
  <c r="AO87" i="34" s="1"/>
  <c r="AM32" i="33"/>
  <c r="AL32" i="33" s="1"/>
  <c r="AL84" i="34"/>
  <c r="AM84" i="34" s="1"/>
  <c r="AM31" i="33"/>
  <c r="AL31" i="33" s="1"/>
  <c r="AN31" i="33" s="1"/>
  <c r="AL85" i="34"/>
  <c r="AM85" i="34" s="1"/>
  <c r="AQ85" i="34" s="1"/>
  <c r="AI75" i="1"/>
  <c r="AK75" i="1" s="1"/>
  <c r="AM75" i="1"/>
  <c r="AL75" i="1" s="1"/>
  <c r="AI77" i="1"/>
  <c r="AK77" i="1" s="1"/>
  <c r="AM76" i="1"/>
  <c r="AL76" i="1" s="1"/>
  <c r="AN84" i="34"/>
  <c r="Y82" i="34"/>
  <c r="AL86" i="34"/>
  <c r="AL87" i="34"/>
  <c r="T82" i="34"/>
  <c r="AL82" i="34" s="1"/>
  <c r="AP84" i="34"/>
  <c r="AO84" i="34" s="1"/>
  <c r="AL83" i="34"/>
  <c r="AP82" i="34"/>
  <c r="AO82" i="34" s="1"/>
  <c r="AK30" i="33"/>
  <c r="AJ30" i="33"/>
  <c r="V28" i="33"/>
  <c r="AM28" i="33"/>
  <c r="AL28" i="33" s="1"/>
  <c r="Q28" i="33"/>
  <c r="AI28" i="33" s="1"/>
  <c r="AK31" i="33"/>
  <c r="AM30" i="33"/>
  <c r="AL30" i="33" s="1"/>
  <c r="AI32" i="33"/>
  <c r="AI33" i="33"/>
  <c r="AJ74" i="1"/>
  <c r="AK74" i="1"/>
  <c r="V72" i="1"/>
  <c r="AM72" i="1"/>
  <c r="AL72" i="1" s="1"/>
  <c r="AM77" i="1"/>
  <c r="AL77" i="1" s="1"/>
  <c r="Q72" i="1"/>
  <c r="AI72" i="1" s="1"/>
  <c r="AM74" i="1"/>
  <c r="AL74" i="1" s="1"/>
  <c r="AI76" i="1"/>
  <c r="AN85" i="34" l="1"/>
  <c r="AJ75" i="1"/>
  <c r="AN75" i="1" s="1"/>
  <c r="AJ77" i="1"/>
  <c r="AN77" i="1" s="1"/>
  <c r="AM73" i="1"/>
  <c r="AL73" i="1" s="1"/>
  <c r="AQ84" i="34"/>
  <c r="AM29" i="33"/>
  <c r="AL29" i="33" s="1"/>
  <c r="AN82" i="34"/>
  <c r="AM82" i="34"/>
  <c r="AQ82" i="34" s="1"/>
  <c r="AN87" i="34"/>
  <c r="AM87" i="34"/>
  <c r="AQ87" i="34" s="1"/>
  <c r="AN86" i="34"/>
  <c r="AM86" i="34"/>
  <c r="AQ86" i="34" s="1"/>
  <c r="AN83" i="34"/>
  <c r="AM83" i="34"/>
  <c r="AQ83" i="34" s="1"/>
  <c r="AK28" i="33"/>
  <c r="AI29" i="33" s="1"/>
  <c r="AJ28" i="33"/>
  <c r="AN28" i="33" s="1"/>
  <c r="AK32" i="33"/>
  <c r="AJ32" i="33"/>
  <c r="AN32" i="33" s="1"/>
  <c r="AN30" i="33"/>
  <c r="AK33" i="33"/>
  <c r="AJ33" i="33"/>
  <c r="AN33" i="33" s="1"/>
  <c r="AK72" i="1"/>
  <c r="AI73" i="1" s="1"/>
  <c r="AJ72" i="1"/>
  <c r="AN72" i="1" s="1"/>
  <c r="AN74" i="1"/>
  <c r="AK76" i="1"/>
  <c r="AJ76" i="1"/>
  <c r="AN76" i="1" s="1"/>
  <c r="AK29" i="33" l="1"/>
  <c r="AJ29" i="33"/>
  <c r="AN29" i="33" s="1"/>
  <c r="AK73" i="1"/>
  <c r="AJ73" i="1"/>
  <c r="AN73" i="1" s="1"/>
  <c r="AE57" i="1" l="1"/>
  <c r="AB57" i="1"/>
  <c r="AA57" i="1"/>
  <c r="S57" i="1"/>
  <c r="AE56" i="1"/>
  <c r="AB56" i="1"/>
  <c r="AA56" i="1"/>
  <c r="S56" i="1"/>
  <c r="AE55" i="1"/>
  <c r="AB55" i="1"/>
  <c r="AA55" i="1"/>
  <c r="S55" i="1"/>
  <c r="AE54" i="1"/>
  <c r="AB54" i="1"/>
  <c r="AA54" i="1"/>
  <c r="S54" i="1"/>
  <c r="AE53" i="1"/>
  <c r="AB53" i="1"/>
  <c r="AA53" i="1"/>
  <c r="S53" i="1"/>
  <c r="AE52" i="1"/>
  <c r="AB52" i="1"/>
  <c r="AA52" i="1"/>
  <c r="S52" i="1"/>
  <c r="T52" i="1" s="1"/>
  <c r="U52" i="1" s="1"/>
  <c r="P52" i="1"/>
  <c r="G52" i="1"/>
  <c r="AH75" i="34"/>
  <c r="AE75" i="34"/>
  <c r="AD75" i="34"/>
  <c r="V75" i="34"/>
  <c r="AH74" i="34"/>
  <c r="AE74" i="34"/>
  <c r="AP75" i="34" s="1"/>
  <c r="AO75" i="34" s="1"/>
  <c r="AD74" i="34"/>
  <c r="V74" i="34"/>
  <c r="AH73" i="34"/>
  <c r="AE73" i="34"/>
  <c r="AD73" i="34"/>
  <c r="V73" i="34"/>
  <c r="AH72" i="34"/>
  <c r="AE72" i="34"/>
  <c r="AD72" i="34"/>
  <c r="V72" i="34"/>
  <c r="AH71" i="34"/>
  <c r="AE71" i="34"/>
  <c r="AD71" i="34"/>
  <c r="V71" i="34"/>
  <c r="AH70" i="34"/>
  <c r="AE70" i="34"/>
  <c r="AD70" i="34"/>
  <c r="V70" i="34"/>
  <c r="W70" i="34" s="1"/>
  <c r="X70" i="34" s="1"/>
  <c r="S70" i="34"/>
  <c r="T70" i="34" s="1"/>
  <c r="G70" i="34"/>
  <c r="V59" i="34" s="1"/>
  <c r="AH69" i="34"/>
  <c r="AE69" i="34"/>
  <c r="AD69" i="34"/>
  <c r="V69" i="34"/>
  <c r="AH68" i="34"/>
  <c r="AE68" i="34"/>
  <c r="AP69" i="34" s="1"/>
  <c r="AO69" i="34" s="1"/>
  <c r="AD68" i="34"/>
  <c r="V68" i="34"/>
  <c r="AH67" i="34"/>
  <c r="AE67" i="34"/>
  <c r="AD67" i="34"/>
  <c r="V67" i="34"/>
  <c r="AH66" i="34"/>
  <c r="AE66" i="34"/>
  <c r="AL67" i="34" s="1"/>
  <c r="AD66" i="34"/>
  <c r="V66" i="34"/>
  <c r="AH65" i="34"/>
  <c r="AE65" i="34"/>
  <c r="AD65" i="34"/>
  <c r="V65" i="34"/>
  <c r="AH64" i="34"/>
  <c r="AE64" i="34"/>
  <c r="AD64" i="34"/>
  <c r="V64" i="34"/>
  <c r="W64" i="34" s="1"/>
  <c r="X64" i="34" s="1"/>
  <c r="S64" i="34"/>
  <c r="T64" i="34" s="1"/>
  <c r="G64" i="34"/>
  <c r="AH63" i="34"/>
  <c r="AE63" i="34"/>
  <c r="AD63" i="34"/>
  <c r="V63" i="34"/>
  <c r="AH62" i="34"/>
  <c r="AE62" i="34"/>
  <c r="AD62" i="34"/>
  <c r="V62" i="34"/>
  <c r="AH61" i="34"/>
  <c r="AE61" i="34"/>
  <c r="AD61" i="34"/>
  <c r="V61" i="34"/>
  <c r="AH60" i="34"/>
  <c r="AE60" i="34"/>
  <c r="AD60" i="34"/>
  <c r="V60" i="34"/>
  <c r="AH59" i="34"/>
  <c r="AE59" i="34"/>
  <c r="AL60" i="34" s="1"/>
  <c r="AN60" i="34" s="1"/>
  <c r="AD59" i="34"/>
  <c r="AH58" i="34"/>
  <c r="AE58" i="34"/>
  <c r="AD58" i="34"/>
  <c r="V58" i="34"/>
  <c r="W58" i="34" s="1"/>
  <c r="S58" i="34"/>
  <c r="T58" i="34" s="1"/>
  <c r="G58" i="34"/>
  <c r="V47" i="34" s="1"/>
  <c r="AH57" i="34"/>
  <c r="AE57" i="34"/>
  <c r="AD57" i="34"/>
  <c r="V57" i="34"/>
  <c r="AH56" i="34"/>
  <c r="AE56" i="34"/>
  <c r="AL57" i="34" s="1"/>
  <c r="AD56" i="34"/>
  <c r="V56" i="34"/>
  <c r="AL55" i="34"/>
  <c r="AN55" i="34" s="1"/>
  <c r="AH55" i="34"/>
  <c r="AE55" i="34"/>
  <c r="AD55" i="34"/>
  <c r="V55" i="34"/>
  <c r="AH54" i="34"/>
  <c r="AE54" i="34"/>
  <c r="AD54" i="34"/>
  <c r="V54" i="34"/>
  <c r="AH53" i="34"/>
  <c r="AE53" i="34"/>
  <c r="AD53" i="34"/>
  <c r="V53" i="34"/>
  <c r="AH52" i="34"/>
  <c r="AE52" i="34"/>
  <c r="AD52" i="34"/>
  <c r="V52" i="34"/>
  <c r="W52" i="34" s="1"/>
  <c r="X52" i="34" s="1"/>
  <c r="S52" i="34"/>
  <c r="G52" i="34"/>
  <c r="V41" i="34" s="1"/>
  <c r="AH51" i="34"/>
  <c r="AE51" i="34"/>
  <c r="AD51" i="34"/>
  <c r="V51" i="34"/>
  <c r="AH50" i="34"/>
  <c r="AE50" i="34"/>
  <c r="AP51" i="34" s="1"/>
  <c r="AO51" i="34" s="1"/>
  <c r="AD50" i="34"/>
  <c r="V50" i="34"/>
  <c r="AH49" i="34"/>
  <c r="AE49" i="34"/>
  <c r="AD49" i="34"/>
  <c r="V49" i="34"/>
  <c r="AH48" i="34"/>
  <c r="AE48" i="34"/>
  <c r="AD48" i="34"/>
  <c r="V48" i="34"/>
  <c r="AH47" i="34"/>
  <c r="AE47" i="34"/>
  <c r="AD47" i="34"/>
  <c r="AH46" i="34"/>
  <c r="AE46" i="34"/>
  <c r="AD46" i="34"/>
  <c r="V46" i="34"/>
  <c r="W46" i="34" s="1"/>
  <c r="X46" i="34" s="1"/>
  <c r="S46" i="34"/>
  <c r="T46" i="34" s="1"/>
  <c r="AL46" i="34" s="1"/>
  <c r="G46" i="34"/>
  <c r="V35" i="34" s="1"/>
  <c r="AH45" i="34"/>
  <c r="AE45" i="34"/>
  <c r="AD45" i="34"/>
  <c r="V45" i="34"/>
  <c r="AH44" i="34"/>
  <c r="AE44" i="34"/>
  <c r="AD44" i="34"/>
  <c r="V44" i="34"/>
  <c r="AH43" i="34"/>
  <c r="AE43" i="34"/>
  <c r="AP44" i="34" s="1"/>
  <c r="AO44" i="34" s="1"/>
  <c r="AD43" i="34"/>
  <c r="V43" i="34"/>
  <c r="AH42" i="34"/>
  <c r="AE42" i="34"/>
  <c r="AD42" i="34"/>
  <c r="V42" i="34"/>
  <c r="AH41" i="34"/>
  <c r="AE41" i="34"/>
  <c r="AP42" i="34" s="1"/>
  <c r="AO42" i="34" s="1"/>
  <c r="AD41" i="34"/>
  <c r="AH40" i="34"/>
  <c r="AE40" i="34"/>
  <c r="AD40" i="34"/>
  <c r="V40" i="34"/>
  <c r="W40" i="34" s="1"/>
  <c r="X40" i="34" s="1"/>
  <c r="AP40" i="34" s="1"/>
  <c r="AO40" i="34" s="1"/>
  <c r="S40" i="34"/>
  <c r="T40" i="34" s="1"/>
  <c r="G40" i="34"/>
  <c r="V29" i="34" s="1"/>
  <c r="AL39" i="34"/>
  <c r="AN39" i="34" s="1"/>
  <c r="AH39" i="34"/>
  <c r="AE39" i="34"/>
  <c r="AD39" i="34"/>
  <c r="V39" i="34"/>
  <c r="AH38" i="34"/>
  <c r="AE38" i="34"/>
  <c r="AD38" i="34"/>
  <c r="V38" i="34"/>
  <c r="AH37" i="34"/>
  <c r="AE37" i="34"/>
  <c r="AD37" i="34"/>
  <c r="V37" i="34"/>
  <c r="AH36" i="34"/>
  <c r="AE36" i="34"/>
  <c r="AD36" i="34"/>
  <c r="V36" i="34"/>
  <c r="AH35" i="34"/>
  <c r="AE35" i="34"/>
  <c r="AP36" i="34" s="1"/>
  <c r="AO36" i="34" s="1"/>
  <c r="AD35" i="34"/>
  <c r="AH34" i="34"/>
  <c r="AE34" i="34"/>
  <c r="AD34" i="34"/>
  <c r="V34" i="34"/>
  <c r="W34" i="34" s="1"/>
  <c r="S34" i="34"/>
  <c r="T34" i="34" s="1"/>
  <c r="G34" i="34"/>
  <c r="AH33" i="34"/>
  <c r="AE33" i="34"/>
  <c r="AD33" i="34"/>
  <c r="V33" i="34"/>
  <c r="AH32" i="34"/>
  <c r="AE32" i="34"/>
  <c r="AL33" i="34" s="1"/>
  <c r="AD32" i="34"/>
  <c r="V32" i="34"/>
  <c r="AH31" i="34"/>
  <c r="AE31" i="34"/>
  <c r="AD31" i="34"/>
  <c r="V31" i="34"/>
  <c r="AH30" i="34"/>
  <c r="AE30" i="34"/>
  <c r="AL31" i="34" s="1"/>
  <c r="AN31" i="34" s="1"/>
  <c r="AD30" i="34"/>
  <c r="V30" i="34"/>
  <c r="AH29" i="34"/>
  <c r="AE29" i="34"/>
  <c r="AD29" i="34"/>
  <c r="AH28" i="34"/>
  <c r="AE28" i="34"/>
  <c r="AD28" i="34"/>
  <c r="V28" i="34"/>
  <c r="W28" i="34" s="1"/>
  <c r="X28" i="34" s="1"/>
  <c r="S28" i="34"/>
  <c r="G28" i="34"/>
  <c r="V17" i="34" s="1"/>
  <c r="AH27" i="34"/>
  <c r="AE27" i="34"/>
  <c r="AD27" i="34"/>
  <c r="V27" i="34"/>
  <c r="AH26" i="34"/>
  <c r="AE26" i="34"/>
  <c r="AP27" i="34" s="1"/>
  <c r="AO27" i="34" s="1"/>
  <c r="AD26" i="34"/>
  <c r="V26" i="34"/>
  <c r="AH25" i="34"/>
  <c r="AE25" i="34"/>
  <c r="AD25" i="34"/>
  <c r="V25" i="34"/>
  <c r="AH24" i="34"/>
  <c r="AE24" i="34"/>
  <c r="AL25" i="34" s="1"/>
  <c r="AD24" i="34"/>
  <c r="V24" i="34"/>
  <c r="AH23" i="34"/>
  <c r="AE23" i="34"/>
  <c r="AD23" i="34"/>
  <c r="V23" i="34"/>
  <c r="AH22" i="34"/>
  <c r="AE22" i="34"/>
  <c r="AD22" i="34"/>
  <c r="V22" i="34"/>
  <c r="W22" i="34" s="1"/>
  <c r="X22" i="34" s="1"/>
  <c r="S22" i="34"/>
  <c r="T22" i="34" s="1"/>
  <c r="G22" i="34"/>
  <c r="AH21" i="34"/>
  <c r="AE21" i="34"/>
  <c r="AD21" i="34"/>
  <c r="V21" i="34"/>
  <c r="AH20" i="34"/>
  <c r="AE20" i="34"/>
  <c r="AL21" i="34" s="1"/>
  <c r="AN21" i="34" s="1"/>
  <c r="AD20" i="34"/>
  <c r="V20" i="34"/>
  <c r="AH19" i="34"/>
  <c r="AE19" i="34"/>
  <c r="AD19" i="34"/>
  <c r="V19" i="34"/>
  <c r="AH18" i="34"/>
  <c r="AE18" i="34"/>
  <c r="V18" i="34"/>
  <c r="AH17" i="34"/>
  <c r="AE17" i="34"/>
  <c r="AP18" i="34" s="1"/>
  <c r="AO18" i="34" s="1"/>
  <c r="AD17" i="34"/>
  <c r="AH16" i="34"/>
  <c r="AE16" i="34"/>
  <c r="AD16" i="34"/>
  <c r="V16" i="34"/>
  <c r="W16" i="34" s="1"/>
  <c r="X16" i="34" s="1"/>
  <c r="S16" i="34"/>
  <c r="T16" i="34" s="1"/>
  <c r="G16" i="34"/>
  <c r="AE21" i="33"/>
  <c r="AB21" i="33"/>
  <c r="AA21" i="33"/>
  <c r="S21" i="33"/>
  <c r="AE20" i="33"/>
  <c r="AB20" i="33"/>
  <c r="AA20" i="33"/>
  <c r="S20" i="33"/>
  <c r="AE19" i="33"/>
  <c r="AB19" i="33"/>
  <c r="AM20" i="33" s="1"/>
  <c r="AL20" i="33" s="1"/>
  <c r="AA19" i="33"/>
  <c r="S19" i="33"/>
  <c r="AE18" i="33"/>
  <c r="AB18" i="33"/>
  <c r="AA18" i="33"/>
  <c r="S18" i="33"/>
  <c r="AE17" i="33"/>
  <c r="AB17" i="33"/>
  <c r="AI18" i="33" s="1"/>
  <c r="AA17" i="33"/>
  <c r="S17" i="33"/>
  <c r="AE16" i="33"/>
  <c r="AB16" i="33"/>
  <c r="AA16" i="33"/>
  <c r="S16" i="33"/>
  <c r="T16" i="33" s="1"/>
  <c r="U16" i="33" s="1"/>
  <c r="P16" i="33"/>
  <c r="G16" i="33"/>
  <c r="AP26" i="34" l="1"/>
  <c r="AO26" i="34" s="1"/>
  <c r="AP37" i="34"/>
  <c r="AO37" i="34" s="1"/>
  <c r="AP39" i="34"/>
  <c r="AO39" i="34" s="1"/>
  <c r="AL34" i="34"/>
  <c r="AL22" i="34"/>
  <c r="AP30" i="34"/>
  <c r="AO30" i="34" s="1"/>
  <c r="AP61" i="34"/>
  <c r="AO61" i="34" s="1"/>
  <c r="AP63" i="34"/>
  <c r="AO63" i="34" s="1"/>
  <c r="AP74" i="34"/>
  <c r="AO74" i="34" s="1"/>
  <c r="AL16" i="34"/>
  <c r="AL70" i="34"/>
  <c r="AL44" i="34"/>
  <c r="AN44" i="34" s="1"/>
  <c r="AP20" i="34"/>
  <c r="AO20" i="34" s="1"/>
  <c r="AN25" i="34"/>
  <c r="AM25" i="34"/>
  <c r="AM19" i="33"/>
  <c r="AL19" i="33" s="1"/>
  <c r="AL20" i="34"/>
  <c r="AM39" i="34"/>
  <c r="AQ39" i="34" s="1"/>
  <c r="AL63" i="34"/>
  <c r="AL69" i="34"/>
  <c r="AN69" i="34" s="1"/>
  <c r="AL74" i="34"/>
  <c r="AN74" i="34" s="1"/>
  <c r="AL26" i="34"/>
  <c r="AN26" i="34" s="1"/>
  <c r="AP32" i="34"/>
  <c r="AO32" i="34" s="1"/>
  <c r="AL36" i="34"/>
  <c r="AN36" i="34" s="1"/>
  <c r="AP56" i="34"/>
  <c r="AO56" i="34" s="1"/>
  <c r="AL68" i="34"/>
  <c r="AM21" i="33"/>
  <c r="AL21" i="33" s="1"/>
  <c r="AP31" i="34"/>
  <c r="AO31" i="34" s="1"/>
  <c r="AL40" i="34"/>
  <c r="AP66" i="34"/>
  <c r="AO66" i="34" s="1"/>
  <c r="AP68" i="34"/>
  <c r="AO68" i="34" s="1"/>
  <c r="AL64" i="34"/>
  <c r="AI20" i="33"/>
  <c r="AK20" i="33" s="1"/>
  <c r="AP25" i="34"/>
  <c r="AO25" i="34" s="1"/>
  <c r="AL30" i="34"/>
  <c r="AL38" i="34"/>
  <c r="AL43" i="34"/>
  <c r="AP45" i="34"/>
  <c r="AO45" i="34" s="1"/>
  <c r="AP60" i="34"/>
  <c r="AO60" i="34" s="1"/>
  <c r="AP64" i="34"/>
  <c r="AO64" i="34" s="1"/>
  <c r="AI19" i="33"/>
  <c r="AL19" i="34"/>
  <c r="AN19" i="34" s="1"/>
  <c r="AP21" i="34"/>
  <c r="AO21" i="34" s="1"/>
  <c r="AL45" i="34"/>
  <c r="AN45" i="34" s="1"/>
  <c r="AP55" i="34"/>
  <c r="AO55" i="34" s="1"/>
  <c r="AL62" i="34"/>
  <c r="AI57" i="1"/>
  <c r="AJ57" i="1" s="1"/>
  <c r="AI54" i="1"/>
  <c r="AJ54" i="1" s="1"/>
  <c r="AM56" i="1"/>
  <c r="AL56" i="1" s="1"/>
  <c r="AM54" i="1"/>
  <c r="AL54" i="1" s="1"/>
  <c r="AI55" i="1"/>
  <c r="AK55" i="1" s="1"/>
  <c r="V52" i="1"/>
  <c r="AM52" i="1"/>
  <c r="AL52" i="1" s="1"/>
  <c r="AM57" i="1"/>
  <c r="AL57" i="1" s="1"/>
  <c r="Q52" i="1"/>
  <c r="AI52" i="1" s="1"/>
  <c r="AI56" i="1"/>
  <c r="AM55" i="1"/>
  <c r="AL55" i="1" s="1"/>
  <c r="AP41" i="34"/>
  <c r="AO41" i="34" s="1"/>
  <c r="AP52" i="34"/>
  <c r="AO52" i="34" s="1"/>
  <c r="Y22" i="34"/>
  <c r="Y46" i="34"/>
  <c r="X34" i="34"/>
  <c r="AP34" i="34" s="1"/>
  <c r="AO34" i="34" s="1"/>
  <c r="Y34" i="34"/>
  <c r="AN62" i="34"/>
  <c r="AM62" i="34"/>
  <c r="Y28" i="34"/>
  <c r="AN57" i="34"/>
  <c r="AM57" i="34"/>
  <c r="X58" i="34"/>
  <c r="AP58" i="34" s="1"/>
  <c r="AO58" i="34" s="1"/>
  <c r="Y58" i="34"/>
  <c r="AN67" i="34"/>
  <c r="AM67" i="34"/>
  <c r="AN22" i="34"/>
  <c r="AL23" i="34" s="1"/>
  <c r="AM22" i="34"/>
  <c r="AN46" i="34"/>
  <c r="AM46" i="34"/>
  <c r="AL58" i="34"/>
  <c r="AN34" i="34"/>
  <c r="AL35" i="34" s="1"/>
  <c r="AM34" i="34"/>
  <c r="Y16" i="34"/>
  <c r="AP28" i="34"/>
  <c r="AO28" i="34" s="1"/>
  <c r="AM40" i="34"/>
  <c r="AQ40" i="34" s="1"/>
  <c r="AN40" i="34"/>
  <c r="AL41" i="34" s="1"/>
  <c r="AQ25" i="34"/>
  <c r="Y52" i="34"/>
  <c r="Y70" i="34"/>
  <c r="AM16" i="34"/>
  <c r="AN16" i="34"/>
  <c r="AN33" i="34"/>
  <c r="AM33" i="34"/>
  <c r="AN38" i="34"/>
  <c r="AM38" i="34"/>
  <c r="AM64" i="34"/>
  <c r="AN64" i="34"/>
  <c r="AL65" i="34" s="1"/>
  <c r="AN70" i="34"/>
  <c r="AM70" i="34"/>
  <c r="AM43" i="34"/>
  <c r="AN43" i="34"/>
  <c r="AP29" i="34"/>
  <c r="AO29" i="34" s="1"/>
  <c r="AL17" i="34"/>
  <c r="AM21" i="34"/>
  <c r="AQ21" i="34" s="1"/>
  <c r="AM36" i="34"/>
  <c r="AQ36" i="34" s="1"/>
  <c r="AM55" i="34"/>
  <c r="AQ55" i="34" s="1"/>
  <c r="AM60" i="34"/>
  <c r="AM69" i="34"/>
  <c r="AQ69" i="34" s="1"/>
  <c r="AM74" i="34"/>
  <c r="AQ74" i="34" s="1"/>
  <c r="AP19" i="34"/>
  <c r="AO19" i="34" s="1"/>
  <c r="AP43" i="34"/>
  <c r="AO43" i="34" s="1"/>
  <c r="AM26" i="34"/>
  <c r="AQ26" i="34" s="1"/>
  <c r="AM31" i="34"/>
  <c r="AL18" i="34"/>
  <c r="AL27" i="34"/>
  <c r="T28" i="34"/>
  <c r="AL28" i="34"/>
  <c r="AL32" i="34"/>
  <c r="AL37" i="34"/>
  <c r="Y40" i="34"/>
  <c r="AL42" i="34"/>
  <c r="AL47" i="34"/>
  <c r="AL51" i="34"/>
  <c r="T52" i="34"/>
  <c r="AL52" i="34"/>
  <c r="AL56" i="34"/>
  <c r="AL61" i="34"/>
  <c r="Y64" i="34"/>
  <c r="AL66" i="34"/>
  <c r="AL71" i="34"/>
  <c r="AL75" i="34"/>
  <c r="AP53" i="34"/>
  <c r="AO53" i="34" s="1"/>
  <c r="AP57" i="34"/>
  <c r="AO57" i="34" s="1"/>
  <c r="AP62" i="34"/>
  <c r="AO62" i="34" s="1"/>
  <c r="AP33" i="34"/>
  <c r="AO33" i="34" s="1"/>
  <c r="AP38" i="34"/>
  <c r="AO38" i="34" s="1"/>
  <c r="AP67" i="34"/>
  <c r="AO67" i="34" s="1"/>
  <c r="AP16" i="34"/>
  <c r="AO16" i="34" s="1"/>
  <c r="AP22" i="34"/>
  <c r="AO22" i="34" s="1"/>
  <c r="AP46" i="34"/>
  <c r="AO46" i="34" s="1"/>
  <c r="AP70" i="34"/>
  <c r="AO70" i="34" s="1"/>
  <c r="AK18" i="33"/>
  <c r="AJ18" i="33"/>
  <c r="V16" i="33"/>
  <c r="Q16" i="33"/>
  <c r="AI16" i="33" s="1"/>
  <c r="AM18" i="33"/>
  <c r="AL18" i="33" s="1"/>
  <c r="AJ20" i="33"/>
  <c r="AN20" i="33" s="1"/>
  <c r="AI21" i="33"/>
  <c r="AM16" i="33"/>
  <c r="AL16" i="33" s="1"/>
  <c r="AQ64" i="34" l="1"/>
  <c r="AP65" i="34"/>
  <c r="AO65" i="34" s="1"/>
  <c r="AK57" i="1"/>
  <c r="AQ60" i="34"/>
  <c r="AM44" i="34"/>
  <c r="AQ44" i="34" s="1"/>
  <c r="AM30" i="34"/>
  <c r="AQ30" i="34" s="1"/>
  <c r="AN30" i="34"/>
  <c r="AM63" i="34"/>
  <c r="AQ63" i="34" s="1"/>
  <c r="AN63" i="34"/>
  <c r="AK19" i="33"/>
  <c r="AJ19" i="33"/>
  <c r="AN19" i="33" s="1"/>
  <c r="AQ31" i="34"/>
  <c r="AM45" i="34"/>
  <c r="AQ45" i="34" s="1"/>
  <c r="AM19" i="34"/>
  <c r="AM20" i="34"/>
  <c r="AQ20" i="34" s="1"/>
  <c r="AN20" i="34"/>
  <c r="AN68" i="34"/>
  <c r="AM68" i="34"/>
  <c r="AQ68" i="34" s="1"/>
  <c r="AN54" i="1"/>
  <c r="AK54" i="1"/>
  <c r="AJ55" i="1"/>
  <c r="AN55" i="1" s="1"/>
  <c r="AN18" i="33"/>
  <c r="AP47" i="34"/>
  <c r="AO47" i="34" s="1"/>
  <c r="AQ19" i="34"/>
  <c r="AK56" i="1"/>
  <c r="AJ56" i="1"/>
  <c r="AN56" i="1" s="1"/>
  <c r="AM53" i="1"/>
  <c r="AL53" i="1" s="1"/>
  <c r="AN57" i="1"/>
  <c r="AK52" i="1"/>
  <c r="AI53" i="1" s="1"/>
  <c r="AJ52" i="1"/>
  <c r="AN52" i="1" s="1"/>
  <c r="AP59" i="34"/>
  <c r="AO59" i="34" s="1"/>
  <c r="AP35" i="34"/>
  <c r="AO35" i="34" s="1"/>
  <c r="AQ34" i="34"/>
  <c r="AN23" i="34"/>
  <c r="AL24" i="34" s="1"/>
  <c r="AM23" i="34"/>
  <c r="AN56" i="34"/>
  <c r="AM56" i="34"/>
  <c r="AQ56" i="34" s="1"/>
  <c r="AN52" i="34"/>
  <c r="AL53" i="34" s="1"/>
  <c r="AM52" i="34"/>
  <c r="AQ52" i="34" s="1"/>
  <c r="AN32" i="34"/>
  <c r="AM32" i="34"/>
  <c r="AQ32" i="34" s="1"/>
  <c r="AQ38" i="34"/>
  <c r="AQ67" i="34"/>
  <c r="AQ57" i="34"/>
  <c r="AM35" i="34"/>
  <c r="AN35" i="34"/>
  <c r="AN71" i="34"/>
  <c r="AL72" i="34" s="1"/>
  <c r="AM71" i="34"/>
  <c r="AN51" i="34"/>
  <c r="AM51" i="34"/>
  <c r="AQ51" i="34" s="1"/>
  <c r="AN17" i="34"/>
  <c r="AM17" i="34"/>
  <c r="AP23" i="34"/>
  <c r="AQ33" i="34"/>
  <c r="AN41" i="34"/>
  <c r="AM41" i="34"/>
  <c r="AQ41" i="34" s="1"/>
  <c r="AN75" i="34"/>
  <c r="AM75" i="34"/>
  <c r="AQ75" i="34" s="1"/>
  <c r="AN28" i="34"/>
  <c r="AL29" i="34" s="1"/>
  <c r="AM28" i="34"/>
  <c r="AQ28" i="34" s="1"/>
  <c r="AN66" i="34"/>
  <c r="AM66" i="34"/>
  <c r="AQ66" i="34" s="1"/>
  <c r="AN47" i="34"/>
  <c r="AL48" i="34" s="1"/>
  <c r="AM47" i="34"/>
  <c r="AQ47" i="34" s="1"/>
  <c r="AN27" i="34"/>
  <c r="AM27" i="34"/>
  <c r="AQ27" i="34" s="1"/>
  <c r="AQ70" i="34"/>
  <c r="AN58" i="34"/>
  <c r="AL59" i="34" s="1"/>
  <c r="AM58" i="34"/>
  <c r="AQ58" i="34" s="1"/>
  <c r="AQ62" i="34"/>
  <c r="AP17" i="34"/>
  <c r="AO17" i="34" s="1"/>
  <c r="AN42" i="34"/>
  <c r="AM42" i="34"/>
  <c r="AQ42" i="34" s="1"/>
  <c r="AP54" i="34"/>
  <c r="AO54" i="34" s="1"/>
  <c r="AQ46" i="34"/>
  <c r="AP71" i="34"/>
  <c r="AN61" i="34"/>
  <c r="AM61" i="34"/>
  <c r="AQ61" i="34" s="1"/>
  <c r="AN18" i="34"/>
  <c r="AM18" i="34"/>
  <c r="AQ18" i="34" s="1"/>
  <c r="AQ43" i="34"/>
  <c r="AN65" i="34"/>
  <c r="AM65" i="34"/>
  <c r="AQ65" i="34" s="1"/>
  <c r="AQ16" i="34"/>
  <c r="AN37" i="34"/>
  <c r="AM37" i="34"/>
  <c r="AQ37" i="34" s="1"/>
  <c r="AQ22" i="34"/>
  <c r="AK16" i="33"/>
  <c r="AI17" i="33" s="1"/>
  <c r="AJ16" i="33"/>
  <c r="AN16" i="33" s="1"/>
  <c r="AK21" i="33"/>
  <c r="AJ21" i="33"/>
  <c r="AN21" i="33" s="1"/>
  <c r="AM17" i="33"/>
  <c r="AL17" i="33" s="1"/>
  <c r="AQ17" i="34" l="1"/>
  <c r="AP48" i="34"/>
  <c r="AQ35" i="34"/>
  <c r="AK53" i="1"/>
  <c r="AJ53" i="1"/>
  <c r="AN53" i="1" s="1"/>
  <c r="AN48" i="34"/>
  <c r="AL49" i="34" s="1"/>
  <c r="AM48" i="34"/>
  <c r="AN72" i="34"/>
  <c r="AL73" i="34" s="1"/>
  <c r="AM72" i="34"/>
  <c r="AO23" i="34"/>
  <c r="AQ23" i="34" s="1"/>
  <c r="AP24" i="34"/>
  <c r="AO24" i="34" s="1"/>
  <c r="AN53" i="34"/>
  <c r="AL54" i="34" s="1"/>
  <c r="AM53" i="34"/>
  <c r="AQ53" i="34" s="1"/>
  <c r="AN29" i="34"/>
  <c r="AM29" i="34"/>
  <c r="AQ29" i="34" s="1"/>
  <c r="AO71" i="34"/>
  <c r="AQ71" i="34" s="1"/>
  <c r="AP72" i="34"/>
  <c r="AM59" i="34"/>
  <c r="AQ59" i="34" s="1"/>
  <c r="AN59" i="34"/>
  <c r="AM24" i="34"/>
  <c r="AN24" i="34"/>
  <c r="AK17" i="33"/>
  <c r="AJ17" i="33"/>
  <c r="AN17" i="33" s="1"/>
  <c r="AO48" i="34" l="1"/>
  <c r="AQ48" i="34" s="1"/>
  <c r="AP49" i="34"/>
  <c r="AO72" i="34"/>
  <c r="AQ72" i="34" s="1"/>
  <c r="AP73" i="34"/>
  <c r="AO73" i="34" s="1"/>
  <c r="AM54" i="34"/>
  <c r="AQ54" i="34" s="1"/>
  <c r="AN54" i="34"/>
  <c r="AQ24" i="34"/>
  <c r="AM73" i="34"/>
  <c r="AN73" i="34"/>
  <c r="AM49" i="34"/>
  <c r="AN49" i="34"/>
  <c r="AL50" i="34" s="1"/>
  <c r="AE51" i="1"/>
  <c r="AB51" i="1"/>
  <c r="AA51" i="1"/>
  <c r="S51" i="1"/>
  <c r="AE50" i="1"/>
  <c r="AB50" i="1"/>
  <c r="AA50" i="1"/>
  <c r="S50" i="1"/>
  <c r="AE49" i="1"/>
  <c r="AB49" i="1"/>
  <c r="AA49" i="1"/>
  <c r="S49" i="1"/>
  <c r="AE48" i="1"/>
  <c r="AB48" i="1"/>
  <c r="AA48" i="1"/>
  <c r="S48" i="1"/>
  <c r="AE47" i="1"/>
  <c r="AB47" i="1"/>
  <c r="AA47" i="1"/>
  <c r="AE46" i="1"/>
  <c r="AB46" i="1"/>
  <c r="AA46" i="1"/>
  <c r="S46" i="1"/>
  <c r="T46" i="1" s="1"/>
  <c r="U46" i="1" s="1"/>
  <c r="P46" i="1"/>
  <c r="G46" i="1"/>
  <c r="AO49" i="34" l="1"/>
  <c r="AQ49" i="34" s="1"/>
  <c r="AP50" i="34"/>
  <c r="AO50" i="34" s="1"/>
  <c r="AM49" i="1"/>
  <c r="AL49" i="1" s="1"/>
  <c r="AM51" i="1"/>
  <c r="AL51" i="1" s="1"/>
  <c r="AM47" i="1"/>
  <c r="AL47" i="1" s="1"/>
  <c r="AM50" i="1"/>
  <c r="AL50" i="1" s="1"/>
  <c r="AI48" i="1"/>
  <c r="AK48" i="1" s="1"/>
  <c r="AI49" i="1"/>
  <c r="AK49" i="1" s="1"/>
  <c r="AN50" i="34"/>
  <c r="AM50" i="34"/>
  <c r="AQ73" i="34"/>
  <c r="V46" i="1"/>
  <c r="AI51" i="1"/>
  <c r="Q46" i="1"/>
  <c r="AI46" i="1" s="1"/>
  <c r="AM48" i="1"/>
  <c r="AL48" i="1" s="1"/>
  <c r="AI50" i="1"/>
  <c r="AM46" i="1"/>
  <c r="AL46" i="1" s="1"/>
  <c r="AQ50" i="34" l="1"/>
  <c r="AJ48" i="1"/>
  <c r="AJ49" i="1"/>
  <c r="AN49" i="1" s="1"/>
  <c r="AN48" i="1"/>
  <c r="AK50" i="1"/>
  <c r="AJ50" i="1"/>
  <c r="AN50" i="1" s="1"/>
  <c r="AK46" i="1"/>
  <c r="AI47" i="1" s="1"/>
  <c r="AJ46" i="1"/>
  <c r="AN46" i="1" s="1"/>
  <c r="AK51" i="1"/>
  <c r="AJ51" i="1"/>
  <c r="AN51" i="1" s="1"/>
  <c r="AK47" i="1" l="1"/>
  <c r="AJ47" i="1"/>
  <c r="AN47" i="1" s="1"/>
  <c r="AH15" i="34" l="1"/>
  <c r="AE15" i="34"/>
  <c r="AD15" i="34"/>
  <c r="V15" i="34"/>
  <c r="AH14" i="34"/>
  <c r="AE14" i="34"/>
  <c r="AP15" i="34" s="1"/>
  <c r="AO15" i="34" s="1"/>
  <c r="AD14" i="34"/>
  <c r="V14" i="34"/>
  <c r="AH13" i="34"/>
  <c r="AE13" i="34"/>
  <c r="AD13" i="34"/>
  <c r="V13" i="34"/>
  <c r="AH12" i="34"/>
  <c r="AE12" i="34"/>
  <c r="AD12" i="34"/>
  <c r="V12" i="34"/>
  <c r="AH11" i="34"/>
  <c r="AE11" i="34"/>
  <c r="AD11" i="34"/>
  <c r="V11" i="34"/>
  <c r="AH10" i="34"/>
  <c r="AE10" i="34"/>
  <c r="AD10" i="34"/>
  <c r="V10" i="34"/>
  <c r="W10" i="34" s="1"/>
  <c r="X10" i="34" s="1"/>
  <c r="S10" i="34"/>
  <c r="G10" i="34"/>
  <c r="AL12" i="34" l="1"/>
  <c r="AN12" i="34" s="1"/>
  <c r="AP14" i="34"/>
  <c r="AO14" i="34" s="1"/>
  <c r="AL14" i="34"/>
  <c r="AN14" i="34" s="1"/>
  <c r="AL13" i="34"/>
  <c r="AP13" i="34"/>
  <c r="AO13" i="34" s="1"/>
  <c r="Y10" i="34"/>
  <c r="AM14" i="34"/>
  <c r="T10" i="34"/>
  <c r="AL10" i="34" s="1"/>
  <c r="AP12" i="34"/>
  <c r="AO12" i="34" s="1"/>
  <c r="AL15" i="34"/>
  <c r="AP10" i="34"/>
  <c r="AO10" i="34" s="1"/>
  <c r="AE15" i="33"/>
  <c r="AB15" i="33"/>
  <c r="AA15" i="33"/>
  <c r="S15" i="33"/>
  <c r="AE14" i="33"/>
  <c r="AB14" i="33"/>
  <c r="AA14" i="33"/>
  <c r="S14" i="33"/>
  <c r="AE13" i="33"/>
  <c r="AB13" i="33"/>
  <c r="AA13" i="33"/>
  <c r="S13" i="33"/>
  <c r="AE12" i="33"/>
  <c r="AB12" i="33"/>
  <c r="AI13" i="33" s="1"/>
  <c r="AK13" i="33" s="1"/>
  <c r="AA12" i="33"/>
  <c r="S12" i="33"/>
  <c r="AE11" i="33"/>
  <c r="AB11" i="33"/>
  <c r="AA11" i="33"/>
  <c r="S11" i="33"/>
  <c r="AE10" i="33"/>
  <c r="AB10" i="33"/>
  <c r="AA10" i="33"/>
  <c r="S10" i="33"/>
  <c r="T10" i="33" s="1"/>
  <c r="U10" i="33" s="1"/>
  <c r="P10" i="33"/>
  <c r="G10" i="33"/>
  <c r="AE45" i="1"/>
  <c r="AB45" i="1"/>
  <c r="AA45" i="1"/>
  <c r="S45" i="1"/>
  <c r="AE44" i="1"/>
  <c r="AB44" i="1"/>
  <c r="AA44" i="1"/>
  <c r="S44" i="1"/>
  <c r="AE43" i="1"/>
  <c r="AB43" i="1"/>
  <c r="AM44" i="1" s="1"/>
  <c r="AL44" i="1" s="1"/>
  <c r="AA43" i="1"/>
  <c r="S43" i="1"/>
  <c r="AE42" i="1"/>
  <c r="AB42" i="1"/>
  <c r="AA42" i="1"/>
  <c r="S42" i="1"/>
  <c r="AE41" i="1"/>
  <c r="AB41" i="1"/>
  <c r="AI42" i="1" s="1"/>
  <c r="AA41" i="1"/>
  <c r="S41" i="1"/>
  <c r="AE40" i="1"/>
  <c r="AB40" i="1"/>
  <c r="AA40" i="1"/>
  <c r="S40" i="1"/>
  <c r="T40" i="1" s="1"/>
  <c r="U40" i="1" s="1"/>
  <c r="P40" i="1"/>
  <c r="G40" i="1"/>
  <c r="AE39" i="1"/>
  <c r="AB39" i="1"/>
  <c r="AA39" i="1"/>
  <c r="S39" i="1"/>
  <c r="AE38" i="1"/>
  <c r="AB38" i="1"/>
  <c r="AA38" i="1"/>
  <c r="S38" i="1"/>
  <c r="AE37" i="1"/>
  <c r="AB37" i="1"/>
  <c r="AA37" i="1"/>
  <c r="S37" i="1"/>
  <c r="AE36" i="1"/>
  <c r="AB36" i="1"/>
  <c r="AA36" i="1"/>
  <c r="S36" i="1"/>
  <c r="AE35" i="1"/>
  <c r="AB35" i="1"/>
  <c r="AA35" i="1"/>
  <c r="S35" i="1"/>
  <c r="AE34" i="1"/>
  <c r="AB34" i="1"/>
  <c r="AA34" i="1"/>
  <c r="S34" i="1"/>
  <c r="T34" i="1" s="1"/>
  <c r="U34" i="1" s="1"/>
  <c r="P34" i="1"/>
  <c r="Q34" i="1" s="1"/>
  <c r="G34" i="1"/>
  <c r="AQ14" i="34" l="1"/>
  <c r="AI12" i="33"/>
  <c r="AK12" i="33" s="1"/>
  <c r="AM14" i="33"/>
  <c r="AL14" i="33" s="1"/>
  <c r="AM12" i="34"/>
  <c r="AM39" i="1"/>
  <c r="AL39" i="1" s="1"/>
  <c r="AM13" i="33"/>
  <c r="AL13" i="33" s="1"/>
  <c r="AM15" i="33"/>
  <c r="AL15" i="33" s="1"/>
  <c r="AN13" i="34"/>
  <c r="AM13" i="34"/>
  <c r="AQ13" i="34" s="1"/>
  <c r="AI14" i="33"/>
  <c r="AJ14" i="33" s="1"/>
  <c r="AN14" i="33" s="1"/>
  <c r="AI43" i="1"/>
  <c r="AK43" i="1" s="1"/>
  <c r="AI38" i="1"/>
  <c r="AJ38" i="1" s="1"/>
  <c r="AM43" i="1"/>
  <c r="AL43" i="1" s="1"/>
  <c r="AM38" i="1"/>
  <c r="AL38" i="1" s="1"/>
  <c r="AM45" i="1"/>
  <c r="AL45" i="1" s="1"/>
  <c r="AI34" i="1"/>
  <c r="AJ34" i="1" s="1"/>
  <c r="AM34" i="1"/>
  <c r="AL34" i="1" s="1"/>
  <c r="AN10" i="34"/>
  <c r="AL11" i="34" s="1"/>
  <c r="AM10" i="34"/>
  <c r="AQ10" i="34" s="1"/>
  <c r="AP11" i="34"/>
  <c r="AO11" i="34" s="1"/>
  <c r="AN15" i="34"/>
  <c r="AM15" i="34"/>
  <c r="AQ15" i="34" s="1"/>
  <c r="AQ12" i="34"/>
  <c r="AJ13" i="33"/>
  <c r="AN13" i="33" s="1"/>
  <c r="V10" i="33"/>
  <c r="AI15" i="33"/>
  <c r="Q10" i="33"/>
  <c r="AI10" i="33" s="1"/>
  <c r="AM12" i="33"/>
  <c r="AL12" i="33" s="1"/>
  <c r="AM10" i="33"/>
  <c r="AL10" i="33" s="1"/>
  <c r="AM40" i="1"/>
  <c r="AL40" i="1" s="1"/>
  <c r="AK42" i="1"/>
  <c r="AJ42" i="1"/>
  <c r="V40" i="1"/>
  <c r="Q40" i="1"/>
  <c r="AI40" i="1"/>
  <c r="AM42" i="1"/>
  <c r="AL42" i="1" s="1"/>
  <c r="AI44" i="1"/>
  <c r="AI45" i="1"/>
  <c r="AI39" i="1"/>
  <c r="V34" i="1"/>
  <c r="AK14" i="33" l="1"/>
  <c r="AJ12" i="33"/>
  <c r="AN12" i="33" s="1"/>
  <c r="AK38" i="1"/>
  <c r="AN34" i="1"/>
  <c r="AN38" i="1"/>
  <c r="AJ43" i="1"/>
  <c r="AN43" i="1" s="1"/>
  <c r="AK34" i="1"/>
  <c r="AI35" i="1" s="1"/>
  <c r="AK35" i="1" s="1"/>
  <c r="AI36" i="1" s="1"/>
  <c r="AM35" i="1"/>
  <c r="AL35" i="1" s="1"/>
  <c r="AN11" i="34"/>
  <c r="AM11" i="34"/>
  <c r="AQ11" i="34" s="1"/>
  <c r="AK10" i="33"/>
  <c r="AI11" i="33" s="1"/>
  <c r="AJ10" i="33"/>
  <c r="AN10" i="33" s="1"/>
  <c r="AK15" i="33"/>
  <c r="AJ15" i="33"/>
  <c r="AN15" i="33" s="1"/>
  <c r="AM11" i="33"/>
  <c r="AL11" i="33" s="1"/>
  <c r="AK40" i="1"/>
  <c r="AI41" i="1" s="1"/>
  <c r="AJ40" i="1"/>
  <c r="AN40" i="1" s="1"/>
  <c r="AM41" i="1"/>
  <c r="AL41" i="1" s="1"/>
  <c r="AK45" i="1"/>
  <c r="AJ45" i="1"/>
  <c r="AN45" i="1" s="1"/>
  <c r="AN42" i="1"/>
  <c r="AK44" i="1"/>
  <c r="AJ44" i="1"/>
  <c r="AN44" i="1" s="1"/>
  <c r="AK39" i="1"/>
  <c r="AJ39" i="1"/>
  <c r="AN39" i="1" s="1"/>
  <c r="AM36" i="1" l="1"/>
  <c r="AL36" i="1" s="1"/>
  <c r="AJ35" i="1"/>
  <c r="AN35" i="1" s="1"/>
  <c r="AK11" i="33"/>
  <c r="AJ11" i="33"/>
  <c r="AN11" i="33" s="1"/>
  <c r="AK41" i="1"/>
  <c r="AJ41" i="1"/>
  <c r="AN41" i="1" s="1"/>
  <c r="AK36" i="1"/>
  <c r="AI37" i="1" s="1"/>
  <c r="AJ36" i="1"/>
  <c r="AM37" i="1" l="1"/>
  <c r="AL37" i="1" s="1"/>
  <c r="AN36" i="1"/>
  <c r="AJ37" i="1"/>
  <c r="AK37" i="1"/>
  <c r="AN37" i="1" l="1"/>
  <c r="AE33" i="1"/>
  <c r="AB33" i="1"/>
  <c r="AA33" i="1"/>
  <c r="S33" i="1"/>
  <c r="AE32" i="1"/>
  <c r="AB32" i="1"/>
  <c r="AM33" i="1" s="1"/>
  <c r="AL33" i="1" s="1"/>
  <c r="AA32" i="1"/>
  <c r="S32" i="1"/>
  <c r="AE31" i="1"/>
  <c r="AB31" i="1"/>
  <c r="AA31" i="1"/>
  <c r="S31" i="1"/>
  <c r="AE30" i="1"/>
  <c r="AB30" i="1"/>
  <c r="AM31" i="1" s="1"/>
  <c r="AL31" i="1" s="1"/>
  <c r="AA30" i="1"/>
  <c r="S30" i="1"/>
  <c r="AE29" i="1"/>
  <c r="AB29" i="1"/>
  <c r="AA29" i="1"/>
  <c r="S29" i="1"/>
  <c r="AE28" i="1"/>
  <c r="AB28" i="1"/>
  <c r="AA28" i="1"/>
  <c r="S28" i="1"/>
  <c r="T28" i="1" s="1"/>
  <c r="U28" i="1" s="1"/>
  <c r="P28" i="1"/>
  <c r="G28" i="1"/>
  <c r="AM32" i="1" l="1"/>
  <c r="AL32" i="1" s="1"/>
  <c r="AI30" i="1"/>
  <c r="AK30" i="1" s="1"/>
  <c r="AI31" i="1"/>
  <c r="AK31" i="1" s="1"/>
  <c r="V28" i="1"/>
  <c r="AM28" i="1"/>
  <c r="AL28" i="1" s="1"/>
  <c r="Q28" i="1"/>
  <c r="AI28" i="1" s="1"/>
  <c r="AM30" i="1"/>
  <c r="AL30" i="1" s="1"/>
  <c r="AI32" i="1"/>
  <c r="AI33" i="1"/>
  <c r="AJ30" i="1" l="1"/>
  <c r="AN30" i="1" s="1"/>
  <c r="AJ31" i="1"/>
  <c r="AN31" i="1" s="1"/>
  <c r="AM29" i="1"/>
  <c r="AL29" i="1" s="1"/>
  <c r="AK28" i="1"/>
  <c r="AI29" i="1" s="1"/>
  <c r="AJ28" i="1"/>
  <c r="AN28" i="1" s="1"/>
  <c r="AK33" i="1"/>
  <c r="AJ33" i="1"/>
  <c r="AN33" i="1" s="1"/>
  <c r="AK32" i="1"/>
  <c r="AJ32" i="1"/>
  <c r="AN32" i="1" s="1"/>
  <c r="AK29" i="1" l="1"/>
  <c r="AJ29" i="1"/>
  <c r="AN29" i="1" s="1"/>
  <c r="AE27" i="1" l="1"/>
  <c r="AB27" i="1"/>
  <c r="AA27" i="1"/>
  <c r="S27" i="1"/>
  <c r="AE26" i="1"/>
  <c r="AB26" i="1"/>
  <c r="AA26" i="1"/>
  <c r="S26" i="1"/>
  <c r="AE25" i="1"/>
  <c r="AB25" i="1"/>
  <c r="AA25" i="1"/>
  <c r="S25" i="1"/>
  <c r="AE24" i="1"/>
  <c r="AB24" i="1"/>
  <c r="AA24" i="1"/>
  <c r="S24" i="1"/>
  <c r="AE23" i="1"/>
  <c r="AB23" i="1"/>
  <c r="AA23" i="1"/>
  <c r="S23" i="1"/>
  <c r="AE22" i="1"/>
  <c r="AB22" i="1"/>
  <c r="AA22" i="1"/>
  <c r="S22" i="1"/>
  <c r="T22" i="1" s="1"/>
  <c r="U22" i="1" s="1"/>
  <c r="P22" i="1"/>
  <c r="Q22" i="1" s="1"/>
  <c r="G22" i="1"/>
  <c r="AE21" i="1"/>
  <c r="AB21" i="1"/>
  <c r="AA21" i="1"/>
  <c r="S21" i="1"/>
  <c r="AE20" i="1"/>
  <c r="AB20" i="1"/>
  <c r="AA20" i="1"/>
  <c r="S20" i="1"/>
  <c r="AE19" i="1"/>
  <c r="AB19" i="1"/>
  <c r="AA19" i="1"/>
  <c r="S19" i="1"/>
  <c r="AE18" i="1"/>
  <c r="AB18" i="1"/>
  <c r="AA18" i="1"/>
  <c r="S18" i="1"/>
  <c r="AE17" i="1"/>
  <c r="AB17" i="1"/>
  <c r="AA17" i="1"/>
  <c r="S17" i="1"/>
  <c r="AE16" i="1"/>
  <c r="AB16" i="1"/>
  <c r="AA16" i="1"/>
  <c r="S16" i="1"/>
  <c r="T16" i="1" s="1"/>
  <c r="U16" i="1" s="1"/>
  <c r="O16" i="1"/>
  <c r="P16" i="1" s="1"/>
  <c r="G16" i="1"/>
  <c r="AE15" i="1"/>
  <c r="AB15" i="1"/>
  <c r="AA15" i="1"/>
  <c r="S15" i="1"/>
  <c r="AE14" i="1"/>
  <c r="AB14" i="1"/>
  <c r="AA14" i="1"/>
  <c r="S14" i="1"/>
  <c r="AE13" i="1"/>
  <c r="AB13" i="1"/>
  <c r="AA13" i="1"/>
  <c r="S13" i="1"/>
  <c r="AE12" i="1"/>
  <c r="AB12" i="1"/>
  <c r="AA12" i="1"/>
  <c r="S12" i="1"/>
  <c r="AE11" i="1"/>
  <c r="AB11" i="1"/>
  <c r="AA11" i="1"/>
  <c r="S11" i="1"/>
  <c r="AE10" i="1"/>
  <c r="AB10" i="1"/>
  <c r="AA10" i="1"/>
  <c r="S10" i="1"/>
  <c r="T10" i="1" s="1"/>
  <c r="P10" i="1"/>
  <c r="Q10" i="1" s="1"/>
  <c r="G10" i="1"/>
  <c r="AI12" i="1" l="1"/>
  <c r="AK12" i="1" s="1"/>
  <c r="AM25" i="1"/>
  <c r="AL25" i="1" s="1"/>
  <c r="AM27" i="1"/>
  <c r="AL27" i="1" s="1"/>
  <c r="AM20" i="1"/>
  <c r="AL20" i="1" s="1"/>
  <c r="AM13" i="1"/>
  <c r="AL13" i="1" s="1"/>
  <c r="AI15" i="1"/>
  <c r="AM21" i="1"/>
  <c r="AL21" i="1" s="1"/>
  <c r="AM12" i="1"/>
  <c r="AL12" i="1" s="1"/>
  <c r="AI19" i="1"/>
  <c r="AJ19" i="1" s="1"/>
  <c r="AI21" i="1"/>
  <c r="AK21" i="1" s="1"/>
  <c r="AJ12" i="1"/>
  <c r="AM14" i="1"/>
  <c r="AL14" i="1" s="1"/>
  <c r="AI20" i="1"/>
  <c r="AM26" i="1"/>
  <c r="AL26" i="1" s="1"/>
  <c r="AI26" i="1"/>
  <c r="AK26" i="1" s="1"/>
  <c r="AI22" i="1"/>
  <c r="AK22" i="1" s="1"/>
  <c r="AI23" i="1" s="1"/>
  <c r="AI25" i="1"/>
  <c r="V22" i="1"/>
  <c r="Q16" i="1"/>
  <c r="AI16" i="1" s="1"/>
  <c r="V16" i="1"/>
  <c r="AK15" i="1"/>
  <c r="AJ15" i="1"/>
  <c r="V10" i="1"/>
  <c r="U10" i="1"/>
  <c r="AM10" i="1" s="1"/>
  <c r="AL10" i="1" s="1"/>
  <c r="AI13" i="1"/>
  <c r="AM15" i="1"/>
  <c r="AL15" i="1" s="1"/>
  <c r="AM16" i="1"/>
  <c r="AL16" i="1" s="1"/>
  <c r="AI27" i="1"/>
  <c r="AM19" i="1"/>
  <c r="AL19" i="1" s="1"/>
  <c r="AI10" i="1"/>
  <c r="AI14" i="1"/>
  <c r="AM22" i="1"/>
  <c r="AL22" i="1" s="1"/>
  <c r="AK19" i="1" l="1"/>
  <c r="AN12" i="1"/>
  <c r="AJ21" i="1"/>
  <c r="AN21" i="1" s="1"/>
  <c r="AJ22" i="1"/>
  <c r="AJ20" i="1"/>
  <c r="AN20" i="1" s="1"/>
  <c r="AK20" i="1"/>
  <c r="AJ26" i="1"/>
  <c r="AN26" i="1" s="1"/>
  <c r="AJ25" i="1"/>
  <c r="AN25" i="1" s="1"/>
  <c r="AK25" i="1"/>
  <c r="AM11" i="1"/>
  <c r="AL11" i="1" s="1"/>
  <c r="AM23" i="1"/>
  <c r="AL23" i="1" s="1"/>
  <c r="AN22" i="1"/>
  <c r="AJ16" i="1"/>
  <c r="AN16" i="1" s="1"/>
  <c r="AK16" i="1"/>
  <c r="AI17" i="1" s="1"/>
  <c r="AK10" i="1"/>
  <c r="AI11" i="1" s="1"/>
  <c r="AJ10" i="1"/>
  <c r="AN10" i="1" s="1"/>
  <c r="AN15" i="1"/>
  <c r="AK13" i="1"/>
  <c r="AJ13" i="1"/>
  <c r="AN13" i="1" s="1"/>
  <c r="AK27" i="1"/>
  <c r="AJ27" i="1"/>
  <c r="AN27" i="1" s="1"/>
  <c r="AN19" i="1"/>
  <c r="AK14" i="1"/>
  <c r="AJ14" i="1"/>
  <c r="AN14" i="1" s="1"/>
  <c r="AK23" i="1"/>
  <c r="AI24" i="1" s="1"/>
  <c r="AJ23" i="1"/>
  <c r="AM24" i="1"/>
  <c r="AL24" i="1" s="1"/>
  <c r="AM17" i="1"/>
  <c r="AN23" i="1" l="1"/>
  <c r="AL17" i="1"/>
  <c r="AM18" i="1"/>
  <c r="AL18" i="1" s="1"/>
  <c r="AK24" i="1"/>
  <c r="AJ24" i="1"/>
  <c r="AN24" i="1" s="1"/>
  <c r="AK11" i="1"/>
  <c r="AJ11" i="1"/>
  <c r="AN11" i="1" s="1"/>
  <c r="AK17" i="1"/>
  <c r="AI18" i="1" s="1"/>
  <c r="AJ17" i="1"/>
  <c r="AN17" i="1" l="1"/>
  <c r="AK18" i="1"/>
  <c r="AJ18" i="1"/>
  <c r="AN18" i="1" s="1"/>
  <c r="AH123" i="34" l="1"/>
  <c r="AE123" i="34"/>
  <c r="AD123" i="34"/>
  <c r="V123" i="34"/>
  <c r="AH122" i="34"/>
  <c r="AE122" i="34"/>
  <c r="AP123" i="34" s="1"/>
  <c r="AO123" i="34" s="1"/>
  <c r="AD122" i="34"/>
  <c r="V122" i="34"/>
  <c r="AH121" i="34"/>
  <c r="AE121" i="34"/>
  <c r="AD121" i="34"/>
  <c r="V121" i="34"/>
  <c r="AH120" i="34"/>
  <c r="AE120" i="34"/>
  <c r="AP121" i="34" s="1"/>
  <c r="AO121" i="34" s="1"/>
  <c r="AD120" i="34"/>
  <c r="V120" i="34"/>
  <c r="AE119" i="34"/>
  <c r="V119" i="34"/>
  <c r="V118" i="34"/>
  <c r="W118" i="34" s="1"/>
  <c r="X118" i="34" s="1"/>
  <c r="S118" i="34"/>
  <c r="T118" i="34" s="1"/>
  <c r="AH99" i="34"/>
  <c r="AE99" i="34"/>
  <c r="AD99" i="34"/>
  <c r="V99" i="34"/>
  <c r="AH98" i="34"/>
  <c r="AE98" i="34"/>
  <c r="AD98" i="34"/>
  <c r="V98" i="34"/>
  <c r="AH97" i="34"/>
  <c r="AE97" i="34"/>
  <c r="AD97" i="34"/>
  <c r="V97" i="34"/>
  <c r="AH96" i="34"/>
  <c r="AE96" i="34"/>
  <c r="AL96" i="34" s="1"/>
  <c r="AD96" i="34"/>
  <c r="V96" i="34"/>
  <c r="V95" i="34"/>
  <c r="S94" i="34"/>
  <c r="G94" i="34"/>
  <c r="V83" i="34" s="1"/>
  <c r="AA87" i="33"/>
  <c r="S87" i="33"/>
  <c r="AM87" i="33"/>
  <c r="AL87" i="33" s="1"/>
  <c r="AA86" i="33"/>
  <c r="S86" i="33"/>
  <c r="AA85" i="33"/>
  <c r="S85" i="33"/>
  <c r="AM85" i="33"/>
  <c r="AL85" i="33" s="1"/>
  <c r="AA84" i="33"/>
  <c r="S84" i="33"/>
  <c r="AA83" i="33"/>
  <c r="S83" i="33"/>
  <c r="AM83" i="33"/>
  <c r="AL83" i="33" s="1"/>
  <c r="AA82" i="33"/>
  <c r="S82" i="33"/>
  <c r="T82" i="33" s="1"/>
  <c r="U82" i="33" s="1"/>
  <c r="P82" i="33"/>
  <c r="Q82" i="33" s="1"/>
  <c r="G82" i="33"/>
  <c r="AE263" i="1"/>
  <c r="AB263" i="1"/>
  <c r="AA263" i="1"/>
  <c r="S263" i="1"/>
  <c r="AE262" i="1"/>
  <c r="AB262" i="1"/>
  <c r="AA262" i="1"/>
  <c r="S262" i="1"/>
  <c r="AE261" i="1"/>
  <c r="AB261" i="1"/>
  <c r="AA261" i="1"/>
  <c r="S261" i="1"/>
  <c r="AE260" i="1"/>
  <c r="AB260" i="1"/>
  <c r="AA260" i="1"/>
  <c r="S260" i="1"/>
  <c r="AA259" i="1"/>
  <c r="S259" i="1"/>
  <c r="AA258" i="1"/>
  <c r="S258" i="1"/>
  <c r="T258" i="1" s="1"/>
  <c r="U258" i="1" s="1"/>
  <c r="P258" i="1"/>
  <c r="Q258" i="1" s="1"/>
  <c r="G258" i="1"/>
  <c r="S157" i="1"/>
  <c r="AE167" i="1"/>
  <c r="AB167" i="1"/>
  <c r="AA167" i="1"/>
  <c r="S167" i="1"/>
  <c r="AE166" i="1"/>
  <c r="AB166" i="1"/>
  <c r="AA166" i="1"/>
  <c r="S166" i="1"/>
  <c r="AE165" i="1"/>
  <c r="AB165" i="1"/>
  <c r="AA165" i="1"/>
  <c r="S165" i="1"/>
  <c r="AE164" i="1"/>
  <c r="AB164" i="1"/>
  <c r="AA164" i="1"/>
  <c r="S164" i="1"/>
  <c r="AE163" i="1"/>
  <c r="AB163" i="1"/>
  <c r="AA163" i="1"/>
  <c r="S163" i="1"/>
  <c r="AA162" i="1"/>
  <c r="S162" i="1"/>
  <c r="T162" i="1" s="1"/>
  <c r="U162" i="1" s="1"/>
  <c r="P162" i="1"/>
  <c r="G162" i="1"/>
  <c r="S151" i="1" s="1"/>
  <c r="AE161" i="1"/>
  <c r="AB161" i="1"/>
  <c r="AA161" i="1"/>
  <c r="S161" i="1"/>
  <c r="AE160" i="1"/>
  <c r="AB160" i="1"/>
  <c r="AA160" i="1"/>
  <c r="S160" i="1"/>
  <c r="AE159" i="1"/>
  <c r="AB159" i="1"/>
  <c r="AA159" i="1"/>
  <c r="S159" i="1"/>
  <c r="AE158" i="1"/>
  <c r="AB158" i="1"/>
  <c r="AA158" i="1"/>
  <c r="S158" i="1"/>
  <c r="AE157" i="1"/>
  <c r="AB157" i="1"/>
  <c r="AA157" i="1"/>
  <c r="AA156" i="1"/>
  <c r="S156" i="1"/>
  <c r="T156" i="1" s="1"/>
  <c r="U156" i="1" s="1"/>
  <c r="P156" i="1"/>
  <c r="Q156" i="1" s="1"/>
  <c r="G156" i="1"/>
  <c r="S145" i="1" s="1"/>
  <c r="AE155" i="1"/>
  <c r="AB155" i="1"/>
  <c r="AA155" i="1"/>
  <c r="S155" i="1"/>
  <c r="AE154" i="1"/>
  <c r="AB154" i="1"/>
  <c r="AA154" i="1"/>
  <c r="S154" i="1"/>
  <c r="AE153" i="1"/>
  <c r="AB153" i="1"/>
  <c r="AA153" i="1"/>
  <c r="S153" i="1"/>
  <c r="AE152" i="1"/>
  <c r="AB152" i="1"/>
  <c r="AA152" i="1"/>
  <c r="S152" i="1"/>
  <c r="AE151" i="1"/>
  <c r="AB151" i="1"/>
  <c r="AA151" i="1"/>
  <c r="AA150" i="1"/>
  <c r="S150" i="1"/>
  <c r="T150" i="1" s="1"/>
  <c r="P150" i="1"/>
  <c r="Q150" i="1" s="1"/>
  <c r="AI150" i="1" s="1"/>
  <c r="G150" i="1"/>
  <c r="AE149" i="1"/>
  <c r="AB149" i="1"/>
  <c r="AA149" i="1"/>
  <c r="S149" i="1"/>
  <c r="AE148" i="1"/>
  <c r="AB148" i="1"/>
  <c r="AA148" i="1"/>
  <c r="S148" i="1"/>
  <c r="AE147" i="1"/>
  <c r="AB147" i="1"/>
  <c r="AA147" i="1"/>
  <c r="S147" i="1"/>
  <c r="AE146" i="1"/>
  <c r="AB146" i="1"/>
  <c r="AA146" i="1"/>
  <c r="S146" i="1"/>
  <c r="AE145" i="1"/>
  <c r="AB145" i="1"/>
  <c r="S144" i="1"/>
  <c r="T144" i="1" s="1"/>
  <c r="U144" i="1" s="1"/>
  <c r="AM144" i="1" s="1"/>
  <c r="AL144" i="1" s="1"/>
  <c r="P144" i="1"/>
  <c r="G144" i="1"/>
  <c r="AE125" i="1"/>
  <c r="AB125" i="1"/>
  <c r="AA125" i="1"/>
  <c r="AE124" i="1"/>
  <c r="AB124" i="1"/>
  <c r="AM125" i="1" s="1"/>
  <c r="AL125" i="1" s="1"/>
  <c r="AA124" i="1"/>
  <c r="AE123" i="1"/>
  <c r="AB123" i="1"/>
  <c r="AA123" i="1"/>
  <c r="AE122" i="1"/>
  <c r="AB122" i="1"/>
  <c r="AA122" i="1"/>
  <c r="S109" i="1"/>
  <c r="S103" i="1"/>
  <c r="G58" i="33"/>
  <c r="S47" i="1"/>
  <c r="T94" i="34" l="1"/>
  <c r="Y94" i="34"/>
  <c r="AM262" i="1"/>
  <c r="AL262" i="1" s="1"/>
  <c r="AL99" i="34"/>
  <c r="AM86" i="33"/>
  <c r="AL86" i="33" s="1"/>
  <c r="AP96" i="34"/>
  <c r="AO96" i="34" s="1"/>
  <c r="AP98" i="34"/>
  <c r="AO98" i="34" s="1"/>
  <c r="AI82" i="33"/>
  <c r="AK82" i="33" s="1"/>
  <c r="AL121" i="34"/>
  <c r="AM121" i="34" s="1"/>
  <c r="AQ121" i="34" s="1"/>
  <c r="AI152" i="1"/>
  <c r="AK152" i="1" s="1"/>
  <c r="AI263" i="1"/>
  <c r="AK263" i="1" s="1"/>
  <c r="AI262" i="1"/>
  <c r="AK262" i="1" s="1"/>
  <c r="AI146" i="1"/>
  <c r="AJ146" i="1" s="1"/>
  <c r="AM148" i="1"/>
  <c r="AL148" i="1" s="1"/>
  <c r="AI165" i="1"/>
  <c r="AK165" i="1" s="1"/>
  <c r="AM167" i="1"/>
  <c r="AL167" i="1" s="1"/>
  <c r="V144" i="1"/>
  <c r="AM158" i="1"/>
  <c r="AL158" i="1" s="1"/>
  <c r="AM160" i="1"/>
  <c r="AL160" i="1" s="1"/>
  <c r="AI161" i="1"/>
  <c r="AK161" i="1" s="1"/>
  <c r="AI166" i="1"/>
  <c r="AK166" i="1" s="1"/>
  <c r="AM164" i="1"/>
  <c r="AL164" i="1" s="1"/>
  <c r="AM122" i="1"/>
  <c r="AL122" i="1" s="1"/>
  <c r="AM124" i="1"/>
  <c r="AL124" i="1" s="1"/>
  <c r="AM152" i="1"/>
  <c r="AL152" i="1" s="1"/>
  <c r="AI154" i="1"/>
  <c r="AK154" i="1" s="1"/>
  <c r="AI155" i="1"/>
  <c r="AK155" i="1" s="1"/>
  <c r="AM147" i="1"/>
  <c r="AL147" i="1" s="1"/>
  <c r="AN99" i="34"/>
  <c r="AM99" i="34"/>
  <c r="AL120" i="34"/>
  <c r="AN120" i="34" s="1"/>
  <c r="AP122" i="34"/>
  <c r="AO122" i="34" s="1"/>
  <c r="AL122" i="34"/>
  <c r="AN122" i="34" s="1"/>
  <c r="AP94" i="34"/>
  <c r="AO94" i="34" s="1"/>
  <c r="AP99" i="34"/>
  <c r="AO99" i="34" s="1"/>
  <c r="AI84" i="33"/>
  <c r="AJ84" i="33" s="1"/>
  <c r="AI86" i="33"/>
  <c r="AK86" i="33" s="1"/>
  <c r="AI85" i="33"/>
  <c r="AJ165" i="1"/>
  <c r="AM123" i="1"/>
  <c r="AL123" i="1" s="1"/>
  <c r="AI147" i="1"/>
  <c r="AK147" i="1" s="1"/>
  <c r="AM157" i="1"/>
  <c r="AL157" i="1" s="1"/>
  <c r="AI157" i="1"/>
  <c r="AK157" i="1" s="1"/>
  <c r="V258" i="1"/>
  <c r="AM163" i="1"/>
  <c r="AL163" i="1" s="1"/>
  <c r="AM153" i="1"/>
  <c r="AL153" i="1" s="1"/>
  <c r="AM165" i="1"/>
  <c r="AL165" i="1" s="1"/>
  <c r="AI124" i="1"/>
  <c r="AM146" i="1"/>
  <c r="AL146" i="1" s="1"/>
  <c r="AM149" i="1"/>
  <c r="AL149" i="1" s="1"/>
  <c r="AM155" i="1"/>
  <c r="AL155" i="1" s="1"/>
  <c r="AI159" i="1"/>
  <c r="AJ159" i="1" s="1"/>
  <c r="AM161" i="1"/>
  <c r="AL161" i="1" s="1"/>
  <c r="AI151" i="1"/>
  <c r="AI160" i="1"/>
  <c r="AM261" i="1"/>
  <c r="AL261" i="1" s="1"/>
  <c r="AM263" i="1"/>
  <c r="AL263" i="1" s="1"/>
  <c r="AI123" i="1"/>
  <c r="V162" i="1"/>
  <c r="AM166" i="1"/>
  <c r="AL166" i="1" s="1"/>
  <c r="AN94" i="34"/>
  <c r="AM94" i="34"/>
  <c r="Y118" i="34"/>
  <c r="AM96" i="34"/>
  <c r="AN96" i="34"/>
  <c r="AL97" i="34"/>
  <c r="AL123" i="34"/>
  <c r="AL98" i="34"/>
  <c r="AP120" i="34"/>
  <c r="AO120" i="34" s="1"/>
  <c r="AP97" i="34"/>
  <c r="AO97" i="34" s="1"/>
  <c r="V82" i="33"/>
  <c r="AI83" i="33"/>
  <c r="AI87" i="33"/>
  <c r="AM84" i="33"/>
  <c r="AL84" i="33" s="1"/>
  <c r="AM82" i="33"/>
  <c r="AL82" i="33" s="1"/>
  <c r="AM260" i="1"/>
  <c r="AL260" i="1" s="1"/>
  <c r="AI260" i="1"/>
  <c r="AI261" i="1"/>
  <c r="AK150" i="1"/>
  <c r="AJ150" i="1"/>
  <c r="V150" i="1"/>
  <c r="U150" i="1"/>
  <c r="AM150" i="1" s="1"/>
  <c r="AL150" i="1" s="1"/>
  <c r="AK159" i="1"/>
  <c r="AM145" i="1"/>
  <c r="AL145" i="1" s="1"/>
  <c r="AM154" i="1"/>
  <c r="AL154" i="1" s="1"/>
  <c r="AM159" i="1"/>
  <c r="AL159" i="1" s="1"/>
  <c r="Q162" i="1"/>
  <c r="AJ152" i="1"/>
  <c r="AJ161" i="1"/>
  <c r="Q144" i="1"/>
  <c r="AI144" i="1" s="1"/>
  <c r="AI148" i="1"/>
  <c r="AM151" i="1"/>
  <c r="AL151" i="1" s="1"/>
  <c r="AI153" i="1"/>
  <c r="V156" i="1"/>
  <c r="AM156" i="1"/>
  <c r="AN156" i="1" s="1"/>
  <c r="AI158" i="1"/>
  <c r="AI163" i="1"/>
  <c r="AI167" i="1"/>
  <c r="AI145" i="1"/>
  <c r="AI149" i="1"/>
  <c r="AM162" i="1"/>
  <c r="AI164" i="1"/>
  <c r="AI125" i="1"/>
  <c r="AI122" i="1"/>
  <c r="AE63" i="33"/>
  <c r="AB63" i="33"/>
  <c r="AA63" i="33"/>
  <c r="S63" i="33"/>
  <c r="AE62" i="33"/>
  <c r="AB62" i="33"/>
  <c r="AA62" i="33"/>
  <c r="S62" i="33"/>
  <c r="AE61" i="33"/>
  <c r="AB61" i="33"/>
  <c r="AA61" i="33"/>
  <c r="S61" i="33"/>
  <c r="AE60" i="33"/>
  <c r="AB60" i="33"/>
  <c r="AA60" i="33"/>
  <c r="S60" i="33"/>
  <c r="AE59" i="33"/>
  <c r="AA59" i="33"/>
  <c r="S59" i="33"/>
  <c r="AE58" i="33"/>
  <c r="AA58" i="33"/>
  <c r="P58" i="33"/>
  <c r="Q58" i="33" s="1"/>
  <c r="AM122" i="34" l="1"/>
  <c r="AQ122" i="34" s="1"/>
  <c r="AN121" i="34"/>
  <c r="AP95" i="34"/>
  <c r="AO95" i="34" s="1"/>
  <c r="AQ96" i="34"/>
  <c r="AK84" i="33"/>
  <c r="AJ82" i="33"/>
  <c r="AN82" i="33" s="1"/>
  <c r="AJ263" i="1"/>
  <c r="AN263" i="1" s="1"/>
  <c r="AJ262" i="1"/>
  <c r="AN262" i="1" s="1"/>
  <c r="AI58" i="33"/>
  <c r="AK58" i="33" s="1"/>
  <c r="AN150" i="1"/>
  <c r="AQ99" i="34"/>
  <c r="AJ155" i="1"/>
  <c r="AN155" i="1" s="1"/>
  <c r="AK146" i="1"/>
  <c r="AN161" i="1"/>
  <c r="AJ154" i="1"/>
  <c r="AN154" i="1" s="1"/>
  <c r="AN146" i="1"/>
  <c r="AJ157" i="1"/>
  <c r="AN157" i="1" s="1"/>
  <c r="AJ166" i="1"/>
  <c r="AJ147" i="1"/>
  <c r="AN147" i="1" s="1"/>
  <c r="AN152" i="1"/>
  <c r="AN162" i="1"/>
  <c r="AN165" i="1"/>
  <c r="AQ94" i="34"/>
  <c r="AM120" i="34"/>
  <c r="AQ120" i="34" s="1"/>
  <c r="AN95" i="34"/>
  <c r="AM95" i="34"/>
  <c r="AJ85" i="33"/>
  <c r="AN85" i="33" s="1"/>
  <c r="AK85" i="33"/>
  <c r="AJ86" i="33"/>
  <c r="AN86" i="33" s="1"/>
  <c r="AI60" i="33"/>
  <c r="AK60" i="33" s="1"/>
  <c r="AI62" i="33"/>
  <c r="AK62" i="33" s="1"/>
  <c r="AK124" i="1"/>
  <c r="AJ124" i="1"/>
  <c r="AN124" i="1" s="1"/>
  <c r="AN166" i="1"/>
  <c r="AJ160" i="1"/>
  <c r="AN160" i="1" s="1"/>
  <c r="AK160" i="1"/>
  <c r="AJ151" i="1"/>
  <c r="AN151" i="1" s="1"/>
  <c r="AK151" i="1"/>
  <c r="AJ123" i="1"/>
  <c r="AN123" i="1" s="1"/>
  <c r="AK123" i="1"/>
  <c r="AN159" i="1"/>
  <c r="AN123" i="34"/>
  <c r="AM123" i="34"/>
  <c r="AQ123" i="34" s="1"/>
  <c r="AN98" i="34"/>
  <c r="AM98" i="34"/>
  <c r="AQ98" i="34" s="1"/>
  <c r="AN97" i="34"/>
  <c r="AM97" i="34"/>
  <c r="AQ97" i="34" s="1"/>
  <c r="AN84" i="33"/>
  <c r="AK83" i="33"/>
  <c r="AJ83" i="33"/>
  <c r="AN83" i="33" s="1"/>
  <c r="AK87" i="33"/>
  <c r="AJ87" i="33"/>
  <c r="AN87" i="33" s="1"/>
  <c r="AJ261" i="1"/>
  <c r="AN261" i="1" s="1"/>
  <c r="AK261" i="1"/>
  <c r="AK260" i="1"/>
  <c r="AJ260" i="1"/>
  <c r="AN260" i="1" s="1"/>
  <c r="AK167" i="1"/>
  <c r="AJ167" i="1"/>
  <c r="AN167" i="1" s="1"/>
  <c r="AK144" i="1"/>
  <c r="AJ144" i="1"/>
  <c r="AN144" i="1" s="1"/>
  <c r="AK163" i="1"/>
  <c r="AJ163" i="1"/>
  <c r="AN163" i="1" s="1"/>
  <c r="AK158" i="1"/>
  <c r="AJ158" i="1"/>
  <c r="AN158" i="1" s="1"/>
  <c r="AK145" i="1"/>
  <c r="AJ145" i="1"/>
  <c r="AN145" i="1" s="1"/>
  <c r="AK148" i="1"/>
  <c r="AJ148" i="1"/>
  <c r="AN148" i="1" s="1"/>
  <c r="AK164" i="1"/>
  <c r="AJ164" i="1"/>
  <c r="AN164" i="1" s="1"/>
  <c r="AK153" i="1"/>
  <c r="AJ153" i="1"/>
  <c r="AN153" i="1" s="1"/>
  <c r="AK149" i="1"/>
  <c r="AJ149" i="1"/>
  <c r="AN149" i="1" s="1"/>
  <c r="AK122" i="1"/>
  <c r="AJ122" i="1"/>
  <c r="AN122" i="1" s="1"/>
  <c r="AK125" i="1"/>
  <c r="AJ125" i="1"/>
  <c r="AN125" i="1" s="1"/>
  <c r="AM63" i="33"/>
  <c r="AL63" i="33" s="1"/>
  <c r="AM60" i="33"/>
  <c r="AL60" i="33" s="1"/>
  <c r="AM62" i="33"/>
  <c r="AL62" i="33" s="1"/>
  <c r="AI63" i="33"/>
  <c r="AJ63" i="33" s="1"/>
  <c r="AI61" i="33"/>
  <c r="AJ61" i="33" s="1"/>
  <c r="AJ58" i="33"/>
  <c r="AI59" i="33"/>
  <c r="AM61" i="33"/>
  <c r="AL61" i="33" s="1"/>
  <c r="AQ95" i="34" l="1"/>
  <c r="AJ62" i="33"/>
  <c r="AN62" i="33" s="1"/>
  <c r="AJ60" i="33"/>
  <c r="AN60" i="33" s="1"/>
  <c r="AK61" i="33"/>
  <c r="AN63" i="33"/>
  <c r="AK63" i="33"/>
  <c r="AK59" i="33"/>
  <c r="AJ59" i="33"/>
  <c r="AN61" i="33"/>
  <c r="E8" i="13" l="1"/>
  <c r="E7" i="13"/>
  <c r="E6" i="13"/>
  <c r="E5" i="13"/>
  <c r="F222" i="13" l="1"/>
  <c r="F212" i="13"/>
  <c r="F213" i="13"/>
  <c r="F214" i="13"/>
  <c r="F215" i="13"/>
  <c r="F216" i="13"/>
  <c r="F217" i="13"/>
  <c r="F218" i="13"/>
  <c r="F219" i="13"/>
  <c r="F220" i="13"/>
  <c r="F221" i="13"/>
  <c r="F211" i="13"/>
  <c r="S58" i="33" l="1"/>
  <c r="T58" i="33" s="1"/>
  <c r="H211" i="13"/>
  <c r="U58" i="33" l="1"/>
  <c r="AM58" i="33" s="1"/>
  <c r="V58" i="33"/>
  <c r="AL58" i="33" l="1"/>
  <c r="AN58" i="33" s="1"/>
  <c r="AM59" i="33"/>
  <c r="AL59" i="33" s="1"/>
  <c r="AN59"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tc={6048806F-7097-4B6E-8BFD-7AE4EA998A45}</author>
  </authors>
  <commentList>
    <comment ref="B58" authorId="0" shapeId="0" xr:uid="{6048806F-7097-4B6E-8BFD-7AE4EA998A4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@Paula Lizzette Ruiz Camacho Mi Paulis este es el link para consolidar los riesgos 2024, yo ya termine. si te queda más fácil lo puedes descargar  y trabajar en el escritorio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tc={E27A9EDC-E4A6-48C9-9BA7-EEC846E53119}</author>
  </authors>
  <commentList>
    <comment ref="G82" authorId="0" shapeId="0" xr:uid="{E27A9EDC-E4A6-48C9-9BA7-EEC846E5311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@Jaime Guerrero Clavijo buenas tardes Jaime por favor revisa si esta bien la descripción de este riesgo de seguridad del proceso de producción 
Respuesta:
    lo ajuste con mejor redacción </t>
      </text>
    </comment>
  </commentList>
</comments>
</file>

<file path=xl/sharedStrings.xml><?xml version="1.0" encoding="utf-8"?>
<sst xmlns="http://schemas.openxmlformats.org/spreadsheetml/2006/main" count="4743" uniqueCount="1597">
  <si>
    <t>CONTEXTO  DE PROCESO</t>
  </si>
  <si>
    <t>Riesgo asociado</t>
  </si>
  <si>
    <t>FACTORES INTERNOS</t>
  </si>
  <si>
    <t>ORIGEN</t>
  </si>
  <si>
    <t>FORTALEZAS Y/O OPORTUNIDADES</t>
  </si>
  <si>
    <t>DEBILIDADES Y/O AMENAZAS</t>
  </si>
  <si>
    <t>DISEÑO DEL PROCESO:</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</si>
  <si>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</si>
  <si>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</si>
  <si>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</si>
  <si>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t>INTERACCIONES CON OTROS PROCESOS:</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</si>
  <si>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</si>
  <si>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</si>
  <si>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</si>
  <si>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TRANSVERSALIDAD</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</si>
  <si>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</si>
  <si>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</si>
  <si>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PROCEDIMIENTOS ASOCIADOS:</t>
  </si>
  <si>
    <t xml:space="preserve">RESPONSABLES DEL PROCESO: </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</si>
  <si>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</si>
  <si>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</si>
  <si>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COMUNICACIÓN ENTRE LOS PROCESOS:</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</si>
  <si>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</si>
  <si>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</si>
  <si>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ACTIVOS DE SEGURIDAD DIGITAL DEL PROCESO:</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</si>
  <si>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</si>
  <si>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</si>
  <si>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Aceptar</t>
  </si>
  <si>
    <t>Posibilidad de afectación económica</t>
  </si>
  <si>
    <t>Verifica</t>
  </si>
  <si>
    <t>Evitar</t>
  </si>
  <si>
    <t>Posibilidad de afectación reputacional</t>
  </si>
  <si>
    <t>Valida</t>
  </si>
  <si>
    <t>Reducir (compartir)</t>
  </si>
  <si>
    <t>Posibilidad de afectación Económica y Reputacional</t>
  </si>
  <si>
    <t>Coteja</t>
  </si>
  <si>
    <t>Reducir (mitigar)</t>
  </si>
  <si>
    <t>Posibilidad de efecto dañosos sobre bienes</t>
  </si>
  <si>
    <t>Compara</t>
  </si>
  <si>
    <t>Posibilidad de efecto dañosos sobre recursos</t>
  </si>
  <si>
    <t>Revisa</t>
  </si>
  <si>
    <t>Posibilidad de efecto dañosos sobre interes a patrimonio</t>
  </si>
  <si>
    <t xml:space="preserve">Riesgo estrategico </t>
  </si>
  <si>
    <t>Objetivo Intitucional asociado</t>
  </si>
  <si>
    <t>Plan de accion (solo para la opción reducir)</t>
  </si>
  <si>
    <t>Si</t>
  </si>
  <si>
    <t>1. Lograr mecanismos de financiación que permitan incrementar los recursos propios de la entidad.</t>
  </si>
  <si>
    <t>Finalizado</t>
  </si>
  <si>
    <t>No</t>
  </si>
  <si>
    <t>2. Diseñar e implementar una estrategia de innovación que permita hacer más eficiente la gestión de la Unidad.</t>
  </si>
  <si>
    <t>En curso</t>
  </si>
  <si>
    <t xml:space="preserve">3.Mejorar el estado de la malla vial local, intermedia, rural, y de la ciclo-infraestructura de Bogotá D.C., </t>
  </si>
  <si>
    <t>Clasificación del Riesgo</t>
  </si>
  <si>
    <t>Ejecucion y Administracion de procesos</t>
  </si>
  <si>
    <t>4.Mejorar las condiciones de Infraestructura que permitan el uso y disfrute del espacio público en Bogotá D.C.</t>
  </si>
  <si>
    <t xml:space="preserve">Gestión </t>
  </si>
  <si>
    <r>
      <t>Ejecución y administración de procesos</t>
    </r>
    <r>
      <rPr>
        <sz val="9"/>
        <color rgb="FF548DD4"/>
        <rFont val="Arial"/>
        <family val="2"/>
      </rPr>
      <t> </t>
    </r>
  </si>
  <si>
    <t>Relaciones Laborales</t>
  </si>
  <si>
    <t>NA</t>
  </si>
  <si>
    <r>
      <t>Fallas tecnológicas</t>
    </r>
    <r>
      <rPr>
        <sz val="9"/>
        <color rgb="FF548DD4"/>
        <rFont val="Arial"/>
        <family val="2"/>
      </rPr>
      <t> </t>
    </r>
  </si>
  <si>
    <t>Proyecto de inversión</t>
  </si>
  <si>
    <r>
      <t>Relaciones laborales</t>
    </r>
    <r>
      <rPr>
        <sz val="9"/>
        <color rgb="FF548DD4"/>
        <rFont val="Arial"/>
        <family val="2"/>
      </rPr>
      <t> </t>
    </r>
  </si>
  <si>
    <t>7858 Conservación de la Malla Vial Distrital y Cicloinfraestructura de Bogotá</t>
  </si>
  <si>
    <r>
      <t>Usuarios, productos y prácticas</t>
    </r>
    <r>
      <rPr>
        <sz val="9"/>
        <color rgb="FF548DD4"/>
        <rFont val="Arial"/>
        <family val="2"/>
      </rPr>
      <t> </t>
    </r>
  </si>
  <si>
    <t xml:space="preserve">7859 Fortalecimiento Institucional </t>
  </si>
  <si>
    <r>
      <t>Daños a activos fijos/ eventos externos</t>
    </r>
    <r>
      <rPr>
        <sz val="9"/>
        <color rgb="FF548DD4"/>
        <rFont val="Arial"/>
        <family val="2"/>
      </rPr>
      <t> </t>
    </r>
  </si>
  <si>
    <t>7860 Fortalecimiento de los componentes de TI para la transformación digital</t>
  </si>
  <si>
    <r>
      <t>Fiscal</t>
    </r>
    <r>
      <rPr>
        <sz val="9"/>
        <color rgb="FF548DD4"/>
        <rFont val="Arial"/>
        <family val="2"/>
      </rPr>
      <t> </t>
    </r>
  </si>
  <si>
    <t>7903 Apoyo a la adecuación y conservación del espacio público de Bogotá</t>
  </si>
  <si>
    <t>Corrupción</t>
  </si>
  <si>
    <t>Fraude Externo</t>
  </si>
  <si>
    <t>Fraude Interno</t>
  </si>
  <si>
    <t>Soborno</t>
  </si>
  <si>
    <t>seguridad</t>
  </si>
  <si>
    <t xml:space="preserve">Por Pérdida de la integridad </t>
  </si>
  <si>
    <t xml:space="preserve">Por Pérdida de la confidencialidad </t>
  </si>
  <si>
    <t xml:space="preserve">Por Pérdida de la disponibilidad </t>
  </si>
  <si>
    <t>LA/FT</t>
  </si>
  <si>
    <t>Riesgo reputacional</t>
  </si>
  <si>
    <t>Riesgo legal</t>
  </si>
  <si>
    <t>Riesgo operativo</t>
  </si>
  <si>
    <t>Riesgo de contagio</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</si>
  <si>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</si>
  <si>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</si>
  <si>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</si>
  <si>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</si>
  <si>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</si>
  <si>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</si>
  <si>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</si>
  <si>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</si>
  <si>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</si>
  <si>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</si>
  <si>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</si>
  <si>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</si>
  <si>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</si>
  <si>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</si>
  <si>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</si>
  <si>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</si>
  <si>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</si>
  <si>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</si>
  <si>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</si>
  <si>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</si>
  <si>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</si>
  <si>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</si>
  <si>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</si>
  <si>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</si>
  <si>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</si>
  <si>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</si>
  <si>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</si>
  <si>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</si>
  <si>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</si>
  <si>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</si>
  <si>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</si>
  <si>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</si>
  <si>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</si>
  <si>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</si>
  <si>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</si>
  <si>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</si>
  <si>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</si>
  <si>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</si>
  <si>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</si>
  <si>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</si>
  <si>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</si>
  <si>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</si>
  <si>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</si>
  <si>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</si>
  <si>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</si>
  <si>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</si>
  <si>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</si>
  <si>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</si>
  <si>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</si>
  <si>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</si>
  <si>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</si>
  <si>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</si>
  <si>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Incumplimiento en la disponibilidad del personal </t>
  </si>
  <si>
    <t>FORMATO MAPA RIESGOS INSTITUCIONAL</t>
  </si>
  <si>
    <t>CÓDIGO: DES-FM-017</t>
  </si>
  <si>
    <t>VERSIÓN: 1</t>
  </si>
  <si>
    <t>FECHA DE APLICACIÓN: ENERO 2024</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</si>
  <si>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</si>
  <si>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</si>
  <si>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</si>
  <si>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</si>
  <si>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</si>
  <si>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</si>
  <si>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</si>
  <si>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 xml:space="preserve">Acción de Contigencia </t>
  </si>
  <si>
    <t xml:space="preserve">Referencia </t>
  </si>
  <si>
    <t>Proceso o proyecto</t>
  </si>
  <si>
    <t>¿QUÉ?
Impacto</t>
  </si>
  <si>
    <r>
      <t>¿CÓMO? 
Causa Inmediata
(</t>
    </r>
    <r>
      <rPr>
        <sz val="12"/>
        <rFont val="Arial"/>
        <family val="2"/>
      </rPr>
      <t>Iniciar con la palabra por</t>
    </r>
    <r>
      <rPr>
        <b/>
        <sz val="12"/>
        <rFont val="Arial"/>
        <family val="2"/>
      </rPr>
      <t>)</t>
    </r>
  </si>
  <si>
    <r>
      <t>¿PORQUÉ? 
Causa Raíz
(</t>
    </r>
    <r>
      <rPr>
        <sz val="12"/>
        <rFont val="Arial"/>
        <family val="2"/>
      </rPr>
      <t>Iniciar con la debido a</t>
    </r>
    <r>
      <rPr>
        <b/>
        <sz val="12"/>
        <rFont val="Arial"/>
        <family val="2"/>
      </rPr>
      <t>)</t>
    </r>
  </si>
  <si>
    <t>Punto de riesgo
Actividad clave o fase del proyecto</t>
  </si>
  <si>
    <r>
      <t xml:space="preserve">Descripción del Riesgo
</t>
    </r>
    <r>
      <rPr>
        <sz val="12"/>
        <rFont val="Arial"/>
        <family val="2"/>
      </rPr>
      <t>Esta columna se diligencia sola</t>
    </r>
  </si>
  <si>
    <t>Internas</t>
  </si>
  <si>
    <t>Externas</t>
  </si>
  <si>
    <t>Efectos (Consecuencias)</t>
  </si>
  <si>
    <t>No. veces que realiza la actividad al año</t>
  </si>
  <si>
    <t>Probabilidad Inherente</t>
  </si>
  <si>
    <t>%</t>
  </si>
  <si>
    <t>Criterios de impacto</t>
  </si>
  <si>
    <t>Observación de criterio</t>
  </si>
  <si>
    <t>Impacto 
Inherente</t>
  </si>
  <si>
    <t>Severidad (Nivel de riesgo)</t>
  </si>
  <si>
    <t>No. Control</t>
  </si>
  <si>
    <t>Descripción del Control</t>
  </si>
  <si>
    <t>Afectación</t>
  </si>
  <si>
    <t>Atributos</t>
  </si>
  <si>
    <t>Probabilidad Residual</t>
  </si>
  <si>
    <t>Probabilidad Residual Final</t>
  </si>
  <si>
    <t>Impacto Residual Final</t>
  </si>
  <si>
    <t>Zona de Riesgo Final</t>
  </si>
  <si>
    <t>Tratamiento</t>
  </si>
  <si>
    <t>Descripción de la acción basado en el analisis de causas</t>
  </si>
  <si>
    <t>Responsable
(Cargo)</t>
  </si>
  <si>
    <t>Producto</t>
  </si>
  <si>
    <t xml:space="preserve">Fecha o fechas de finalización </t>
  </si>
  <si>
    <t>Acción</t>
  </si>
  <si>
    <t>Responsable</t>
  </si>
  <si>
    <t>Objetivo Institucional  asociado</t>
  </si>
  <si>
    <t xml:space="preserve">Proyecto de Inversión asociado </t>
  </si>
  <si>
    <t>Complemento:  (periodicidad, cómo se realiza, evidencia y desviación)</t>
  </si>
  <si>
    <t>Tipo</t>
  </si>
  <si>
    <t>Implementación</t>
  </si>
  <si>
    <t>Calificación</t>
  </si>
  <si>
    <t>Documentación</t>
  </si>
  <si>
    <t>Frecuencia</t>
  </si>
  <si>
    <t>Evidencia</t>
  </si>
  <si>
    <t xml:space="preserve">DIRECCIONAMIENTO ESTRATÉGICO </t>
  </si>
  <si>
    <t>Por incumplimiento en la ejecución de las actividades y metas asociadas a los proyectos de inversión de la entidad</t>
  </si>
  <si>
    <t>Debido a la falta o inoportunidad de seguimientos a la gestión Institucional</t>
  </si>
  <si>
    <t>Realizar el seguimiento a las políticas, planes y proyectos, a través de la asesoría,análisis, seguimiento y retroalimentación de los resultados de la gestión.</t>
  </si>
  <si>
    <t>Ejecución y administración de procesos </t>
  </si>
  <si>
    <t xml:space="preserve">El insumo para formular y actualizar los instrumentos de planeación o los informes del seguimiento no son: suficientes,oportunos, claros, completos o de calidad 
Deficiencias en la revisión de la información reportada. 
Falta de claridad en algunas  dependencias del  responsable para la entrega de reportes oficiales a la Alta Dirección
 </t>
  </si>
  <si>
    <t>Actualización permanente de los lineamientos distritales o nacionales.
Cambios en la priorización de la entidad de acuerdo al POT y PDD</t>
  </si>
  <si>
    <t>Reprocesos y reformulación de los proyectos de inversión.
Incumplimientos en los
compromisos
institucionales</t>
  </si>
  <si>
    <t>Todos</t>
  </si>
  <si>
    <t xml:space="preserve">     El riesgo afecta la imagen de la entidad con algunos usuarios de relevancia frente al logro de los objetivos</t>
  </si>
  <si>
    <t>El designado por el jefe de la OAP</t>
  </si>
  <si>
    <t>verifica</t>
  </si>
  <si>
    <t>Preventivo</t>
  </si>
  <si>
    <t>Manual</t>
  </si>
  <si>
    <t>Documentado</t>
  </si>
  <si>
    <t>Continua</t>
  </si>
  <si>
    <t>Con Registro</t>
  </si>
  <si>
    <t>Sensibilización a la gerencia de los proyectos de inversión y/o sus delegados, en la formulación y seguimiento de los proyectos de inversión</t>
  </si>
  <si>
    <t>Jefe OAP</t>
  </si>
  <si>
    <t xml:space="preserve">Acta de reunión, presentación y grabación </t>
  </si>
  <si>
    <t>Semestral</t>
  </si>
  <si>
    <t xml:space="preserve">Mesa de trabajo con el equipo directivo </t>
  </si>
  <si>
    <t>Acta de compromisos</t>
  </si>
  <si>
    <t xml:space="preserve">Equipo directivo </t>
  </si>
  <si>
    <t>revisa</t>
  </si>
  <si>
    <t xml:space="preserve"> el corte presupuestal y consolida mensulamente el informe de ejecución de los proyectos de inversión mediante el cual se presentan observaciones, alertas y/o recomendaciones frente a su avance
Como soporte queda el informe ejecutivo de seguimiento a proyectos</t>
  </si>
  <si>
    <t>Detectivo</t>
  </si>
  <si>
    <t>Presentar los resultados del seguimineto a la ejecución presupuestal en el marco del Comité Institucional de Gestión y Desempeño</t>
  </si>
  <si>
    <t>Trimestral</t>
  </si>
  <si>
    <t>por incumplimiento en la ejecución de las actividades asociadas a las herramientas de planeación estrategica  en el marco de la implementación del modelo de gestión</t>
  </si>
  <si>
    <t>debido a la  inoportunidad en la aplicación de seguimientos de la primera y segunda línea de defensa</t>
  </si>
  <si>
    <t>Definir lineamientos e instrumentos para la formulación y seguimiento delas herramientas de planeación y gestión</t>
  </si>
  <si>
    <t xml:space="preserve">El insumo para formular y actualizar los instrumentos de planeación o los informes del seguimiento no son: sufucientes,oportunos, claros, completos o de calidad
Deficiencias en la revisión de la información reportada ante el comité de gestión y desempeño
Poca particiápción de los equipos de trabajo en la fromulación y actualizacion de las herramientas de planeacipoin y gestión </t>
  </si>
  <si>
    <t>Actualización permanete de los linemianetos distritales o nacionales.
Cambios en la priorización de la entidad de acuerdo al POT y PDD</t>
  </si>
  <si>
    <t>Incumplimiento del 1-Plan de Accion Institucional Anual, Plan de adecuación y sosteniblidad , Plan Anticorrupción y de Atención al Ciudadano y mapa de riesgos instititucional
Bajo desempeño
Institucional.</t>
  </si>
  <si>
    <t xml:space="preserve"> trimestralmente la coherencia en el  reporte de los planes de acción por procesos versus a las acciones programadas. como soporte queda el correo de retroalimentación y/o acta reunión, en caso de encontrar diferencias en el reporte se solicitara justificación o corrección del mismo</t>
  </si>
  <si>
    <t xml:space="preserve">Realizar  dos mesas con los enlaces de proceso para recordar los lineamientos de los intrumentos de planeación </t>
  </si>
  <si>
    <t>Presentación, listado de asistencia y grabación</t>
  </si>
  <si>
    <t>Revisión de procedimientos vigentes  asociados a las herramientas de planeación estratégica</t>
  </si>
  <si>
    <t xml:space="preserve">Acta o grabación de la revisión </t>
  </si>
  <si>
    <t>Jefe Oficina Asesora de Planeación</t>
  </si>
  <si>
    <t xml:space="preserve"> la ejecución vs la programación de las actividades  del plan de adecuación trimestralmente, como soporte queda el correo de retroalimentación al líder de la política, 
En el caso de encontrar incumplimiento se solicita respuesta o justificación del líder de la política.</t>
  </si>
  <si>
    <t>Sin Documentar</t>
  </si>
  <si>
    <t xml:space="preserve">Realizar dos encuestas anualmente  a los enlaces de procesos  sobre conocimiento de instrumentos de planeación. </t>
  </si>
  <si>
    <t>Resultados de las encuestas</t>
  </si>
  <si>
    <t>cuatrimestralmente el diseño y ejecución de los controles y actividades del monitoreo realizado por la primera línea de defensa (los procesos de la unidad),  quedando como evidencia el correo con el monitoreo realizado por la 2da linea de defensa.
en caso de que el monitoreo no cumpla se deja la alerta</t>
  </si>
  <si>
    <t xml:space="preserve">Realizar una sensibilización  a los enlaces de proceso sobre la gestión de riesgos y su respectivo seguimiento </t>
  </si>
  <si>
    <t>Abril</t>
  </si>
  <si>
    <t>por posibles requerimientos de entes de control y de los procesos internos de la entidad</t>
  </si>
  <si>
    <t>debido a la gestión del control documental del sistema de gestión fuera de los requisitos establecidos en el instructivo Control de Información Documentada</t>
  </si>
  <si>
    <t>Recepción de las solicitudes de actualización documental</t>
  </si>
  <si>
    <t>El insumo para formular y actualizar los instrumentos de planeación o los informes del seguimiento no son: sufucientes,oportunos, claros, completos o de calidad
Deficiencias en la revisión de la información reportada ante el comité de gestión y desempeño por multiplicidad de temas a tratar de las 19 políticas del MIPG</t>
  </si>
  <si>
    <t>Actualización permanete de los linemianetos distratales o nacionales.
Cambios en la priorización de la entidad de acuerdo al POT y PDD</t>
  </si>
  <si>
    <t>Sanciones por entes de control
Perdida de confianza por información no confiable
Demoras en la divulgación de los instrumentos de planeación</t>
  </si>
  <si>
    <t xml:space="preserve">     El riesgo afecta la imagen de la entidad internamente, de conocimiento general, nivel interno, de junta dircetiva y accionistas y/o de provedores</t>
  </si>
  <si>
    <t xml:space="preserve">para cada proceso revisa, analiza la pertinencia y viabilidad de la necesidad de la novedad documental presentada por el proceso, cada vez que llega una solicitud de aprobación documental dejando como evidencia la revisión por ORFEO. En caso que la novedad documental no sea pertinencia y viabilidad se deja observaciones en el documento o en ORFEO para su ajuste </t>
  </si>
  <si>
    <t>Revisión de listado maestro de documento s de la UAERMV</t>
  </si>
  <si>
    <t>Listado Maestro de documentos Actualizado</t>
  </si>
  <si>
    <t>El (la) auxiliar administrativo</t>
  </si>
  <si>
    <t>semanalmente que el listado de los documentos actualizados la semana anterior se remita por correo para conocimiento de los colaboradores, como evidencia correos con la información en caso que no se hayan remitido se envía un correo de alcance con los documentos actualizados que no se solicitaron</t>
  </si>
  <si>
    <t xml:space="preserve"> mensualmente que se consolide las actualizaciones documentales (Creaciones, actualizaciones y eliminaciones) en el Listado Maestro de Documentos y lo publica en la SIGESTION  de la entidad.En caso de no actualizarse oportunamente, se debe actualizar bimestralmente. </t>
  </si>
  <si>
    <t>COMUNICACIONES ESTRATÉGICAS</t>
  </si>
  <si>
    <t>Por requerimientos de entes de control y de los procesos internos de la entidad Por deficiencia en la publicación de la información</t>
  </si>
  <si>
    <t xml:space="preserve">Debido a la baja capacidad de las dependencias para interrelacionar las necesidades de divulgación y comunicación.
Desconocimiento de los canales de comunicación interna y la forma de acceder a ellos, asi como el apoyo que puede prestar el equipo de comunicaciones para el logro de los objetivos de los demás procesos. </t>
  </si>
  <si>
    <t>Publicación de información relevante para mantener informados a los colaboradores</t>
  </si>
  <si>
    <t>Desconocimiento de los canales de comunicación interna y la forma de acceder a ellos</t>
  </si>
  <si>
    <t>Noticias negativas en medios de comuncación</t>
  </si>
  <si>
    <t>Insatisfacción de los procesos y desconocimiento de la información generada por la entidad</t>
  </si>
  <si>
    <t>Profesional Equipo de Comunicaciones y la jefe de Comunicaciones</t>
  </si>
  <si>
    <t xml:space="preserve">Bimestralmente dentro del consejo de redacción, que se estén adelantando las actividades asociadas a la divulgación del manejo del Aplicativo de Comunicaciones.
En caso de evidenciar que las actividades presenten demoras en su ejecución, se generará la alerta de tal forma que se pueda reprogramar, sin superar 15 dias calendario siguiente a la reunión. Como evidencia quedarán las actas de reunión del consejo de redacción. </t>
  </si>
  <si>
    <t xml:space="preserve">Citar a Consejo de Redacción extraordinario para tomar las acciones necesarias. </t>
  </si>
  <si>
    <t>acta de reunión del consejo de redacción extraordinario.</t>
  </si>
  <si>
    <t xml:space="preserve">Asesor de la dirección </t>
  </si>
  <si>
    <t xml:space="preserve">Trimestralmente dentro del consejo de redacción, la Publicación de piezas de invitación para la utilización de los canales de comunicación existentes en la entidad. 
En caso de evidenciar que las actividades presenten demoras en su ejecución, se realizará la publicación de las piezas, sin superar los 8 dias calendario siguientes a la finalización del trimestre. Como evidencia quedarán capturas de pantalla o fotografías. </t>
  </si>
  <si>
    <t>SERVICIO A LA CIUDADANÍA Y RELACIONAMIENTO CON PARTES INTERESADAS</t>
  </si>
  <si>
    <t>Por inconformidad y baja credibilidad frente al servicio brindado por la Entidad</t>
  </si>
  <si>
    <t xml:space="preserve">Debido a deficiencia en el envío de la totalidad de las peticiones que ingresen por los canales de atención al ciudadano para su radicación y gestion,   o aquellas que no se les realice un adecuado analisis que le permita obtener la respuesta de una petición
</t>
  </si>
  <si>
    <t>Gestionar el trámite para dar respuesta a las peticiones recibidas por la entidad
(Procedimiento Gestión de Requerimientos PQRSFD)</t>
  </si>
  <si>
    <t xml:space="preserve">Desconocimiento del aplicativo ORFEO
Desconocimiento de las tipologias de derecho de petición (Ley 1755)
Fallas tecnicas en herramienta web services del aplicativo ORFEO
Fallas en el registro de las peticiones de de Base de Datos ACI
Fallas en la lectura de las peticiones y su reasignación a la dependencia responsable.
</t>
  </si>
  <si>
    <t xml:space="preserve">Ventana de mantenimiento Bogotá te Escucha.
Caida o fallas en la plataforma Bogotá te escucha.
Desconocimiento del funcionamiento de bogotá te escucha por parte de los ciudadanos
Demoras en la devolución de información en las solicitudes de ampliación o aclaración por parte de los ciudadanos.
</t>
  </si>
  <si>
    <t xml:space="preserve">Retrasos en las asignaciones de las peticiones a las áreas responsables de dar respuestas
Retrasos en la respuesta a la petición
Mala reputación en la gestión de la UMV por ausencia de respuesta a solicitudes ciudadanas o de manera tardía. 
</t>
  </si>
  <si>
    <t>El colaborador de la Oficina de Servicio a la Ciudadania y Sostenibilidad asignado a Servicio al Ciudadano, operador de Orfeo y Bogotá te Escucha</t>
  </si>
  <si>
    <t xml:space="preserve"> y guarda aleatoriamente registro de la retipificación de las peticiones recibidas en los aplicativos, para clasificar adecuadamente las peticiones y evitar los reprocesos al momento de reasignar los requerimientos. Como evidencia queda un registro aleatorio mensual de peticiones del aplicativo Orfeo y Bogotá te Escucha de la tipificación inicial y la tipificación final.
En caso de no realizarse  este control, se corregirá inmediatamente y se retroalimentará al colaborador responsable para que se tomen a las acciones de mejora correspondientes.</t>
  </si>
  <si>
    <t>Elaborar informe  trimestral de gestión y seguimiento a los requerimientos recibidos en la entidad, identificando recomendaciones o mejoras a las dependencias.</t>
  </si>
  <si>
    <t>Oficina de Servicio a la Ciudadania y Sostenibilidad</t>
  </si>
  <si>
    <t>Informes de PQRSFD trimestral</t>
  </si>
  <si>
    <t>Enviar mensualmente informe  de Gestión de PQRSFD a los responsables   Directivos y Lideres de proceso,  para la toma de acciones de mejora en la respuesta oportuna de los requerimientos</t>
  </si>
  <si>
    <t xml:space="preserve"> Memorando remisorio con Informe mensual PQRSFD </t>
  </si>
  <si>
    <t>Oficina de Servicio a la Ciudadania y Sostenibilidad - Proceso SRPI</t>
  </si>
  <si>
    <t>El colaborador de la Oficina de Servicio a la Ciudadania y Sostenibilidad asignado a Servicio al Ciudadano,</t>
  </si>
  <si>
    <t xml:space="preserve">diariamente la base de datos  de seguimiento y control a las respuestas PQRSFD y remite los correos de  alertas que correspondan a las dependecias encargadas de dar respuesta, de acuerdo con  lo establecido en los controles del procedimiento Gestión de Requerimientos PQRSFD, de tal manera que se pueda hacer el seguimiento a la oportunidad de las respuestas.  La evidencia corresponde a un aleatorio de correos remitidos a las dependencias responsables y la base de  datos ACI 2022 que contiene la información sobre las alertas realizadas.
En caso de identificar peticiones por fuera de los términos legales establecidos, se procede a requerir  al colaborador responsable con el fin de  que  realice la respuesta de manera  inmediata y revisar las razones de fondo para dicho incumplimiento. </t>
  </si>
  <si>
    <t xml:space="preserve">Realizar una sensibilización al personal de las dependencias responsables de administrar y generar la respuesta a los requerimientos, sobre el tramite y tratamiento de los derechos de petición. </t>
  </si>
  <si>
    <t>Listados de asistencia, material de apoyo</t>
  </si>
  <si>
    <t>El colaborador de la Oficina de Servicio a la Ciudadania y Sostenibilidad asignado a Servicio al Ciudadano</t>
  </si>
  <si>
    <t>semanalmente  que la totalidad de requerimientos allegados a la Entidad hayan sido reasignados a Atención al Ciudadano, mediante la generación de un reporte del sistema de gestión documental Orfeo,  el cual es cruzado contra  la bandeja de entrada del correo electrónico de Atención al Ciudadano, verificando que las asignaciones sean equivalentes, Como evidencia se genera el archivo RADICADOS ORFEO y RADICADOS MES.
En caso de evidenciar requerimientos de entrada faltantes, se remite como soporte, un correo al proceso de Gestión Documental informando la situación y se verifica en el nuevo envío que dichos radicados hayan sido reasignados. Lo anterior se realiza con el fin de garantizar la centralización de la totalidad de las peticiones en el proceso para su adecuado reparto. La evidencia es el archivo Excel RADICADOS ORFEO, el cual debe ser almacenado en la carpeta  compartida en One Drive por el proceso.</t>
  </si>
  <si>
    <t xml:space="preserve">diariamente el envío de todos los requerimientos ciudadanos recibidos en Bogotá te Escucha a través del correo electrónico de atención al ciudadano para su correspondiente radicación.  Como evidencia se remite registro aleatorio de los correos electrónicos de atención al ciudadano y  la matriz de control y seguimiento de envío de peticiones.
En caso de no radicar alguna petición recibida a través de Bogotá te Escucha, se debe notificar a correspondencia para realizar la radicación de manera inmediata y establecer comunicación con la dependencia responsable de generar respuesta con el fin de que se priorice el trámite.  </t>
  </si>
  <si>
    <t>por sanciones e incumplimientos normativos</t>
  </si>
  <si>
    <t xml:space="preserve">dado el desconocimiento de los lineamientos y metodologías existentes asociadas a la politica de participación ciudadana en la entidad
Desconocimiento de los espacios de participación ciudadana que tiene la entidad y de las metodologías existentes para desarrollar dichos espacios </t>
  </si>
  <si>
    <t>Ejecución plan de participación ciudadana</t>
  </si>
  <si>
    <t>Desconocimiento de normatividad aplicable</t>
  </si>
  <si>
    <t>Ajustes en la politica publica de participación ciudadana incidente 
Ajustaes en la normatividad distrital y nacional</t>
  </si>
  <si>
    <t xml:space="preserve">Incumplimientos normativos
incremento de la insatisfacción de grupos  de los grupos valor
</t>
  </si>
  <si>
    <t xml:space="preserve">El Jefe de la Oficina de Servicio a la Ciudadanía y Sostenibilidad </t>
  </si>
  <si>
    <t xml:space="preserve">Cuatrimestralmente el Informe ejecutivo  de las sensibilizaciones sobre los lineamientos y el plan de participación ciudadana de la entidad, que lleva consigo la aplicación de encuestas para conocer la aprehensión de los temas tratados en las sensibilizaciones y socializaciones. Como evidencia de esta actividad queda la presentación de la sensibilización, el listado de asistencia, material fotográfico y el informe ejecutivo revisado por jefe de la oficina.
</t>
  </si>
  <si>
    <t xml:space="preserve">Realizar mesas de seguimiento bimensuales de la politica de  participación ciudadana de la entidad </t>
  </si>
  <si>
    <t>Actas de mesa de seguimiento</t>
  </si>
  <si>
    <t xml:space="preserve">Revisar los criterios y requerimientos de la política de participación y articular con los procedimientos internos, haciendo los ajustes correspondientes de manera inmediata. </t>
  </si>
  <si>
    <t>procedimientos ajustados</t>
  </si>
  <si>
    <t xml:space="preserve">El colaborador designado del proceso SRPI asignado a participación ciudadana </t>
  </si>
  <si>
    <t xml:space="preserve">de manera trimestral la aplicación de requisitos legales  establecidos en el marco de la participación ciudadana, de tal manera que se estén llevando a cabo y que la información consignada en el normograma y los diferetes documentos asociados sea veraz.  Como evidencia queda el acta de reunión de la revisión efectuada. 
En caso que se identifiquen anomalías en el cumplimiento del normograma, se informa al jefe de la oficina, y se procede inmediatamente a la aplicación de la normatividad y el ajuste del normograma y documentos. </t>
  </si>
  <si>
    <t xml:space="preserve">Realizar mesa de seguimiento normativo a la participación ciudadana. </t>
  </si>
  <si>
    <t>Un Acta de reunión de mesa de seguimiento normativo</t>
  </si>
  <si>
    <t>ESTRATEGIA Y GOBIERNO DE TI</t>
  </si>
  <si>
    <t>Por Incumplimiento al proyecto de inversión para la generación del fortalecimiento de las tecnologías de la información</t>
  </si>
  <si>
    <t>Debido a Imposibilidad de Contratar el recurso adecuado y/o Falta de recursos financieros.</t>
  </si>
  <si>
    <t>Elaborar y actualizar Plan Estratégico de Tecnologías de la Información (PETI).
Desarrollar proyectos de TI relacionados con actualización, generación, implementación y/o adquisición de Sistemas de Información.
Realizar la implementación, desarrollo y actualización de la Arquitectura Empresarial.</t>
  </si>
  <si>
    <t xml:space="preserve">Se dispone de un modelo estratégico y de gobierno de TI en evolución constante
Los proyectos e inversiones de transformación digital, son planeados y soportados según las necesidades de la entidad y el fortalecimiento de las tecnologías de la información
Se dispone de recursos presupuestales razonables para la inversión de TI
La adquisición de bienes y servicios estandarizados a través de los mecanismos de Colombia compra Eficiente
</t>
  </si>
  <si>
    <t>La compleja identificación de las acciones de mejora continua de los procesos 
Carencia de compromiso de los gestores funcionales de proyectos de tecnología por parte de los procesos
El nivel de resistencia al cambio de los diferentes grupos de interés, afecta el cumplimiento de los objetivos de los procesos de TI y la adopción de las herramientas tecnológicas. 
La especificación de los recursos presupuestales de funcionamiento que deben ser comprometidos por la entidad y se llevan sobre el presupuesto de inversión
La adquisición de bienes y servicios personalizados a través de los mecanismos de Colombia compra Eficiente
La estructura organizacional de TI no es acorde a las necesidades de la entidad, dada la falencia de una Oficina de TI establecida y estratégica para la UAERMV
Variación de las prioridades y lineamientos institucionales para la ejecución de los proyectos y el soporte operativo de TI
La insuficiente oferta en el mercado del recurso humano especializado para el desarrollo de software</t>
  </si>
  <si>
    <t>Incumplimiento al Plan de Desarrollo.
Reducción de recursos financieros por incumplimiento al Plan de Inversión.</t>
  </si>
  <si>
    <t>Arquitecto Empresarial</t>
  </si>
  <si>
    <t>trimestralmente el avance de los proyectos del mapa de ruta con cada uno de los líderes de proyecto, por medio del diligenciamiento de EGTI-FM-008 Formato Seguimiento al Plan Estratégico de Tecnologías de Información -PETI, monitoreando la ejecución de los proyectos contemplados dentro del mapa de ruta.
En caso de que alguno de los proyectos del mapa de ruta, no aporte valor para el cumplimiento de metas y/o objetivos estratégicos o no cuente con los recursos necesarios para su ejecución, se escalará con el Comité Institucional de Gestión y Desempeño vía correo electrónico, donde se tomarán las acciones correspondientes.
Evidencia: EGTI-FM-008 Formato Seguimiento al Plan Estratégico de Tecnologías de Información -PETI Diligenciado, Correo electrónico según corresponda.</t>
  </si>
  <si>
    <t>Ajustar a la Priorización de las necesidades para vigencias futuras para la actualización del PETI</t>
  </si>
  <si>
    <t>Priorización de Proyectos 
Asignación al Mapa de Ruta.</t>
  </si>
  <si>
    <t>Anual</t>
  </si>
  <si>
    <t>Control de Cambios de los Proyectos del PETI</t>
  </si>
  <si>
    <t>EGTI-FM-001 Formato Control de Cambios</t>
  </si>
  <si>
    <t>Líderes de Proyecto</t>
  </si>
  <si>
    <t>Correctivo</t>
  </si>
  <si>
    <t>Actualización del PETI</t>
  </si>
  <si>
    <t>PETI Actualizado</t>
  </si>
  <si>
    <t xml:space="preserve">PLANIFICACIÓN DE LA CONSERVACIÓN DE LA INFRAESTRUCTURA </t>
  </si>
  <si>
    <t>por incumplimiento en la ejecución de las metas físicas planteadas por la Entidad para la vigencia 2024</t>
  </si>
  <si>
    <t xml:space="preserve">debido al aumento en las metas misionales que demande una mayor cantidad de diseños a los previstos inicialmente, lo que ocasiona que no se entregue a tiempo la priorización de elementos viales con sus soportes a la  Subdirección de Intervención de la Infraestructura (SII). </t>
  </si>
  <si>
    <t>Elaborar la evaluación y diseño estructural de pavimento y de espacio público en caso de que se requiera.</t>
  </si>
  <si>
    <t>Un posible incumplimiento en el El proceso de Planificación de la Conservación de la Infraestructura, puede afectar negativamente la ejecución de las actividades planeadas por otros procesos.
Decisiones de la alta Dirección de la Entidad que generen cambios frecuentes en el equipo responsable del Proceso de Planificación de la Conservación de la Infraestructura.</t>
  </si>
  <si>
    <t>Aumento en las metas de la Entidad</t>
  </si>
  <si>
    <t>Retrasos en la entrega del listado de priorización a la Subdirección de Intervención de la
 Infraestructura (SII) en
 incumplimiento en la ejecución de las metas físicas planteadas por la entidad para la vigencia 2024</t>
  </si>
  <si>
    <t>El colaborador designado por el (la) Subdirector(a) de Planificación y de Conservación</t>
  </si>
  <si>
    <r>
      <t xml:space="preserve">Trimestralmente, el avance en las metas de priorización plasmadas en los indicadores de la SPC: PCI-IND-001, PCI-IND-003 y PCI-IN-004, con el fin de verificar que las metas no hayan aumentado o se hayan incumplido, </t>
    </r>
    <r>
      <rPr>
        <b/>
        <sz val="12"/>
        <rFont val="Arial"/>
        <family val="2"/>
      </rPr>
      <t>dejando registro en un archivo de excel.</t>
    </r>
    <r>
      <rPr>
        <sz val="12"/>
        <rFont val="Arial"/>
        <family val="2"/>
      </rPr>
      <t xml:space="preserve">
En caso de que la meta aumente o se esté incumpliendo las metas de priorización, se informará a través de un correo electrónico a el (la) Subdirector(a) de Planificación y de Conservación, para que redistribuya las tareas al equipo de la SPC para dar prioridad a las actividades de diseño. El registro del control son los correos eléctronicos mencionados cuando aplique y link de reunión de seguimiento trimestral a los resultados de los inicadores. </t>
    </r>
  </si>
  <si>
    <t>Reunión liderada por el (la) Subdirector(a) en la que redistribuya las tareas al equipo de la SPC para dar prioridad a las actividades de diseño.</t>
  </si>
  <si>
    <t>El (la) Subdirector(a) de Planificación y de Conservación y/o el colaborador designado por la SPC.</t>
  </si>
  <si>
    <t xml:space="preserve">Acta de reunión </t>
  </si>
  <si>
    <t>Cuando se requiera</t>
  </si>
  <si>
    <t>Convocar al Comité de Planeación, Producción e Intervención para socializar la materialización del riesgo y definir las acciones correctivas a implementar.</t>
  </si>
  <si>
    <t>Acta del comité</t>
  </si>
  <si>
    <t>Secretario Técnico del Comité</t>
  </si>
  <si>
    <t>Mensualmente, el cumplimiento por parte del Laboratorio de la realización de los ensayos solicitados por la SPC como insumo para la elaboración de los diseños, dejando registro en un archivo de excel.
En caso de que se esté incumpliendo con los resultados de los ensayos por parte del Laboratorio, se informará a través de un correo electrónico a el (la) Subdirector(a) de Planificación y de Conservación.</t>
  </si>
  <si>
    <t xml:space="preserve">Reunión liderada por el (la) Subdirector(a) con el Laboratorio para establecer una estratégia que permita dar cumplimiento a los ensayos de laboratorio faltantes. </t>
  </si>
  <si>
    <t>GESTIÓN DE LABORATORIO</t>
  </si>
  <si>
    <t>Por que los resultados de los ensayos realizados en el laboratorio sean errados</t>
  </si>
  <si>
    <t>Debido a:
1. Desviaciones en la manipulación, preparación de los ítems de ensayo y/o el procedimiento de la norma de ensayo aplicable.
2. Uso de equipamiento que no cumple las especificaciones requeridas en la norma de ensayo.
3. Incumplimiento con las instalaciones y/o las condiciones ambientales especificadas en la norma de ensayo.
4. Falta de competencia del personal para realizar las actividades en las que esta autorizado.
5. Errores en el registro de datos primarios, en la digitación y/o en la emisión del informe.</t>
  </si>
  <si>
    <t>Prestación de los servicios del laboratorio</t>
  </si>
  <si>
    <t>* Falta de claridad en el proceso responsable del mantenimiento de la infraestructura física del laboratorio.
* Incumplimiento a los procedimientos y/o los instructivos internos del proceso.</t>
  </si>
  <si>
    <t>* Actualización de las normas de ensayo.
* Incumplimiento del contratista de mantenimiento del equipamiento.</t>
  </si>
  <si>
    <t>Reprocesos de actividades, trabajos no conformes, no conformidades y aumento de carga operativa, quejas de los clientes, perdida de credibilidad de los resultados y afectación de la imagen del laboratorio ante los clientes.</t>
  </si>
  <si>
    <t>El coordinador técnico,</t>
  </si>
  <si>
    <r>
      <t>Mensualmente el cumplimiento de la precisión de los métodos de ensayo, realizando una comparación entre la diferencia de los resultados de una misma muestra y la precisión del método. Dicha verificación se registra en el formato  análisis para el aseguramiento de la validez de los resultados</t>
    </r>
    <r>
      <rPr>
        <b/>
        <sz val="12"/>
        <rFont val="Arial"/>
        <family val="2"/>
      </rPr>
      <t xml:space="preserve"> GLAB-FM-148. </t>
    </r>
    <r>
      <rPr>
        <sz val="12"/>
        <rFont val="Arial"/>
        <family val="2"/>
      </rPr>
      <t>Si los ensayos realizados no cumplen con la precisión del método, se realiza una retroalimentación a las personas que realizaron los ensayos y  se les solicita repetirlos con la contra muestra. Si al realizar nuevamente los ensayos aun no cumple con la precisión este laboratorista queda desautorizado para realizar dicho ensayo.</t>
    </r>
  </si>
  <si>
    <t>De acuerdo con el procedimiento de trabajo no conforme GLAB-PR-002
* Eliminar el informe
* Repetir el ensayo
* Modificar el informe
* Corregir el registro de toma de datos</t>
  </si>
  <si>
    <t>Soportes de acuerdo con la accion realizada (Eliminación del informe, Repetición del ensayo, Modificación del informe y Corrección del registro de toma de datos según aplique)</t>
  </si>
  <si>
    <t>Líder operativo del proceso y/o lider de acreditación</t>
  </si>
  <si>
    <t>El supervisor operativo,</t>
  </si>
  <si>
    <r>
      <t xml:space="preserve">semestralmente se verifican las competencias de los laboratoristas en la ejecución de los ensayos, a través de una lista de chequeo que se  registra en el  formato de  supervisión </t>
    </r>
    <r>
      <rPr>
        <b/>
        <sz val="12"/>
        <rFont val="Arial"/>
        <family val="2"/>
      </rPr>
      <t>GLAB-FM-126,</t>
    </r>
    <r>
      <rPr>
        <sz val="12"/>
        <rFont val="Arial"/>
        <family val="2"/>
      </rPr>
      <t xml:space="preserve"> que indica los criterios para la correcta ejecución del ensayo establecidos en la norma aplicable. En caso de encontrar desviaciones en la ejecución del ensayo, se desautoriza al laboratorista para la ejecución de dicho ensayo y se programa una nueva fecha para repetir la supervisión hasta que el laboratorista demuestre la competencia para ejecutar el ensayo de acuerdo a la norma.</t>
    </r>
  </si>
  <si>
    <t>cada  vez que se va a emitir un informe de ensayo, que  la información  de los registros de toma de datos sean coherentes y que correspondan a la información  digitada, dejando como evidencia de la aprobación  su  firma en el  informe de ensayo. Si encuentra alguna diferencia en la información se solicita la corrección en el registro de toma de datos al laboratorista y/o la corrección del informe según corresponda.</t>
  </si>
  <si>
    <t>El  coordinador técnico,</t>
  </si>
  <si>
    <t>cada vez que se crea o se hace alguna modificación en los  formatos de informe de ensayo, que  influyan en  el  calculo de resultados, de las formulas, por medio de una verificación manual que se  registra en el formato verificación manual hojas de cálculo GLAB-FM-104, con el fin, de evitar errores de cálculos en los informes de ensayo. En caso de encontrar alguna desviación, el coordinador  técnico realizara las correcciones necesarias en el formato de informe de ensayo y la validación de las formulas nuevamente.</t>
  </si>
  <si>
    <t>El auxiliar de equipos</t>
  </si>
  <si>
    <t>cada vez que va a ser instalado o reinstalado un equipamiento en el laboratorio, que  cumpla con los requisitos especificados en la norma de ensayo revisando los resultados de verificaciones, comprobaciones intermedias  y/o calibración  según aplique, por medio de l formato liberación de los informes de verificaciones, comprobaciones intermedias y certificados de calibración GLAB-FM-111. Si el equipamiento no cumple con los requisitos especificados, queda fuera de servicio, se solicita su mantenimiento (correctivo o ajuste según aplique) y se vuelve a verificar, si cumple las especificaciones técnicas se pone en servicio, de lo contario se reintegra al almacén general para su disposición final.</t>
  </si>
  <si>
    <t>cada vez que se realiza un  actividad (mantenimiento correctivo, preventivo, inspecciones, verificación, comprobación intermedia y calibración) al equipamiento, su correcto funcionamiento y lo registra en el formato inspección equipos del laboratorio UAERMV GLAB-FM-112. Si al realizar la verificación,  el equipamiento presenta fallas se pone fuera de servicio hasta que este se encuentre en buen estado.</t>
  </si>
  <si>
    <t>cada vez que se solicita un equipamiento menor (tamices, diales, termómetros, pie de rey entre otros) para su uso, que este en buen estado cuando lo entrega y  recibe, lo registra en el formato control y seguimiento de equipos GLAB-FM-115. En caso de encontrar que el equipamiento esta en mal estado se pone fuera de servicio hasta  que se verifique el correcto funcionamiento de este.</t>
  </si>
  <si>
    <t xml:space="preserve">El auxiliar de acreditación </t>
  </si>
  <si>
    <t xml:space="preserve">cada vez que ingresa una persona nueva, que la persona cumpla con la competencia exigida para el rol a desempeñar, en el formato verificación de las competencias del personal del laboratorio UAERMV GLAB-FM-137, con el fin de garantizar que el personal tenga la competencia requerida para el rol a desempeñar. Si el personal no cumple con la competencia requerida se establece un plan de acción para dar cumplimiento a la o las competencia que no cumplen. </t>
  </si>
  <si>
    <t>PRODUCCIÓN DE MEZCLA</t>
  </si>
  <si>
    <t>por sanciones o no confomidades de los entes de control o la OCI</t>
  </si>
  <si>
    <t xml:space="preserve">debido a deficiencias en la programación del material e insumos necesarios o desabastecimiento, se detuvo la operación afectando la programación de las intervenciones  para  cumplir con las solicitudes concertadas. 
</t>
  </si>
  <si>
    <t xml:space="preserve">
• Producir mezclas y entregar o despachar materias primas e insumos solicitados.</t>
  </si>
  <si>
    <t>falta de coordinacion entre el Gerente y los supervisores de los contratos de aprovisionamiento</t>
  </si>
  <si>
    <t>incumplimiento de los proveedores</t>
  </si>
  <si>
    <t>desabastecimiento</t>
  </si>
  <si>
    <t xml:space="preserve">     Entre 130 y 650 SMLMV </t>
  </si>
  <si>
    <t>El Gerente de Produccion</t>
  </si>
  <si>
    <r>
      <rPr>
        <b/>
        <sz val="12"/>
        <rFont val="Arial"/>
        <family val="2"/>
      </rPr>
      <t>mensualmente</t>
    </r>
    <r>
      <rPr>
        <sz val="12"/>
        <rFont val="Arial"/>
        <family val="2"/>
      </rPr>
      <t xml:space="preserve"> los informes de supervision de la ejecucion de los contratos a cargo de la Gerencia de produccion, con ejecución y avance en el </t>
    </r>
    <r>
      <rPr>
        <b/>
        <sz val="12"/>
        <rFont val="Arial"/>
        <family val="2"/>
      </rPr>
      <t xml:space="preserve">tablero de control </t>
    </r>
    <r>
      <rPr>
        <sz val="12"/>
        <rFont val="Arial"/>
        <family val="2"/>
      </rPr>
      <t xml:space="preserve">del </t>
    </r>
    <r>
      <rPr>
        <b/>
        <sz val="12"/>
        <rFont val="Arial"/>
        <family val="2"/>
      </rPr>
      <t>Comité de seguimiento contractual y presupuestal Proyectos Misionales</t>
    </r>
    <r>
      <rPr>
        <sz val="12"/>
        <rFont val="Arial"/>
        <family val="2"/>
      </rPr>
      <t xml:space="preserve"> de la Subdireccion de produccion y apoyo logistico, con el objetivo de gestionar las modificaciones contractuales para la continuidad del suministro de mezclas, los cuales </t>
    </r>
    <r>
      <rPr>
        <b/>
        <sz val="12"/>
        <rFont val="Arial"/>
        <family val="2"/>
      </rPr>
      <t xml:space="preserve">se documentan en el formato de acta de la entidad.
</t>
    </r>
    <r>
      <rPr>
        <sz val="12"/>
        <rFont val="Arial"/>
        <family val="2"/>
      </rPr>
      <t>En caso de presentarse o identificar  novedades que afecten significativamente el despacho, se</t>
    </r>
    <r>
      <rPr>
        <b/>
        <sz val="12"/>
        <rFont val="Arial"/>
        <family val="2"/>
      </rPr>
      <t xml:space="preserve"> escala al comite de planificacion, produccion e Intervencion </t>
    </r>
    <r>
      <rPr>
        <sz val="12"/>
        <rFont val="Arial"/>
        <family val="2"/>
      </rPr>
      <t xml:space="preserve">incluyendolo en el orden del dia para  tomar las acciones relacionadas con la capacidad y programacion ofertada de manera consensuada en la cadena de valor misional. </t>
    </r>
  </si>
  <si>
    <t>Alimentar el archivo de gestion de contratos de la Gerencia de produccion</t>
  </si>
  <si>
    <t>Lider de seguimiento contratos GP</t>
  </si>
  <si>
    <t>Archivo actualizado para cargar a tablero de control</t>
  </si>
  <si>
    <t>mensual</t>
  </si>
  <si>
    <t>Escalar estado de la cadena de abastecimiento al comité de planeacion, produccion e intervencion</t>
  </si>
  <si>
    <t>Acta de reunion del comité de planeacion con los ajustes realizados</t>
  </si>
  <si>
    <t>Lider de seguimiento contractual GP</t>
  </si>
  <si>
    <t>El reporte de avance mensual y variaciones de metas institucionales de la gerencia de Intervencion con el plan anual de adquisiciones a su cargo e informar al equipo de trabajo de la Gerencia de Produccion las variaciones en la demanda de recursos para la toma de decisiones relacionadas con la gestion contractual y ajustar la capacidad de acuerdo a esas necesidades,
 En caso de presentarse o identificar  novedades que afecten significativamente el volumen se escala a la mesa de seguimiento de contratacion, incluyendolo en el orden del dia para  tomar las acciones relacionadas con la capacidad y programacion ofertada de manera consensuada en la cadena de valor misional</t>
  </si>
  <si>
    <t>Actualizar el tablero de control de la gerencia de produccion</t>
  </si>
  <si>
    <t xml:space="preserve">tablero de control con informacion oportuna </t>
  </si>
  <si>
    <t>LOGÍSTICA Y MANEJO DE LA MAQUINARIA Y EQUIPO</t>
  </si>
  <si>
    <t>Por baja disponibilidad operativa de vehículos, maquinaria, equipos y plantas industriales, afectando el cumplimiento de las metas establecidas en la UAERMV.</t>
  </si>
  <si>
    <t>Debido a la falta de seguimiento a los mantenimientos realizados y al aumento de la demanda operativa.</t>
  </si>
  <si>
    <t>Realizar el seguimiento a la programación de mantenimientos y el estado de los vehiculos, maquinaria, equipos y plantas industriales.</t>
  </si>
  <si>
    <t>Falta de seguimiento por parte de los delegados por la Gerencia de Maquinaria y Equipos.
Deficiencia en la información reportada</t>
  </si>
  <si>
    <t>Incremento en los tiempos de mantenimiento.
Demora en la emision de cotizaciones.</t>
  </si>
  <si>
    <t>Incumplimientos en los
compromisos
institucionales de la UAERMV</t>
  </si>
  <si>
    <t>El designado por la Gerencia de Maquinaria y equipos</t>
  </si>
  <si>
    <t>Mensualmente en la mesa de trabajo se verifica el correcto diligenciamiento del PPMQ-DI-004-Consolidado Maquinaria, Vehiculos y Equipos, y del PPMQ-DI-005 Base de datos control de mantenimiento preventivo por horas, kilómetros o m3 producidos, dejando como evidencia el acta de seguimiento. 
En caso de identificar novedades en la información se debe documentar la desviación alertando a la Gerencia de Maquinaria  y Equipos para la toma de decisiones.</t>
  </si>
  <si>
    <t xml:space="preserve">Controlar el inventario del estado actual de vehículos, maquinaria, equipos y plantas industriales para dar inicio a la operación en la vigencia 2024
</t>
  </si>
  <si>
    <t>Gerente de Maquinaria y Equipos</t>
  </si>
  <si>
    <t>Matriz de inventario ME</t>
  </si>
  <si>
    <t xml:space="preserve">Informar, validar, gestionar las novedades presentadas en reunión de seguimiento del Parque Automotor con el fin de obtener planes de mejora. </t>
  </si>
  <si>
    <t>Acta de reunión y base de datos PPMQ-DI-004 Consolidado Maquinaria, Vehiculos y Equipos.</t>
  </si>
  <si>
    <t>Personal asignado del proceso logística y manejo de maquinaria y equipo.</t>
  </si>
  <si>
    <t>Mensualmente la gestión, de la información registrada en el documento interno PPMQ-DI-007 Base de datos ordenes de mantenimiento y del PPMQ-FM-002 Formato reporte de necesidades de mantenimiento dejando como evidencia el acta de reunión.
Si se observa la falta de registros e información de los mantenimientos de los vehiculos, maquinaria, equipos se debe documentar la desviación e informar al lider y/o gerente de maquinaria y equipos.</t>
  </si>
  <si>
    <t>Realizar la actualización de PPMQ-DI-007 Base de datos ordenes de mantenimiento y  PPMQ-FM-002 Formato reporte de necesidades de mantenimiento.</t>
  </si>
  <si>
    <t>Designados por la gerencia de maquinaria y equipo.</t>
  </si>
  <si>
    <t>Formatos PPMQ-DI-007 Base de datos ordenes de mantenimiento y  PPMQ-FM-002 Reporte de necesidades de mantenimiento.</t>
  </si>
  <si>
    <t>Cuatrimestral</t>
  </si>
  <si>
    <t xml:space="preserve">Reportar la actualización de las bases de datos en la reunión de seguimiento del Parque Automotor con el fin de gestionar el ingreso de vehiculos, maquinaria y equipo menor al taller. </t>
  </si>
  <si>
    <t>Acta de reunión y base de datos PPMQ-DI-007 Base de datos ordenes de mantenimiento y  PPMQ-FM-002 Reporte de necesidades de mantenimiento.</t>
  </si>
  <si>
    <t xml:space="preserve">INTERVENCIÓN DE LA INFRAESTRUCTURA </t>
  </si>
  <si>
    <t>Por deficiencias en la calidad de las obras ejecutadas.</t>
  </si>
  <si>
    <t>Debido a materiales e insumos que  no cumplian las especificaciones técnicas en los diferente tipos de intervención que ejecuta la Entidad; deficiencia en la operatividad de la maquinaria y equipo, que podrían generar deficiencias en la calidad de las obras ejecutadas.</t>
  </si>
  <si>
    <t>Realizar el seguimiento a las intervenciones de las obras y notificar al área correspondiente fallas en la calidad de los materiales a instalar</t>
  </si>
  <si>
    <t xml:space="preserve">Reprocesos por inadecuada operatividad de equipos que incluye la experticia del operario
Deficiencias en las especificaciones técnicas de los materiales e insumos </t>
  </si>
  <si>
    <t>Cambios de clima, por lluvia intempestiva cuando se estan realizando las ejecuciones
Falta de articulación con las diferentes Entidades  (Acueducto) para la conservación de lo ejecutado por la Entidad</t>
  </si>
  <si>
    <t>Mala imagen de la Entidad y reprocesos en las intervenciones</t>
  </si>
  <si>
    <t xml:space="preserve">Los profesionales de Calidad designados por el Subdirector de Intervención de la Infraestructura </t>
  </si>
  <si>
    <t>y elabora las actas de visitas y consolidan mensualmente el cumplimiento del proceso constructivo de acuerdo con la aplicación de los procedimientos,  instructivos y demás documentación asociados al proceso. En caso de que se presenten incumplimientos al proceso constructivo el equipo de Calidad con previa aprobación del Subdirector impartira las medidas pertinentes. 
Como evidencia queda el Informe mensual técnico de seguimiento a intervenciones dirigido a la Gerencia para el Desarrollo, la Calidad y la Innovación</t>
  </si>
  <si>
    <t>Socialización trimestral de buenas practicas de obra producto de los diferentes tipos de intervención, estrategias y temas de importancia para la Subdirección</t>
  </si>
  <si>
    <t>Subdirector de Intervención de la Infraestructura, Gerente de Intervención Urbana, Gerente de Intervención Rural y profesional(es) designado(s)</t>
  </si>
  <si>
    <t xml:space="preserve">Acta de reunión o correo electrónico </t>
  </si>
  <si>
    <t>01/01/2024 a 31/12/2024</t>
  </si>
  <si>
    <t>Elaborar plan de mejoramiento</t>
  </si>
  <si>
    <t xml:space="preserve"> plan de mejoramiento</t>
  </si>
  <si>
    <t>mensualmente los ensayos de laboratorio que  se efectuarán en los frentes de obra con base en el Documento Interno Plan de Inspección de la Calidad Técnico (SMCT-DI-001)  dirigido a la Gerencia para el Desarrollo, la Calidad y la Innovación. En caso de que se presenten afectaciones a los resultados de los ensayos de Laboratorio los profesionales responsables con previa aprobación de la Gerencia para el Desarrollo, la Calidad y la Innovación impartira las medidas pertinentes. 
Como evidencia queda el informe mensual técnico de los Ensayos ejecutados dirigido a la Gerencia para el Desarrollo, la Calidad y la Innovación</t>
  </si>
  <si>
    <t>Los profesionales encargados designados por el Gerente de Intervención Urbana</t>
  </si>
  <si>
    <t>mensualmente el cumplimiento de las alertas emitidas sobre el estado del funcionamiento de la maquinaria, equipos y la experticia de los operarios. En caso que no sean atendidas y resueltas de manera oportuna, se informará a la Subdirección de Producción y Apoyo Logístico a través de un correo electrónico o una acta de reunión o mensaje de whatsapp.
Como evidencia queda el Informe mensual Consolidado donde se evidencia los trámites de verificación de seguimiento a maquinaria en frentes de obra dirigido a la Subdirección de Producción y Apoyo Logístico</t>
  </si>
  <si>
    <t>Retroalimentación de los reportes y seguimiento presentados de maquinaria y equipos al personal involucrado</t>
  </si>
  <si>
    <t xml:space="preserve">Por retrasos desde su iniciación, ejecución y terminación de la obra.  </t>
  </si>
  <si>
    <t>Debido a  que se presentas iImprevistos e incumplimientos en el suministro de equipo, maquinaria e insumos y la falta de reacción a las alertas generadas durante el seguimiento a la programación.</t>
  </si>
  <si>
    <t>Planear la programación periódica de intervención de acuerdo con los recursos humanos, maquinaria, equipos y materiales disponibles; la priorización y el diagnóstico inicial para la malla vial local, intermedia, rural, y de ciclo-infraestructura y de espacio público.</t>
  </si>
  <si>
    <t>Demoras en las entregas de materiales y falta de operatividad de maquinaria y equipos.</t>
  </si>
  <si>
    <t>Solicitudes nuevas y prioritarias de apoyos interinstitucionales en las diferentes estrategias.</t>
  </si>
  <si>
    <t>Retrasos en el cumplimiento de las metas de la Entidad</t>
  </si>
  <si>
    <t xml:space="preserve">El profesional designado por el Subdirector de Intervención de la Infraestructura </t>
  </si>
  <si>
    <t xml:space="preserve">semanalmente el cumplimiento de la programación e informa al comité técnico el avance de lo programado, la ejecución, cumplimiento de las metas misionales y de esta manera se toman desiciones. En caso de evidenciar retrasos en el comité se planteará soluciones que deben ser implementadas por los profesionales designados para dar cumplimiento al programa de trabajo. 
Como evidencia queda el correo enviado que contiene el avance semanal del cumplimiento a lo programado por cada estrategia.
</t>
  </si>
  <si>
    <t>Socialización en el comité técnico del avance de cumplimiento de lo programado en la  proyección de metas de cada estrategia</t>
  </si>
  <si>
    <t xml:space="preserve">Los Directores de Obra designados por los Gerentes de Intervención Urbana y Rural </t>
  </si>
  <si>
    <t xml:space="preserve">
cada vez que se realice la visita técnica que las condiciones del terreno para la ejecución permanezcan como las diagnósticadas por la Subdirección de Planificación y Conservación. 
En caso de que las condiciones del terreno encontradas sean diferentes a las diagnósticadas inicialmente; se solicitará por correo a la SPC realizar visita al segmento vial, para su actualización cuando se requiera, de no ser atendida la solicitud o resueltas de manera oportuna, se suspenden las actividades e informa al Subdirector.
Como evidencia queda queda soporte de la herramienta SIGMA y/o acta de reunión, solo aplica cuando se presentan cambios de diagnósticos.</t>
  </si>
  <si>
    <t>mensualmente el cumplimiento de las alertas emitidas, y son los encargados de consolidar diariamente los reportes enviados por chat que realizarán los profesionales encargados de los frentes de obra del estado del funcionamiento de la maquinaria y equipos y la experticia de los operarios, en caso que no sean atendidas y resueltas de manera oportuna, se informará a la Subdirección de Producción y Apoyo Logístico a través de un correo electrónico o una acta de reunión o mensaje de whatsapp.
Como evidencia queda el Informe consolidado donde se evidencia los trámites de verificación de seguimiento a maquinaria en frentes de obra dirigido a la Subdirección de Producción y Apoyo Logístico</t>
  </si>
  <si>
    <t>Sanción de un ente regulador por el Incumplimiento  de la normativa, procedimientos y manuales ambiental, social y SST;  vigentes en la intervención de la malla vial</t>
  </si>
  <si>
    <t xml:space="preserve">Desconocimiento en los lineamientos y procedimientos  por parte de los colaboradores.
Deficiencia en el seguimiento y control de la aplicación de los procedimientos en las intervenciones de la Entidad. 
Deficiencia en el seguimiento y control de la aplicación de los procedimientos en las intervenciones de la Entidad. </t>
  </si>
  <si>
    <t>•Desarrollar las actividades conforme a lo establecido en los documentos que respalden la gestión ambiental y de seguridad y salud en el trabajo.
• Verificar el cumplimiento de las actividades programadas en la Gestión Social, Ambiental y de Seguridad y Salud en el Trabajo</t>
  </si>
  <si>
    <t>Falta de conocimientos de la normatividad, manuales y los procedimientos  del proceso, por parte de algunos colaborador</t>
  </si>
  <si>
    <t xml:space="preserve">Cambios en la normatividad que la entidad desconozca </t>
  </si>
  <si>
    <t>Posibles sanciones economicas o perdida de legitimidad institucional.</t>
  </si>
  <si>
    <t xml:space="preserve">Los profesionales designados por el jefe de Servicio a la Ciudadanía y Sostenibilidad (Coordinadores (as)  Ambiental, Social y SST) </t>
  </si>
  <si>
    <t xml:space="preserve">bimestralmente la apropiación de  las sensibilizaciones en las tematicas de los tres componentes (Ambiental; Social y SST) con una evaluación de sesis (6) jornadas de sensibilización; lo anterior se realizará mediante un documento  de evaluación y la evidencia será el analisis, como producto de los resultados de las evaluaciones aplicadas. 
En caso de que los resultados de la evaluación no superen el 85% se brindará apoyo personalizado. </t>
  </si>
  <si>
    <t>Realizar evaluacion semestral a los residentes ambientales, sociales y SST; de los procedimientos y manuales  de cada uno de los tres componestes</t>
  </si>
  <si>
    <t xml:space="preserve">Oficina de Servicio a la Ciudadania y Sostenibilidad </t>
  </si>
  <si>
    <t xml:space="preserve">2 listados de asistencia y evaluaciones  </t>
  </si>
  <si>
    <t>junio - diciembre de 2024</t>
  </si>
  <si>
    <t xml:space="preserve"> plan de mejoramiento ejecutado</t>
  </si>
  <si>
    <t>Jefe de Servicio a la Ciudadania y Sostenibilidad</t>
  </si>
  <si>
    <t>Los profesionales designados por el Jefe de Servicio a la Ciudadania y Sostenibilidad (Coordinadores (as)  Ambientales, Sociales y SST)</t>
  </si>
  <si>
    <t xml:space="preserve">trimestralmente la normatividad aplicable vigente; las  evidencias serán las actas de reunión de las revisiones.
En el caso que se identifiquen cambios normativos, se procede a informar al jefe con el fin de tramitar el ajuste respectivo de matriz legal ante la oficina jurídica de la UMV. </t>
  </si>
  <si>
    <t>Realizar a Mesa de seguimento a la normatividad ambiental, sst y social.</t>
  </si>
  <si>
    <t xml:space="preserve">Acta de reunión Mesa de seguimento </t>
  </si>
  <si>
    <t xml:space="preserve">Trimestral </t>
  </si>
  <si>
    <t>Los profesionales designados por el  Jefe de Servicio a la Ciudadania y Sostenibilidad (Coordinadores (as)  Ambientales, Sociales y SST)</t>
  </si>
  <si>
    <t xml:space="preserve">semanalmente la correcta implementación de los procedimientos y el adecuado diligenciamiento de los formatos asociados a los mismos; las  evidencias serán las actas de reunión de las revisiones.
En el caso que se identifiquen anomalías, se procede a informar al supervisor del contrato para tomar las medidas correctivas necesarias. </t>
  </si>
  <si>
    <t xml:space="preserve">Elaborar una pieza informativa cuatrimestral  de los procedimientos Ambiental, Social  y SST; la cual será enviada al área de comunicaciones para su publicación. La pieza informativa se enviará cuatrimestalmente de uno de los componentes.  </t>
  </si>
  <si>
    <t xml:space="preserve">3 Piezas informativas </t>
  </si>
  <si>
    <t>De enero 2024 hasta  dic 2024</t>
  </si>
  <si>
    <t xml:space="preserve">Los profesionales designados por el Jefe de Servicio a la Ciudadania y Sostenibilidad  (Coordinadores (as)  Ambiental, Social y SST) </t>
  </si>
  <si>
    <t>la correcta implementación de los controles ambientales, sociales y SST, a traves de al menos 2 visitas de seguimiento al mes a los Frentes de Obra.
Lo anterior se evidenciará por medio de registro fotográfico de las visitas a los frentes de obra realizadas por los coordinadores de la OSCS. 
En el caso que se identifiquen anomalías, se procede a informar al supervisor del contrato para tomar las medidas correctivas necesaria</t>
  </si>
  <si>
    <t>por perdida, hurto o daño de elementos devolutivos y de consumo necesarios para la gestión ambiental, social y de sst</t>
  </si>
  <si>
    <t>debido a la falta de cuidado, rigurosidad en la vigilancia y debilidades en los controles internos</t>
  </si>
  <si>
    <t>gestión ambiental, social y de sst</t>
  </si>
  <si>
    <t>Fiscal </t>
  </si>
  <si>
    <t>Falta de controles internos, supervision y vigilancia</t>
  </si>
  <si>
    <t xml:space="preserve">Delincuencia común, orden público </t>
  </si>
  <si>
    <t>Posibles sanciones economicas.</t>
  </si>
  <si>
    <t xml:space="preserve">Cuatrimestralmente la apropiación de las sensibilizaciones en las tematicas (de cuidado de lo publico, cuidado de bienes y responsabilidades en el uso adecuado y peridda de los bienes publicos) con una evaluación de tres (3) jornadas de sensibilización; lo anterior se realizará mediante un documento  de evaluación y la evidencia será el analisis, como producto de los resultados de las evaluaciones aplicadas. 
En caso de que los resultados de la evaluación no superen el 80% se brindará apoyo personalizado. </t>
  </si>
  <si>
    <t xml:space="preserve">Elaborar una pieza informativa  sobre de cuidado de lo publico, cuidado de bienes y responsabilidades en el uso adecuado y perdida de los bienes publicos y socializar en reuniones trimestrales con los residentes SST </t>
  </si>
  <si>
    <t xml:space="preserve">Acta de reunión  de Socialización </t>
  </si>
  <si>
    <t>la correcta asignación para su cuidado y preservación de elementos devolutivos y de consumo necesarios para la gestión ambiental, social y de sst, a los residentes a cargo del frente de obra donde se encuentran dichos elementos, a traves de mesa de seguimiento y/o correo electronico.
Lo anterior se evidenciará por medio de acta de asignación o correo electronico de partes de los coordinadores a los residentes de la OSCS. 
En el caso que se identifiquen perdidas, se procede a informar al supervisor del contrato para tomar las medidas correctivas necesaria</t>
  </si>
  <si>
    <t>DESARROLLO MISIONAL Y COMERCIALIZACIÓN</t>
  </si>
  <si>
    <t>Por la no realizacion de proyectos de innovacion viables para el desarrollo misional de la entidad</t>
  </si>
  <si>
    <t>Debido a: falencias en los aspectos economico, tecnico y juridico que se requiere para el desarrollo de la misionalidad de la entidad, deficiencias en la capacidad operacional y/o falta de alianzas estrategicas con otras entidades.</t>
  </si>
  <si>
    <t>Proyectos de innovación</t>
  </si>
  <si>
    <t>Incumplimiento a los procedimientos y documentos   internos del proceso.
Disponibilidad  de recursos necesarios (Equipos, insumos, etc.) para  la  ejecución .</t>
  </si>
  <si>
    <t>Carencia de alianzas estrategicas que permitan la financiacion y/o prestamos de recursos fisicos para la ejecucuion de proyectos de innovación</t>
  </si>
  <si>
    <t>Incumplimiento en el desarrollo de proyectos de innovación</t>
  </si>
  <si>
    <t>Profesional especializado grado 05</t>
  </si>
  <si>
    <t>Cada vez que se plantea la iniciativa de un proyecto de innovación, la viabilidad tecnica y juridica en las mesas de trabajo de iniciativas de proyectos, dejando como evidencia un  acta de reunion de las iniciativas. si la propuesta no cumple con lo establecido, no sera aprobada para continuar con su ejecución</t>
  </si>
  <si>
    <t>La no ejecución del proyecto</t>
  </si>
  <si>
    <t>Finalización del proyecto</t>
  </si>
  <si>
    <t>Gerente para el Desarrollo, la Calidad y la Innovación</t>
  </si>
  <si>
    <t>Gerente para el desarrollo, la Calidad e Innovación</t>
  </si>
  <si>
    <t>Cada vez que un proyecto finaliza su fase de estructuración, que este cuente con el soporte tecnico, economico y jurdico para la ejecución del proyecto, dejando como evidencia la aprobación del acta de constitución del proyecto, de no ser asi se dara por finalizado el proyecto planteado inicialmente.</t>
  </si>
  <si>
    <t>Cada vez que un proyecto finaliza su fase experimental, que los resultados obtenidos en la pruebas realizadas cumplan de acuerdo a lo planteado y aprobado en el acta de constitución del proyecto, dejando como evidencia el informe de las pruebas realizadas para la continuación del proyecto, de no ser asi, se dara por finalizado el proyecto planteado inicialmente.</t>
  </si>
  <si>
    <t>GESTIÓN JURÍDICA</t>
  </si>
  <si>
    <t>GESTIÓN FINANCIERA</t>
  </si>
  <si>
    <t xml:space="preserve">GESTIÓN DE RECURSOS FÍSICOS </t>
  </si>
  <si>
    <t>GESTIÓN AMBIENTAL</t>
  </si>
  <si>
    <t>GESTIÓN CONTRACTUAL</t>
  </si>
  <si>
    <t>GESTIÓN DOCUMENTAL</t>
  </si>
  <si>
    <t>GESTIÓN DE TALENTO HUMANO</t>
  </si>
  <si>
    <t>CONTROL DISCIPLINARIO INTERNO</t>
  </si>
  <si>
    <t>CONTROL Y  EVALUACIÓN INSTITUCIONAL</t>
  </si>
  <si>
    <t>SEGUIMIENTO Y MONITOREO DE CALIDAD TÉCNICA</t>
  </si>
  <si>
    <t>Por bajo desempeño institucional</t>
  </si>
  <si>
    <t>debido a la deficiente implementación de los lineamientos y políticas del MIPG que no permiten desarrollar las actividades definidas.</t>
  </si>
  <si>
    <t>En la formulacion de las actividades del plan de accion del proyecto 7859</t>
  </si>
  <si>
    <t>Posibilidad de afectación reputacional Por bajo desempeño institucional debido a la deficiente implementación de los lineamientos y políticas del MIPG que no permiten desarrollar las actividades definidas.</t>
  </si>
  <si>
    <t>Inoportunidad en la entrega de la información por parte de la gerencia del proyecto</t>
  </si>
  <si>
    <t>Cambios en la priorización de la entidad de acuerdo al POT y PDD</t>
  </si>
  <si>
    <t>Incumplimiento de metas
investigación disciplinaria</t>
  </si>
  <si>
    <t>Media</t>
  </si>
  <si>
    <t>Moderado</t>
  </si>
  <si>
    <t xml:space="preserve">Los gerentes de proyecto </t>
  </si>
  <si>
    <t>mensulamente que la información registrada para cada componente en la plantilla de plan acción, se encuentre alineado con lo ejecutado. Como soporte queda el correo electrónico remitido por la SG</t>
  </si>
  <si>
    <t>Los gerentes de proyecto  Valida mensulamente que la información registrada para cada componente en la plantilla de plan acción, se encuentre alineado con lo ejecutado. Como soporte queda el correo electrónico remitido por la SG</t>
  </si>
  <si>
    <t>Probabilidad</t>
  </si>
  <si>
    <t>40%</t>
  </si>
  <si>
    <t>Baja</t>
  </si>
  <si>
    <t>Revisión de la inforamción para cargue en los aplicativos oficiales</t>
  </si>
  <si>
    <t>OAP</t>
  </si>
  <si>
    <t>Plantilla de seguimiento/ reporte SEGPLAN</t>
  </si>
  <si>
    <t>1 plan de mejoramiento aprobado</t>
  </si>
  <si>
    <t>OAP-SG</t>
  </si>
  <si>
    <t>El profesional designado por el jefe de la OAP</t>
  </si>
  <si>
    <t>mensulamente que la información registrada para cada meta en la plantilla de plan acción, se encuentre ejecutado de acuerdo con lo programado. Como soporte queda el correo electrónico remitido por la SG.</t>
  </si>
  <si>
    <t>El profesional designado por el jefe de la OAP Verifica mensulamente que la información registrada para cada meta en la plantilla de plan acción, se encuentre ejecutado de acuerdo con lo programado. Como soporte queda el correo electrónico remitido por la SG.</t>
  </si>
  <si>
    <t>Leve</t>
  </si>
  <si>
    <t>Bajo</t>
  </si>
  <si>
    <t>Mesa de trabajo con el apoyo de la gerencia del proyecto para generar alertas</t>
  </si>
  <si>
    <t xml:space="preserve">Grabación de reunión y listado de asistencia </t>
  </si>
  <si>
    <t/>
  </si>
  <si>
    <t xml:space="preserve">  </t>
  </si>
  <si>
    <t>Sanción por entes reguladores</t>
  </si>
  <si>
    <t>La información que se entregue no esta validada por falta de articulación entre dependencias</t>
  </si>
  <si>
    <t>Reporte de información</t>
  </si>
  <si>
    <t>1.Falta de articulación entre dependencias. 
2.Dificultades en la priorización de los segmentos a intervenir de manera oportuna.
3.Factores de desabastecimiento de insumos o materias primas por factores externos como cierre de vias de  abastecimiento.
4.Factores de interrupción de la producción y la distribución de los productos UAERMV alos frentes de obra.
5.Dificultad en la generación de contratos de abastecimiento interno, de insumos, bienes y servicios.</t>
  </si>
  <si>
    <t>1.Cambios en la priorización de la entidad de acuerdo al POT y PDD
2.Atender solicitudes de otras entidades de manera oportuna afectando nuestra planeación.
3.Factores climaticos que impidan la intervención.</t>
  </si>
  <si>
    <t>1.No cumplir con las metas sectoriales - Recortes presupuestales por mala ejecución.
2.Falta de credibilidad y mala reputación que pondría en riesgo la existencia de la entidad.
3.Sanciones por entes de control.
4.Pérdida de confianza por información no confiable.</t>
  </si>
  <si>
    <t>El gerente del Proyecto de inversión</t>
  </si>
  <si>
    <t>mensualmente en el comité de Planificación, Producción e Intervención de UAERMV.
1. Cumplimiento  priorizacion  alcanzada v/s priorización proyectada  (SPC)
2. Cumplimiento de la magintud de meta alcanzada v/s magnitud de meta programada (SII)
3. Cumplimiento del PAA ejecutado V/s PAA proyectado. ( SPAL)
4. Cumplimiento de la ejecución presupuestal V/s programado (SPAL)
Dejando como evidencia dentro del acta de:
1. Presentación de la priorización 
2. Presentación del avance de metas 
3. Presentación del avance del plan anual de adquisiciones
4. Presentación de ejecución presupuestal del mes.
Si se presentan desviaciones, estas son escaladas a la Dirección General.</t>
  </si>
  <si>
    <t>preventivo</t>
  </si>
  <si>
    <t>manual</t>
  </si>
  <si>
    <t>1. Realizar mesas de trabajo interdisciplinarias para el manejo de factores que insiden en el cumplimiento del objetivo institucional.</t>
  </si>
  <si>
    <t>Gerencia del Proyecto Misional</t>
  </si>
  <si>
    <t xml:space="preserve">Actas de comité de Planeacion, Produccion e intervención </t>
  </si>
  <si>
    <t xml:space="preserve">Realizar el análisis de causas para levantar el plan de mejoramiento </t>
  </si>
  <si>
    <t xml:space="preserve">Plan de Mejoramiento </t>
  </si>
  <si>
    <t>Gerente del Proyecto o el profesional designado por este</t>
  </si>
  <si>
    <t>2.Remitir a través del correo electrónico institucional el plan de acción del proyecto .</t>
  </si>
  <si>
    <t>Gerente del Proyecto de inversión o el profesional designado</t>
  </si>
  <si>
    <t>Correo de envío de Plan de Acción mensual  del Proyecto 7858</t>
  </si>
  <si>
    <t>Mensual</t>
  </si>
  <si>
    <r>
      <t>¿CÓMO? 
Causa Inmediata
(</t>
    </r>
    <r>
      <rPr>
        <sz val="12"/>
        <rFont val="Arial"/>
        <family val="2"/>
      </rPr>
      <t>Iniciar con la palabra por</t>
    </r>
    <r>
      <rPr>
        <b/>
        <sz val="12"/>
        <rFont val="Arial"/>
        <family val="2"/>
      </rPr>
      <t xml:space="preserve">) y contener Acción Omisión + Uso Del Poder + Desviación De La Gestión De
Lo Público </t>
    </r>
  </si>
  <si>
    <r>
      <t>¿PORQUÉ? 
Causa Raíz
(</t>
    </r>
    <r>
      <rPr>
        <sz val="12"/>
        <rFont val="Arial"/>
        <family val="2"/>
      </rPr>
      <t>Iniciar con la debido a</t>
    </r>
    <r>
      <rPr>
        <b/>
        <sz val="12"/>
        <rFont val="Arial"/>
        <family val="2"/>
      </rPr>
      <t>)
  Beneficio privado</t>
    </r>
  </si>
  <si>
    <t xml:space="preserve">Por manipular, alterar, entregar documentación y/o información, que ingresa a la entidad a partir de la recepción de las peticiones, Quejas, Reclamos, Felicitaciones o Denuncias para uso personal o favorecer a un tercero y/or </t>
  </si>
  <si>
    <t>para obtener dadivas o beneficio particular</t>
  </si>
  <si>
    <t>Gestion de PQRSFD</t>
  </si>
  <si>
    <t>Favorecimiento a terceros por dadivas o beneficio en particular, desconocimiento de la politicas de seguridad de la información.</t>
  </si>
  <si>
    <t>Presiones indebidas por parte de terceros</t>
  </si>
  <si>
    <t xml:space="preserve">Sanciones legales </t>
  </si>
  <si>
    <t>El contratista designado por el Jefe de la Oficina de Servicio a la Ciudadanía y Sostenbilidad</t>
  </si>
  <si>
    <t xml:space="preserve">Cuatrimestralmente que los contratistas y profesionales de servicio al ciudadano) que manejan y/o reciben pqrsfd, hayan firmado el formato de compromiso de confidencialidad de la información. 
Como evidencia de esta acción se cuenta con formatos de confidencialidad firmados, asi como acta de reunión donde se verifique el buen diligenciamiento de estos formatos de confidencialidad.
En caso de evidenciar falta de firma del compromiso de confidencialidad por parte de algun integrante de los componentes, se solicitará de manera inmediata la firma del acuerdo.  </t>
  </si>
  <si>
    <t>Sin Registro</t>
  </si>
  <si>
    <t>Efectuar reunión de componente (Servicio al Ciudadano), donde se reitere la importancia de NO manipular, alterar, entregar documentación y/o información, que ingresa a la entidad a partir de la recepción de las peticiones, Quejas, Reclamos, Felicitaciones o Denuncias para uso personal o favorecer a un tercero</t>
  </si>
  <si>
    <t>Acta de reunión mensual</t>
  </si>
  <si>
    <t>de enero de 2024 a diciembre de 2024</t>
  </si>
  <si>
    <t>Efectuar plan de mejoramiento y plan de contingencia</t>
  </si>
  <si>
    <t>1 Plan de Mejoramiento formulado e implementado</t>
  </si>
  <si>
    <t>El jefe de Oficina de Servicio a la Ciudadanía y Sostenibilidad designa a la coordinadora de Servicio al Ciudadano para</t>
  </si>
  <si>
    <t>cuatrimestralmente la apropiación de las socializaciones de la Política antisoborno y antifraude de la UAERMV, dirigidas al componente de servicio al ciudadano, a traves de una evaluación de la jornada de sensibilización.
La evidencia será el analisis, como producto de los resultados de las evaluaciones aplicadas. 
En caso de que los resultados de la evaluación no superen el 80% se brindará apoyo personalizado</t>
  </si>
  <si>
    <t>Por acción de tener privilegios elevados se puede ocasionar alteración en información y/o configuración de las plataformas TI.</t>
  </si>
  <si>
    <t>Debido a ofrecimientos y/o por beneficio particular</t>
  </si>
  <si>
    <t>Desarrollar proyectos de TI relacionados con actualización, generación, implementación y/o adquisición de Sistemas de Información.</t>
  </si>
  <si>
    <t xml:space="preserve">Los activos de información están identificados, clasificados, valorados, controlados y se realiza el seguimiento pertinente. </t>
  </si>
  <si>
    <t>La mayor parte del Talento Humano del grupo de TI es contratista (aproximadamente un 90%), esto dificulta la gestión del conocimiento ante la frecuente rotación de personal y cambio de administración. Adicional a esto, dificulta la cadena de mando organizacional por las brechas entre talento humano de planta y contratista. 
Sólo se cuenta con un colaborador de planta, lo que genera un riesgo de continuidad del proceso ante los cambios del entorno.</t>
  </si>
  <si>
    <t xml:space="preserve">Pérdida de Información
Pérdida de Imagen
Problemas Operativos y Administrativos a nivel entidad.
Indisponibilidad de acceso a la información pública de la entidad.
</t>
  </si>
  <si>
    <t xml:space="preserve">     El riesgo afecta la imagen de de la entidad con efecto publicitario sostenido a nivel de sector administrativo, nivel departamental o municipal</t>
  </si>
  <si>
    <t>Líder Infraestructura y Equipo</t>
  </si>
  <si>
    <t>Cada cuatro meses las modificaciones a nivel de control de cambios con los reportes generados de las plataformas de la infraestructura tecnológica a través del dilgenciamiento de un acta de GDOC-FM-016 Formato Acta de Reunión. En caso de evidenciar diferencias entre estos se escalará al Jefe Oficina de TI y al Oficial de Seguridad de la Información vía correo electrónico, quienes darán los lineamientos a seguir,
Evidencia: Acta de Reunión, Correo electrónico cuando aplique</t>
  </si>
  <si>
    <t>Realizar monitoreo de las diferencias evidenciadas en los cotejamientos de Control de Cambios y Logs</t>
  </si>
  <si>
    <t>Líder de Infraestructura y Equipo</t>
  </si>
  <si>
    <t>GDOC-FM-016 FormatoActa de Reunión</t>
  </si>
  <si>
    <t>Cada vez que se evidencien diferencias</t>
  </si>
  <si>
    <t>Informar al Jefe de Oficina de TI junto con el Oficial de Seguridad y Activar procedimiento Gestión de Incidentes de Seguridad de la Información</t>
  </si>
  <si>
    <t>Formato Gestión de Incidentes</t>
  </si>
  <si>
    <t>Oficial de Seguridad de la Información.</t>
  </si>
  <si>
    <t>cada 4 meses que las modificaciones realizadas a nivel de infraestructura tecnológica se hayan realizado desde los perfiles autorizados a través del diligenciaimiento de GDOC-FM-016 Formato Acta de Reunión. En caso de evidenciar, utilización de usuarios superadministrador y/o diferentes a los autorizados sin la respectiva autorización, se escalará al  Jefe de Oficia de Tecnologías de la Información y el Oficial de Seguridad de la Información vía correo electrónico quienes darán los lineamientos a seguir.
Evidencia: Acta de Reunión, Correo electrónico cuando aplique.</t>
  </si>
  <si>
    <t>Realizar monitoreo de las acciones ejecutadas con superadministrador</t>
  </si>
  <si>
    <t>Cada vez que se evidencie uso de usuarios superadministrador</t>
  </si>
  <si>
    <t xml:space="preserve">Por hurto o uso no autorizado de materiales o productos suministrados por la Gerencia de Produccion para las intervenciones  </t>
  </si>
  <si>
    <t>debido a deficiencias en el control por parte del profesional a cargo de la entrega de materias primas o producto terminado asociado a las ordenes de produccion y /o despachos gestionadas para nuestro clientes iternos y externos.</t>
  </si>
  <si>
    <t>Programacion de ordenes de produccion</t>
  </si>
  <si>
    <t>Fallas en la trazabilidad de los pedidos</t>
  </si>
  <si>
    <t>colaboración interna
Presiones o motivaciones individuales, sociales o colectivas, que  inciten a realizar conductas contrarias al deber ser.
Presiones o exigencias irregulares por parte de terceros</t>
  </si>
  <si>
    <t xml:space="preserve">Disminución de la capacidad operativa
</t>
  </si>
  <si>
    <t>El profesional lider de produccion</t>
  </si>
  <si>
    <t>la exactitud en PRO-DI-001 donde se registran las ordenes de produccion y los documentos soporte de materias primas por pedido a corte mensual. Dejando la trazabilidad en mesa de trabajo con el Gerente de Produccion.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t>
  </si>
  <si>
    <t>Aleatoria</t>
  </si>
  <si>
    <t>Alimentar adecuadamente el archivo de despachos de la sede de produccion</t>
  </si>
  <si>
    <t>Profesional a cargo de la produccion</t>
  </si>
  <si>
    <t>base de datos de despacho actualizada</t>
  </si>
  <si>
    <t>escalar a Secretaria General para iniciar investigacion</t>
  </si>
  <si>
    <t>memorando de reporte de novedad</t>
  </si>
  <si>
    <t>Gerente de produccion</t>
  </si>
  <si>
    <t>El gerente de produccion</t>
  </si>
  <si>
    <t>mensualmente los avances de ejecucion reportados en los informes de supervision de los contratos de suministro de materias primas de la Gerencia de produccion, dejando la trazabilidad en mesa de trabajo de seguimento de contratos.
De encontrar diferencias el Gerente de producción solicita las verificaciones correspondientes respecto a los informes de supervision de los contratos de materias primas y la corroboraciones de báscula de entrada, para identificar el faltante y escalar al área correspondiente para iniciar la  investigación.</t>
  </si>
  <si>
    <t>Gestionar la base de datos de seguimiento de contratos del tablero de control SPAL</t>
  </si>
  <si>
    <t>Profesional consolidacion seguimiento de contratos</t>
  </si>
  <si>
    <t>base de datos contractual actualizada</t>
  </si>
  <si>
    <t>Por omisión en el seguimiento a la ejecución de los procedimientos relacionados con el provisionamiento, mantenimiento, suministro y alquiler  de maquinaria, vehiculos, equipo menor y plantas industriales.</t>
  </si>
  <si>
    <t>Debido a la falta de control en la ejecucion del procedimiento de mantenimiento PPMQ-PR-001 "Procedimiento de mantenimiento de vehiculos, maquinaria, equipos y plantas industriales", PPMQ-PR-002 "Procedimiento provisionamiento de maquinaria y equipos".</t>
  </si>
  <si>
    <t>Control y verificación de la provisión y suministro de insumos.
Control y verificación de la ficha técnica vs la necesidad de la entidad</t>
  </si>
  <si>
    <t>Falta de seguimientos a los procedimientos de la maquinaria, vehiculos, equipo menor y plantas industriales de la UAERMV.</t>
  </si>
  <si>
    <t>Omisión en el control y seguimiento sobre los contratistas que realizan los mantenimientos, provisión y suministro.</t>
  </si>
  <si>
    <t>Retrasos en las actividades pactadas o programadas por parte de la GME</t>
  </si>
  <si>
    <t xml:space="preserve">Mensualmente la base de datos PPMQ-DI-006 control costos de mantenimiento, para confirmar y/o ratificar que los costos esten acorde al mercado; como evidencia se realiza acta de item por pactar y posteriormente acta de recibo parcial. Ante la detección de una desviación se realiza seguimiento en el comité mensual a los contratos. </t>
  </si>
  <si>
    <t xml:space="preserve">Realizar un informe detallado del parque automotor y plantas industriales donde se evidencia las necesidades operativas que requiere la entidad. </t>
  </si>
  <si>
    <t>Gerencia de Maquinaria y Equipos</t>
  </si>
  <si>
    <t>Informe detallado</t>
  </si>
  <si>
    <t>Informar a la Subdirección de la situación presentada para que a su vez el representante legal de la Unidad tome las acciones legales a lugar con la autoridad competente.</t>
  </si>
  <si>
    <t>Acta de reunión</t>
  </si>
  <si>
    <t>Gerente de maquinaria y equipos</t>
  </si>
  <si>
    <t>Mensualmente en la reunión de seguimiento Parque Automotor se verifica el control de suministro de combustibe y rastreo satelital. Ante la desviación se presenta en la reunión referida.</t>
  </si>
  <si>
    <t>Mensualmente en la reunión de seguimiento del contrato de arrendamiento provisión de maquinaria y vehiculos se verifica cumplimiento y gestión del contratista. Ante la desviación se reporta en la reunión de seguimieto del contrato.</t>
  </si>
  <si>
    <t>Por modificar los resultados de las pruebas experimentales y/o asociar entidades externas y/o aprobar un proyecto de innovación inviable tecnicamente.</t>
  </si>
  <si>
    <t xml:space="preserve">a cambio de beneficio a nombre propio o presiones indebidas </t>
  </si>
  <si>
    <t>Ejecución de la fase experimental de cada proyecto</t>
  </si>
  <si>
    <t>*Presencia de gobernanza, gestión de personal, recursos compartidos, o intereses particulares.</t>
  </si>
  <si>
    <t>* Falta de autonomía al  actúar bajo las normas nacionales y distritales para las entidades públicas.          Requerir convenios y/o alianzas estrategicas para el desarrollo de los proyectos con enttidades publicas o privadas.</t>
  </si>
  <si>
    <t>Perdidas de calidad al momento de la ejecución de los proyectos avalados tecnicamente por la gerencia ( Lo que se traduciria en costos de ejecución, mantenimiento y perdidas en la calidad como su vida util o imprevistos que se pudieran llegar a presentar al momento de su ejecución).</t>
  </si>
  <si>
    <t>Realizar compromisos de confidencialidad e imparcialidad con el personal que desarrolla estas actividades</t>
  </si>
  <si>
    <t>Lider de proyectos</t>
  </si>
  <si>
    <t>Compromisos de confidencialidad e imparcialidad</t>
  </si>
  <si>
    <t>Dar apertura a las investigaciones para determinar el nivel de responsabilidad del personal involucrado frente a la materialización del riesgo</t>
  </si>
  <si>
    <t>Registros de la investigación</t>
  </si>
  <si>
    <t>Secretaria general</t>
  </si>
  <si>
    <t>Lider de proyecto</t>
  </si>
  <si>
    <t>Cada vez que se termina la fase de estructuración de un proyecto de innovación, los resultados esperados por medio de los informes entregados de laboratorio, dejando como evidencia el informe de los resultados y conclusiones, si los resultados del laboratorio no coinciden a los esperados planteados inicialmente para el proyecto, se dara por terminado dicho proyecto.</t>
  </si>
  <si>
    <t>FORMATO MAPA RIESGOS DE INSTITUCIONAL</t>
  </si>
  <si>
    <r>
      <t>¿CÓMO? 
Causa Inmediata
(Seleccionar en lista:</t>
    </r>
    <r>
      <rPr>
        <sz val="12"/>
        <rFont val="Arial"/>
        <family val="2"/>
      </rPr>
      <t xml:space="preserve"> por perdida integridad-disponibilidad-confiencialidad</t>
    </r>
    <r>
      <rPr>
        <b/>
        <sz val="12"/>
        <rFont val="Arial"/>
        <family val="2"/>
      </rPr>
      <t>)</t>
    </r>
  </si>
  <si>
    <r>
      <t>¿PORQUÉ? 
Causa Raíz
(</t>
    </r>
    <r>
      <rPr>
        <sz val="12"/>
        <rFont val="Arial"/>
        <family val="2"/>
      </rPr>
      <t>Iniciar con el activo evaluado en criticoy continual debido a</t>
    </r>
    <r>
      <rPr>
        <b/>
        <sz val="12"/>
        <rFont val="Arial"/>
        <family val="2"/>
      </rPr>
      <t>)</t>
    </r>
  </si>
  <si>
    <t>Tipo de activo</t>
  </si>
  <si>
    <t>Activo de información</t>
  </si>
  <si>
    <t>Tipo de amenaza</t>
  </si>
  <si>
    <t>Amenaza</t>
  </si>
  <si>
    <t>de las bases de datos asociadas a los grupos de valor como lo son: matriz de caracterización, base de datos ACI, base de datos grupos de valor, al no aplicar los requisitos relacionados con la custodia e integridad de la información en la entidad y que esta sea usada para extraer o modificar los datos personales que allí reposa</t>
  </si>
  <si>
    <t>Revisión bases de datos (matriz de caracterización, base de datos ACI, base de datos grupos de valor)</t>
  </si>
  <si>
    <t>INFORMACIÓN</t>
  </si>
  <si>
    <t>Matriz de Caracterización de Grupos de Valor
Base de Datos ACI
Base de datos grupos de valor</t>
  </si>
  <si>
    <t>Uso no autorizado del equipo.</t>
  </si>
  <si>
    <t>Realizar la actualización de la matriz de los grupos de valor. (Procedimiento de caracterizacion de grupos de valor)
Procedimento de participacIón de grupos de valor
Procedimiento gestión de las PQRS</t>
  </si>
  <si>
    <t>Guía de caracterización de ciudadanía y grupos de valor del DAFP</t>
  </si>
  <si>
    <t>Pérdida de confidencialidad</t>
  </si>
  <si>
    <t>que las copias de seguridad solicitadas Cuatrimestralmente al repositorio de información del área, queden las carpetas asociadas a las bases de datos (matriz de caracterización, base de datos ACI, base de datos grupos de valor) , esto para que en caso de pérdida se puedan recuperar y no perder la información asociadas a las mismas. Como evidencia de esta acción se realizará una reunión de seguimiento entre los profesionales de responsabilidad social, Atención al Ciudadano y Participación Ciudadana para validar que la información contenida en el repositorio esté completa. Así mismo, se cuenta con los correos de solicitud a mesa de ayuda sobre el backup.
En caso de evidenciar que dicha información está incompleta, de manera inmediata se notificará a la mesa de ayuda para volver a realizar dicho proceso de backup.</t>
  </si>
  <si>
    <t>Realizar sensibilización anual por parte de TIC a las personas autorizadas en la delimitación de roles, sobre el uso adecuado del Drive o repositorio de la información</t>
  </si>
  <si>
    <t>Jefe Oficina de Servicio a la Ciudadania y Sostenibilidad</t>
  </si>
  <si>
    <t xml:space="preserve">1 acta de reunión de sensibilizacion sobre el uso adecuado del Drive o repositorio de la información </t>
  </si>
  <si>
    <t>Diciembre de 2024</t>
  </si>
  <si>
    <t xml:space="preserve">Establecer plan de trabajo donde se vinculen acciones de mejora de tratamiento de la información. </t>
  </si>
  <si>
    <t>Un plan de trabajo formulado e implementado</t>
  </si>
  <si>
    <t xml:space="preserve">Cuatrimestralmente que los contratistas y profesionales de (participacióin ciudadana, servicio al ciudadano y responsabilidad social) que manejan y/o hacen uso de las bases de datos, hayan firmado el formato de compromiso de confidencialidad de la información. 
Como evidencia de esta acción se cuenta con formatos de confidencialidad firmados, asi como cofrreos electronicos de revisión de estos.
En caso de evidenciar falta de firma del compromiso de confidencialidad por parte de algun integrante de los componentes, se solicitará de manera inmediata la firma del acuerdo.   </t>
  </si>
  <si>
    <t>Equipo Biométrico DataCenter debido a Carencias en la asignación de permisos a los usuarios para ingresar al centro de computo y Firmware desactualizado</t>
  </si>
  <si>
    <t>Limitar el acceso de personal no autorizado al Centro de  Almacenamiento de los Dispositivos (Red, Servidores y Perimetrales)  e información que se gestiona a nivel entidad.</t>
  </si>
  <si>
    <t>SERVICIOS</t>
  </si>
  <si>
    <t>Equipo Biométrico DataCenter</t>
  </si>
  <si>
    <t>Mal funcionamiento del software</t>
  </si>
  <si>
    <t>Afectación a los dispositivos físicos de DC.
Interrupción en los servicios internos de la entidad.</t>
  </si>
  <si>
    <t>Analistas de Mesa de Ayuda</t>
  </si>
  <si>
    <t>cuando ingrese o egrese un funcionario público y/o contratista con permisos de ingreso, que el formato EGTI-FM-030 Formato Gestión de Credenciales de Acceso y Novedades cumpla con los permisos correspondientes, para realizar el proceso de depuración de los usuarios con acceso al centro de cómputo; en caso de requerir el acceso a un tercero, debe solicitarse el permiso vía correo electrónico al Líder de Infraestructura el cual notificará a los Analistas, una vez se ingrese al centro de computo debe diligenciarse el formato EGTI-FM-023-V1 Bitácora Ingreso-Salida Centro Computo; La herramienta que garantizara el control es un biométrico en donde este restringe el acceso a personal no autorizado.</t>
  </si>
  <si>
    <t>Realizar monitoreo Trimestral del acceso autorizado al DC del biométrico.</t>
  </si>
  <si>
    <t>Analista Soporte Nivel II
Analista Mesa de Ayuda</t>
  </si>
  <si>
    <t>Bitácora de Infraestructura</t>
  </si>
  <si>
    <t>Actualización de los usuarios autorizados y versión del dispositivo biométrico datacenter</t>
  </si>
  <si>
    <t>Analista Soporte Nivel II</t>
  </si>
  <si>
    <t>Cuatrimestral las notas de la versión del firmware actual de los equipos biométricos de las sedes Administrativa y Operativa, comparándolas con las existentes en el sitio web oficial del fabricante, mediante el diligenciamiento de la bitácora de Seguimiento de Infraestructura. En caso de existir nuevas versiones se realizará  el escalamiento correspondiente al Líder de Infraestructura vía correo electrónico quien solicitará por la misma vía al proveedor FAMOC la realización del plan de trabajo para la actualización del dispositivo. 
La evidencia de esta actividad es el diligenciamiento de la bitácora de Seguimiento de Infraestructura, las notas de la versión, correo electrónico  y el plan de actualización cuando aplique.</t>
  </si>
  <si>
    <t>Realizar monitoreo Trimestral del funcionamiento del dispositivo Biométrico del datacenter.</t>
  </si>
  <si>
    <t>UMVSVRDC01 Servidor AD Principal y OCI-SRV-AD debido a Daños Físicos en los equipos que se pueden presentar por Falta de mantenimiento físico preventivo, desgaste natural de los componentes electrónicos, Fallos en el circuito eléctrico y/o Corrupción o deterioro del sistema operativo que pueden ocasionar daños en la Configuración del servidor o en las base de datos del directorio activo.</t>
  </si>
  <si>
    <t>Brindar Servicios de AD, DHCP, DNS, impresión entre otros.</t>
  </si>
  <si>
    <t>1. UMVSVRDC01
Servidor AD Principal.
2. OCI-SRV-AD</t>
  </si>
  <si>
    <t>1. Indisponibilidad de los servicios de red.
2. Daño físico de los equipos y redes de IT.
3. Hurto de equipos de propiedad o bajo custodia de la Entidad.</t>
  </si>
  <si>
    <t>Perdida de la Conectividad con los Servicios Office 365.
Indisponibilidad de Carpetas de Red e Impresoras.</t>
  </si>
  <si>
    <t>Líder Grupo Infraestructura</t>
  </si>
  <si>
    <t>cada  cuatro meses el cumplimiento al plan de mantenimiento anual donde se incluye el mantenimiento a los servidores físicos, diligenciando la bitácora de infraestructura, en caso que no se cumpla el plan de mantenimiento este se escalara al líder de infraestructura vía correo electrónico, quien dará las instrucciones a seguir a fin de garantizar el correcto funcionamiento de los servidores, como evidencia de esta actividad quedara el registro en la bitácora de infraestructura, los correos electrónicos cuando aplique, el informe de mantenimiento, el plan de mantenimiento.</t>
  </si>
  <si>
    <t>Realizar monitoreo Mensual del funcionamiento del servidor del AD</t>
  </si>
  <si>
    <t>Especialista Servidores</t>
  </si>
  <si>
    <t>Verificación Funcionamiento de Directorio Activo y Plataforma de Monitoreo</t>
  </si>
  <si>
    <t>Bitacora de Infraestuctura</t>
  </si>
  <si>
    <t>Especialistas Servidores</t>
  </si>
  <si>
    <t xml:space="preserve"> semanalmente el estado de los controladores de dominio por medio de la herramienta tecnológica de monitoreo  la evidencia de este control esta definida en los informes semanales del proceso.
En caso de alerta de la herramienta se informa al líder de infraestructura vía correo electrónico y se inicia prueba de conectividad y soporte en sitio.
Como evidencia de esta actividad quedará los informes semanales del proceso y correo electrónico cuando aplique.</t>
  </si>
  <si>
    <t>Realizar monitoreo Mensual del funcionamiento a través de los correos emitidos por plataforma Pandora.</t>
  </si>
  <si>
    <t>trimestralmente el funcionamiento del servidor de directorio activo  realizando un mantenimiento lógico preventivo (desfragmentación de disco, limpieza de archivos temporales, verificación e instalación de actualizaciones), diligenciando la Bitácora de infraestructura, en caso que el mantenimiento evidencie un mal funcionamiento en los servicios, se procederá a realizar un backup del directorio activo y se escala vía correo electrónico al líder de infraestructura la novedad, como evidencia de esta actividad quedan el registro en la bitácora de infraestructura, el backup del directorio activo y correo electrónico cuando aplique.</t>
  </si>
  <si>
    <t>Realizar monitoreo Mensual del Funcionamiento del AD</t>
  </si>
  <si>
    <t>Office 365 debido a Fallos internos en la plataforma del proveedor (Microsoft) que afectan los servicios prestados por el proveedor y/o Accesos no autorizados con privilegios de administrador, que modifiquen las configuraciones de la herramienta y ocasionen indisponibilidad del servicio.</t>
  </si>
  <si>
    <t>Brindar el acceso a las aplicaciones ofimáticas de la entidad.</t>
  </si>
  <si>
    <t>Office 365</t>
  </si>
  <si>
    <t>Incumplimiento al Mantenimiento de la infraestructura cloud.</t>
  </si>
  <si>
    <t>Indisponibilidad del Servicio de Correo Electrónico y herramientas de Colaboración (Teams, Sharepoint, Onedrive etc).</t>
  </si>
  <si>
    <t xml:space="preserve"> mensualmente que los servicios prestados por el proveedor Microsoft se encuentren disponibles diligenciando la bitácora de Seguimiento de infraestructura ingresando a la consola de administración de office 365.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Bitácora de Seguimiento de Infraestructura, Solicitud de Servicio cuando aplique y correo electrónico cuando aplique.</t>
  </si>
  <si>
    <t xml:space="preserve">Realizar Seguimiento de las incidencias presentadas sobre la Disponibilidad de Office 365 </t>
  </si>
  <si>
    <t>Crear un Ticket de Soporte con Proveedor
/
Informar vía correo electrónico al Líder de infraestructura la novedad de retiro correspondiente del personal que administra plataformas tecnológicas.</t>
  </si>
  <si>
    <t>Ticket Requerimiento
/
Correo Electrónico</t>
  </si>
  <si>
    <t>Supervisor Contrato</t>
  </si>
  <si>
    <t xml:space="preserve">cada cuatro meses el proceso de revisión y depuración de los usuarios que tienen acceso a las plataformas Oracle Cloud Infrastructure y Office 365, de acuerdo a la fecha de finalización de contrato cotejando con el directorio activo, En el caso de encontrar usuarios retirados de la compañía pero con acceso vigente a las plataformas se deberá eliminar inmediatamente la cuenta de usuario; de este proceso resultará la bitácora de seguimiento de infraestructura donde se especifica los roles y perfiles de los colaboradores y el rango de tiempo en los cuales tendrán acceso, esto con el fin de garantizar la seguridad en el acceso en las plataformas. </t>
  </si>
  <si>
    <t>Realizar Seguimiento del proceso de verificación y depuración de los usuarios con acceso a Oracle y Office 365</t>
  </si>
  <si>
    <t>Especialista Seguridad de la Información</t>
  </si>
  <si>
    <t>UMVSVRDC03 Servidor Respaldo AD Sede Operativa y UMVSVRDC04 Servidor Respaldo AD Sede Producción debido a fallas en la prestación de servicio de Internet  ocasionados por daños en la infraestructura física y/o por Degradación del servicio AD, debido a fallas en el sistema operativo que impiden el logueo de los usuarios y/o Fallas en la prestación del servicio eléctrico debido a daños ocasionado en la infraestructura física</t>
  </si>
  <si>
    <t>1. UMVSVRDC03 
Servidor Respaldo AD Sede Operativa
2. UMVSVRDC04
Servidor Respaldo AD Sede Producción</t>
  </si>
  <si>
    <t>Incumplimiento al Mantenimiento de la infraestructura tecnológica de la entidad por parte del proveedor FAMOC.</t>
  </si>
  <si>
    <t>Especialista Nivel II</t>
  </si>
  <si>
    <t>diariamente el estado de disponibilidad de los AD de las Sedes, a través del diligenciamiento del Formulario de Estado de Servicios Tecnológicos. En caso de presentarse, indisponibilidad del servicio, se notifica al equipo de infraestructura vía correo electrónico quienes verificarán la causa del inconveniente por medio de un diagnóstico, a través del diligenciamiento del Formulario de Estado de Servicios Tecnológicos y del formato de Control de Cambios en caso de ser necesario.
Como evidencia de esta actividad, resultará Formulario de Estado de Servicios Tecnológicos. Correo electrónico y Formato de Control de Cambios en caso de ser necesario.</t>
  </si>
  <si>
    <t>Automático</t>
  </si>
  <si>
    <t>Realizar reporte del Estado de Indisponibilidad del Servicio AD</t>
  </si>
  <si>
    <t>Formulario de Estado de Servicios Tecnológicos</t>
  </si>
  <si>
    <t>Migrar los roles FSMO al controlador AD alterno</t>
  </si>
  <si>
    <t>Bitácora de Infraestructura
/
EGTI-FM-001 Formato Control de Cambios</t>
  </si>
  <si>
    <t xml:space="preserve"> trimestralmente el funcionamiento del servidor de directorio activo  realizando un mantenimiento lógico preventivo (desfragmentación de disco, limpieza de archivos temporales, verificación e instalación de actualizaciones), diligenciando la Bitácora de infraestructura, en caso que el mantenimiento evidencie un mal funcionamiento en los servicios, se procederá a realizar un backup del directorio activo y se escala vía correo electrónico al líder de infraestructura la novedad, como evidencia de esta actividad quedan el registro en la bitácora de infraestructura, el backup del directorio activo y correo electrónico cuando aplique.</t>
  </si>
  <si>
    <t>Realizar monitoreo del Funcionamiento del AD</t>
  </si>
  <si>
    <t>Especialistas de Servidores</t>
  </si>
  <si>
    <t>ARANDA debido a Fallas de conexión a la Base de Datos debido a problemas de conectividad ocasionados por degradación de IaaS y PaaS que almacenan el servicio ARANDA y/o por Degradación del Sistema Operativo a causa de las necesidades de capacidades de la herramienta.</t>
  </si>
  <si>
    <t>Registrar los Ticket de incidentes operativos y requerimientos técnicos relacionados con los servicios tecnológicos de la entidad.</t>
  </si>
  <si>
    <t>1.ARANDA</t>
  </si>
  <si>
    <t>Indisponibilidad del acceso a la heramienta de Aranda para solicitud de requerimientos de MDA.
Incumplimientos en la atención de los requerimientos en la MDA afectando ANS.</t>
  </si>
  <si>
    <t xml:space="preserve">     El riesgo afecta la imagen de alguna área de la organización</t>
  </si>
  <si>
    <t>Especialistas Nube</t>
  </si>
  <si>
    <t xml:space="preserve">mensualmente la realización de las copias de seguridad de Aranda a través de la consola de administración de la nube (oracle) en donde se revisará la cantidad incremental de las copias realizadas durante el mes. En caso de alerta de no realización de la copia de seguridad vía correo electrónico, se realiza la respectiva copia de forma manual. Evidencia: Pantallazo de la cantidad de copias realizadas durante el mes (30), correo electrónico y soporte de copia de seguridad manual cuando aplique </t>
  </si>
  <si>
    <t>Verificar funcionamiento de la copia de seguridad realizada</t>
  </si>
  <si>
    <t>Restaurar BD y/o imagen de Maquina Virtual del Servicio ARANDA</t>
  </si>
  <si>
    <t>Especialista Nube
/
 Especialistas Servidores (Maquina Virtual)</t>
  </si>
  <si>
    <t xml:space="preserve"> Mensualmente que se estén ejecutándolas tareas de copias de seguridad de la maquina virtual (S.O) y sus discos adjuntos de acuerdo a las políticas de backup establecidas en  la plataforma diligenciando la bitácora de infraestructura, en caso de evidenciar que no se ejecuto el backup programado, se deberá realizar inmediatamente la copia y el escalamiento correspondiente al proveedor de servicio mediante la plataforma service request, como evidencia de esta actividad se tiene bitácora de infraestructura, el escalamiento al proveedor del servicio cuando aplique.</t>
  </si>
  <si>
    <t>Equipos de Seguridad Perimetral debido a Fallas en la prestación del servicio eléctrico a causa de daños ocasionados en la infraestructura física y/o Deterioro del software y/o hardware debido a la falta de mantenimiento de los dispositivos y/o por actualizaciones de su firmware.</t>
  </si>
  <si>
    <t>Brindar servicios de Conectividad y Seguridad perimetral a nivel entidad.</t>
  </si>
  <si>
    <t>Equipos de Seguridad Perimetral</t>
  </si>
  <si>
    <t>Fallas del equipo 
Mal funcionamiento del software 
Incumplimiento en el mantenimiento del sistema de información.</t>
  </si>
  <si>
    <t>Indisponibilidad en los accesos de los servicios de red.</t>
  </si>
  <si>
    <t>Especialista Seguridad Informática</t>
  </si>
  <si>
    <t>cada vez que ocurra el evento los logs de los equipos de seguridad perimetral para verificar que los apagados no controlados no causaron daños en estos, diligenciando la bitácora "Seguimiento de estado de equipos de seguridad perimetral".
En caso de presentarse alguna alerta de apagado no controlado y/o daño de los equipos de seguridad perimetral, se debe notificar vía correo electrónico al líder de infraestructura para que realice el escalamiento pertinente.
Las evidencia de esta actividad es el diligenciamiento de la bitácora "Seguimiento de estado de equipos de seguridad perimetral", los logs de los equipos de seguridad perimetral y los correos de notificación de escalamiento del evento cuando aplique.</t>
  </si>
  <si>
    <t>Realizar seguimiento el mantenimiento del sistema eléctrico del centro de datos donde se almacenan los dispositivos de seguridad perimetral</t>
  </si>
  <si>
    <t>Acta de Mantenimiento realizado.</t>
  </si>
  <si>
    <t>Cada vez que se realice un Mantenimietno Preventivo</t>
  </si>
  <si>
    <t>Solicitar a proveedor el cambio del dispositivo afectado.</t>
  </si>
  <si>
    <t>Correo Electrónico Gerente de Sede.</t>
  </si>
  <si>
    <t>Especialista Seguridad Informática 
/
 Líder Infraestructura</t>
  </si>
  <si>
    <t>cada cuatro meses (4) meses las notas de la versión del firmware actual de los equipos de seguridad perimetral comparándolas con las existentes en el sitio web oficial del fabricante mediante el diligenciamiento de la bitácora "seguimiento de actualización de firmware de equipos perimetrales",  en caso de existir nuevas versiones se realizará el plan de trabajo para la actualización del dispositivo. 
La evidencia de esta actividad es el diligenciamiento de la bitácora "seguimiento de actualización de firmware de equipos perimetrales", las notas de la versión y el plan de actualización cuando se ejecute.</t>
  </si>
  <si>
    <t>Realizar monitoreo del funcionamiento del dispositivo posterior a la instalación de la actualización</t>
  </si>
  <si>
    <t>Reporte de Monitoreo Realizado</t>
  </si>
  <si>
    <t>Cuando exista una nueva versión para su respectiva instalación</t>
  </si>
  <si>
    <t xml:space="preserve">cada vez que se realice un cambio en la infraestructura tecnológica lo dispuesto en EGTI-DI-006 Política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t>
  </si>
  <si>
    <t xml:space="preserve"> cada seis (6) meses el End of Support (EoS) en la pagina web del fabricante determinando el estado de este, diligenciando la bitácora  "Seguimiento de estado de equipos de seguridad perimetral"; y cada vez que se deba realizar una compra de un elemento de la infraestructura tecnológica, deberá realizar una ficha técnica del elemento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el End of Support (EoS), se notificará al Líder del grupo de infraestructura designado por la Secretaria General, vía correo electrónico, para su respectivo escalamiento, por otra parte, en caso que el elemento de infraestructura requerido supere el presupuesto disponible, se debe incluir en el plan de adquisiciones de la próxima vigencia. 
La evidencia de la actividad del EoS es el diligenciamiento de la bitácora "Seguimiento de estado de equipos de seguridad perimetral" y notificaciones vía correos electrónicos cuando aplique.
La evidencia de la actividad adquisición de elementos de infraestructura es la ficha técnica del elemento y el plan de adquisiciones cuando aplique.</t>
  </si>
  <si>
    <t>Realizar Seguimiento a los elementos incluidos en Plan de Adquisiciones</t>
  </si>
  <si>
    <t>Reporte del Seguimiento Realizado</t>
  </si>
  <si>
    <t>Cuando se incorporen adquisiciones en el Plan de Adquisiciones</t>
  </si>
  <si>
    <t>cada cuatro meses (4) la ejecución de los mantenimientos programados en el plan anual de mantenimientos diligenciando la hoja de vida de los equipos activos de red. En caso de que no se realicen los mantenimientos según lo programado, se escala al Líder de Infraestructura vía correo electrónico la no ejecución, quien tomará las acciones correspondientes.
Evidencia: Hoja de Vida de Equipos Activos de Red, Plan de Mantenimiento, correo electrónico cuando aplique.</t>
  </si>
  <si>
    <t>Hacer seguimiento del funcionamienton de los mantenimientos realizados con base en el cronograma de</t>
  </si>
  <si>
    <t>OCI-FILESRV y SpiceWork debido a Falla en la conectividad de red, debido a inconvenientes internos por parte del proveedor (ORACLE) y/o Degradación del sistema operativo del servidor debido a actualizaciones no testeadas previamente.</t>
  </si>
  <si>
    <t>Brindar el servicio de Carpetas Compartidas para almacenamiento de la información de los diferentes procesos.</t>
  </si>
  <si>
    <t>1. OCI-FILESRV
2. SpiceWork</t>
  </si>
  <si>
    <t xml:space="preserve">Fallas del equipo 
Mal funcionamiento del software 
Incumplimiento en el mantenimiento del sistema de información. </t>
  </si>
  <si>
    <t>Indisponibilidad del acceso a la información almacenada en las carpetas de red.</t>
  </si>
  <si>
    <t xml:space="preserve"> mensualmente que los servicios prestados por el proveedor Oracle se encuentren disponibles diligenciando la bitácora de Seguimiento de infraestructura ingresando a la consola de administración de Oracle.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Bitácora de Seguimiento de Infraestructura, Solicitud de Servicio cuando aplique y correo electrónico cuando aplique.</t>
  </si>
  <si>
    <t>Realizar Seguimiento de las incidencias presentadas sobre la Disponibilidad de Oracle</t>
  </si>
  <si>
    <t>Especialistas en Servidores</t>
  </si>
  <si>
    <t>Reporte del Estado de los Servicios de Oracle Cloud</t>
  </si>
  <si>
    <t>Escalar el caso a Oracle por perdida de disponibilidad en los servicios
/
Restablecer última copia de seguridad del servidor</t>
  </si>
  <si>
    <t>Ticket Oracle Cloud
/
EGTI-FM-001 Formato Control de Cambios</t>
  </si>
  <si>
    <t>Especialistas Servidores
/
Líder de Infraestructura</t>
  </si>
  <si>
    <t xml:space="preserve"> mensualmente que se estén realizando las copias de seguridad de las maquinas que están en la plataforma Oracle cloud mediante el diligenciamiento de la bitácora de infraestructura , en caso de evidenciar que no se ejecuto el backup programado, se deberá realizar inmediatamente la copia y el escalamiento correspondiente al proveedor de servicio mediante la plataforma service request, como evidencia de esta actividad se tiene bitácora de infraestructura, el escalamiento al proveedor del servicio cuando aplique.</t>
  </si>
  <si>
    <t>Realizar monitoreo de la ejecución de las tareas de backup programadas en Oracle Cloud.</t>
  </si>
  <si>
    <t>Reporte de Listado de Backup disponibles en Plataforma Oracle Cloud.</t>
  </si>
  <si>
    <t>mensualmente las actualizaciones disponibles del sistemas operativo del servidor en la plataforma Microsoft a través del  diligenciamiento de la Bitácora de Infraestructura de las pruebas en el servidor WSUS. En caso de presentar inconsistencias en la actualización, se escalará al Líder de Infraestructura el inconveniente quien dará las instrucciones correspondientes.
Evidencia: Bitácora de Infraestructura, Correo electrónico cuando aplique.</t>
  </si>
  <si>
    <t>Realizar seguimiento a las actualizaciones del Sistema operativo del Servidor disponibles en plataforma Microsoft.</t>
  </si>
  <si>
    <t>Equipos de Cómputo debido a Daños en el dispositivo por Falta de mantenimiento preventivo y/o Falta de actualizaciones en el sistema operativo.</t>
  </si>
  <si>
    <t>Permitir el desarrollo de las actividades asignadas a colaboradores y funcionarios de la entidad.</t>
  </si>
  <si>
    <t>HARDWARE</t>
  </si>
  <si>
    <t>Equipos de Cómputo</t>
  </si>
  <si>
    <t xml:space="preserve">Mal funcionamiento del equipo </t>
  </si>
  <si>
    <t xml:space="preserve">Indisponibilidad del equipo de computo por fallos en sus componentes físicos y lógicos.
</t>
  </si>
  <si>
    <t xml:space="preserve"> cada cuatro meses el cumplimiento del plan de mantenimiento, mediante el diligenciamiento de la bitacora de equipos de computo, en donde se podra evidenciar en que sedes y a cuales equipos se les realizó mantenimiento preventivo, en caso de que se evidencie que los mantenimientos no se realicen en los tiempos establecidos se escalará via correo electronico al proveedor para programacion de la nueva fecha la cual no puede pasar mas de una semana.
Evidencia:bitacora de equipos de computo y correo electronico en el caso que aplique</t>
  </si>
  <si>
    <t>Hacer seguimiento del funcionamiento de los mantenimientos realizados con base en el cronograma</t>
  </si>
  <si>
    <t>Habilitar temporalmente equipo de respaldo para continuidad de labores.</t>
  </si>
  <si>
    <t>Formato Solicitud de Movimientos de Almacen.</t>
  </si>
  <si>
    <t>Líder de Infraestructura 
/
 Especialista Nivel II</t>
  </si>
  <si>
    <t>Seguimiento del funcionamiento de las actualizaciones del Sistema operativo instaladas</t>
  </si>
  <si>
    <t>Sigma Código Fuente, Calíope Código Fuente, Orfeo Código Fuente y SI Capital Código Fuente debido a</t>
  </si>
  <si>
    <t>Determinar las acciones  correctivas y de mejora
Implementar el plan de contingencia para la materialización de riesgos</t>
  </si>
  <si>
    <t>SOFTWARE</t>
  </si>
  <si>
    <t>1. Sigma Código Fuente
2. Calíope Código Fuente
3. Orfeo Código Fuente
4. SI Capital Código Fuente</t>
  </si>
  <si>
    <t>Ataque cibernéticos.
Evento no controlado en la nube.</t>
  </si>
  <si>
    <t>Existe un equipo de trabajo especializado y con un alto nivel de experiencia que apoya la consecución de los objetivos de TI y las metas estratégicas de la entidad
El carácter estratégico que el distrito desea darle a los procesos de TI de la UAERMV
Existe un alto grado de administración, operación, mantenimiento y/o soporte de la infraestructura tecnológica</t>
  </si>
  <si>
    <t>Los ataques cibernéticos deliberados a las entidades publicas por personal interno y externo</t>
  </si>
  <si>
    <t>Fuga de Información Código Fuente
Perdida de tiempo y recursos financieron en la restauración de los repositorios.</t>
  </si>
  <si>
    <t xml:space="preserve"> semanalmente la disponibilidad de los servicios relacionados con GITLAB , comprobando que el acceso no tenga cortes o indisponibilidad estén cumpliendo con los parámetros contratados. Mediante el Diligenciamiento de la Bitácora de Infraestructura.
En caso de presentarse algún evento del servicio, deberá informar de forma inmediata al grupo de desarrollo quién realizara copia de seguridad del código fuente de la aplicación vía correo electrónico.
Evidencia: Instrumento de seguimiento, correo electrónico cuando aplique.</t>
  </si>
  <si>
    <t>Realizar copias de seguridad mensualmente del código fuente de la aplicación</t>
  </si>
  <si>
    <t>Grupo de Infraestructura</t>
  </si>
  <si>
    <t>Bitácora de Seguimiento de Infraestructura</t>
  </si>
  <si>
    <t>Restauración Copia de Seguridad.</t>
  </si>
  <si>
    <t>Gestión de Servicios e Infraestructura Tecnológica</t>
  </si>
  <si>
    <t>Líder Grupo Desarrollo</t>
  </si>
  <si>
    <t>cuatrimestralmente la existencia de nuevas versiones de GITLAB , revisando si hay vulnerabilidades criticas a corregir.  Mediante el Diligenciamiento de la Bitácora de Infraestructura. En caso de encontrarsen vulnerabilidades críticas se debe realizar un plan de actualización sobre GITLAB, quién coordinará en conjunto con el equipo de infraestructura una ventana de mantenimiento.
Evidencia: Instrumento de seguimiento, correo electronico cuando aplique.</t>
  </si>
  <si>
    <t>Verificar el funcionamiento de la nueva versión.</t>
  </si>
  <si>
    <t>Líder de Desarrollo</t>
  </si>
  <si>
    <t>Correo electrónico</t>
  </si>
  <si>
    <t xml:space="preserve"> Política Calidad de Datos y Plan de Calidad de la Información, Documento para la formulación del plan de territorios inteligentes, Plan de datos abiertos,  Roles y Responsabilidades Gobierno Componentes de Información debido</t>
  </si>
  <si>
    <t>Elaborar y actualizar Plan Estratégico de Tecnologías de la Información (PETI).
Elaborar y actualizar Plan de Datos Abiertos de la entidad.
Publicar los Datos Abiertos que se definan en los portales de datos Nacional y Distrital.
Realizar la implementación, desarrollo y actualización de la Arquitectura Empresarial.
Desarrollar el Plan de Datos Abiertos de la entidad.
Gestionar la publicación los datos abiertos que se definan en los portales de datos Nacional y Distrital. 
Realizar seguimiento al PETI
Realizar seguimiento al desarrollo del plan y monitorear  las estadísticas de las plataformas de Datos Abiertos donde fueron publicados.</t>
  </si>
  <si>
    <t>1. Política Calidad de Datos y Plan de Calidad de la Información
2. Documento para la formulación del plan de territorios inteligentes
3. Plan de datos abiertos
4. Roles y Responsabilidades Gobierno Componentes de Información</t>
  </si>
  <si>
    <t>Manipulación por Hardware
Manipulación por Software</t>
  </si>
  <si>
    <t xml:space="preserve">Se dispone de un modelo estratégico y de gobierno de TI en evolución constante
Se adaptan y adoptan las mejores prácticas de TI aplicables desde la concesión de la política de gobierno digital y MIPG
Existe un equipo de trabajo especializado y con un alto nivel de experiencia que apoya la consecución de los objetivos de TI y las metas estratégicas de la entidad
</t>
  </si>
  <si>
    <t>El nivel de resistencia al cambio de los diferentes grupos de interés, afecta el cumplimiento de los objetivos de los procesos de TI y la adopción de las herramientas tecnológicas. 
Los ataques cibernéticos deliberados a las entidades publicas por personal interno y externo</t>
  </si>
  <si>
    <t>Generación de Información inadecuada y errónea hacia los grupos de interes.
Perdida de credibilidad.</t>
  </si>
  <si>
    <t>Cada 3 meses la calidad de la información de las fuentes de datos a través de la consolidación de las incidencias de mesa de ayuda relacionada con problemas de datos En caso de evidenciar inconsistencias con la calidad de la información se determinará los requerimientos que permitan realizar los ajustes a los problemas de datos detectados, los cuales serán colocados en el backlog de requerimientos del proyecto para ser priorizados y cuando estos sean priorizados se realiza su respectiva planeación."
Evidencia: Backlog de Requerimientos, Planeación en caso de priorización.</t>
  </si>
  <si>
    <t>Monitorear los planes de acción identificados</t>
  </si>
  <si>
    <t>Reporte de Monitoreo</t>
  </si>
  <si>
    <t>Restablecer el Backup del Servidor que aloja el Servicio WEB
/
Bloqueo a nivel de usuario y escalamiento a instancias correspondientes</t>
  </si>
  <si>
    <t>Líder de Infraestructura y Especialista de Servidores.</t>
  </si>
  <si>
    <t>Arquitecto Información</t>
  </si>
  <si>
    <t xml:space="preserve"> trimestralmente el cumplimiento de las acciones definidas en los planes a través de un reporte de avance de las acciones propuestas (Documento para la formulación del plan de territorios inteligentes, Plan de datos abiertos, Roles y Responsabilidades Gobierno Componentes de Información), en caso de desviación en la ejecución de las actividades planteadas, se definen las acciones de mejoras a través del reporte de avance.
Como evidencia de esta actividad se encuentra el reporte de avance y las acciones de mejoras en caso de presentarse.</t>
  </si>
  <si>
    <t>Monitorear las acciones de mejora identificadas durante el seguimiento de los planes.</t>
  </si>
  <si>
    <t>Arquitecto de Información.</t>
  </si>
  <si>
    <t>Reporte de las acciones de mejora identificadas de los planes.</t>
  </si>
  <si>
    <t>Cuando exista desviaciones de los planes de acción definidos</t>
  </si>
  <si>
    <t xml:space="preserve"> cada 2 meses la actualización del Sistema Operativo que aloja el servicio WEB a través del diligenciamiento de la bitácora de infraestructura. En caso de existir alguna actualización del sistema operativo, se realizan las pruebas correspondientes en ambiente test para comprobar en  funcionamiento de la actualización, si las pruebas determinan que se debe realizar un reinicio de la máquina se realizará un control de cambios donde se establece una ventana de mantenimiento para lanzar la actualización.
Como evidencia de esta actividad se encuentra la bitácora de infraestructura, formato Control de Cambios y correo electrónico al Líder de Infraestructura en caso de ser necesario.</t>
  </si>
  <si>
    <t>Realizar seguimiento del funcionamiento del S.O con las actualizaciones instaladas</t>
  </si>
  <si>
    <t>Web Master</t>
  </si>
  <si>
    <t>trimestralmente los intentos fallidos de acceso al administrador del sitio WEB y bloqueos a nivel seguridad a través de un reporte general donde se manifieste los bloqueos realizados. En caso de presentarse una alerta concurrente, se identifica IP y se realiza bloqueo permanente de la IP
Evidencia: Reporte Trimestral y Bloqueo de IP en caso de ser necesario.</t>
  </si>
  <si>
    <t>Reportar al Equipo de Infraestructura las direcciones IP identificadas y Bloqueadas para realizar bloqueo a nivel de dispositivos.</t>
  </si>
  <si>
    <t>WEB Master</t>
  </si>
  <si>
    <t>Correo Electrónico</t>
  </si>
  <si>
    <t>debido a la alteración o modificación no autorizada de la informacion de la bitacora de produccion</t>
  </si>
  <si>
    <t>Realizar los registros de produccion en bitacora</t>
  </si>
  <si>
    <t>bitacora de produccion</t>
  </si>
  <si>
    <t>falta de informacion para apoyar la toma de decisiones</t>
  </si>
  <si>
    <t>Falta de acceso  compartido</t>
  </si>
  <si>
    <t>fallas de internet y comunicaciones</t>
  </si>
  <si>
    <t>no contar con informacion de volumenes producidos para punto de reorden y programacion de produccion</t>
  </si>
  <si>
    <t>la continuidad de los back ups de la bitacora a corte mensual con volumenes producidos y las horas de operacion con las ordenes de produccion. de encontrar desviaciones por no disponibilidad del solicita la generacion de back up adicional</t>
  </si>
  <si>
    <t>actualizar la bitacora de produccion</t>
  </si>
  <si>
    <t>lider de produccion</t>
  </si>
  <si>
    <t>bitacora actualizada a frecuencia mensual</t>
  </si>
  <si>
    <t xml:space="preserve">     Afectación menor a 130 SMLMV .</t>
  </si>
  <si>
    <t>La inadecuada manipulación de la información de la gerencia de maquinaria y equipos debido a las malas prácticas del personal con permisos a la información física, digital y falta de políticas de gestión de datos efectivas.</t>
  </si>
  <si>
    <t>Registro y control de la información física  o digital.</t>
  </si>
  <si>
    <t>Base de datos de la gerencia de maquinaria y equipos</t>
  </si>
  <si>
    <t>Falta y/o perdida de información del seguimiento al mantenimiento y/o disponibilidad de la maquinaria y equipos bajo la responsabilidad de la documentación física en gestión documental y digital en oficinas de tecnología de la información.</t>
  </si>
  <si>
    <t>Malos manejos en la información relacionada con la administración de las bases de datos de la gerencia de maquinaria y equipo de la UAERMV</t>
  </si>
  <si>
    <t>Afectación de los medios de las tecnologías de la información.
Divulgar de manera errada información pertenenciente a la gerencia de maquinaria y equipos.</t>
  </si>
  <si>
    <t xml:space="preserve">Deficiencias en la información.
Pérdida de credibilidad e integriadad de la información.
Ejecución inadecuada de los procedimientos establecidos.
</t>
  </si>
  <si>
    <t xml:space="preserve">     El riesgo afecta la imagen de la entidad internamente, de conocimiento general, nivel interno, de junta directiva y accionistas y/o de proveedores</t>
  </si>
  <si>
    <t>Cuatrimestralmente la oficina de tecnologías de la información deberá realizar una copia de seguridad de los documentos físicos donde se registra la información de los vehículos, maquinaria, equipo menor y plantas industriales, para llevar el control mediante un acta de seguimiento. En caso de desviación se debe verificar la información física frente a la digital mediante un acta de reunión con la Gerencia de Maquinaria y Equipos.</t>
  </si>
  <si>
    <t>Capacitar en gestión documental a los actores, además de los controles para el manejo de la base de datos.</t>
  </si>
  <si>
    <t>Oficina de tecnología de la información y gestión documental en coordinación de la gerencia de maquinaria y equipos.</t>
  </si>
  <si>
    <t>Acta de capacitación</t>
  </si>
  <si>
    <t>Auditar el ingreso de información para generar alertas.</t>
  </si>
  <si>
    <t>Designado por la gerencia de maquinaria y equipos</t>
  </si>
  <si>
    <t>Cuatrimestralmente la oficina de tecnologías de la información deberá realizar una copia de seguridad de los documentos digitales donde se registra la información de los vehículos, maquinaria, equipo menor y plantas industriales, para llevar el control mediante un acta de seguimiento. En caso de desviación se debe verificar la información física frente a la digital mediante un acta de reunión con la Gerencia de Maquinaria y Equipos.</t>
  </si>
  <si>
    <t>Capacitar a los actores en seguridad de la información, además de los controles para el manejo de la base de datos.</t>
  </si>
  <si>
    <t>Tipologia de Riesgo</t>
  </si>
  <si>
    <t>Tabla Criterios para definir el nivel de impacto</t>
  </si>
  <si>
    <t>Afectación Económica (o presupuestal)</t>
  </si>
  <si>
    <t>Pérdida Reputacional</t>
  </si>
  <si>
    <t xml:space="preserve">Equivalente </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</si>
  <si>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</si>
  <si>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</si>
  <si>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</si>
  <si>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</si>
  <si>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</si>
  <si>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</si>
  <si>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</si>
  <si>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</si>
  <si>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</si>
  <si>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</si>
  <si>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</si>
  <si>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</si>
  <si>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</si>
  <si>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</si>
  <si>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</si>
  <si>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</si>
  <si>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</si>
  <si>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</si>
  <si>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</si>
  <si>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</si>
  <si>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Pérdida_Reputacional</t>
  </si>
  <si>
    <t xml:space="preserve">     Entre 650 y 1300 SMLMV </t>
  </si>
  <si>
    <t xml:space="preserve">     Entre 1300 y 6500 SMLMV </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</si>
  <si>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</si>
  <si>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</si>
  <si>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</si>
  <si>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</si>
  <si>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</si>
  <si>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</si>
  <si>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</si>
  <si>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</si>
  <si>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</si>
  <si>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</si>
  <si>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Reputacional</t>
  </si>
  <si>
    <t>EL riesgo afecta la imagen de alguna dependencia de la entidad</t>
  </si>
  <si>
    <t>EL riesgo afecta la imagen de   la entidad internamente, de conocimiento general nivel interno, de junta directiva y/o proveedores</t>
  </si>
  <si>
    <t>EL riesgo afecta la imagen de   la entidad con algunos usuarios de relevancia frente al logro de los objetivos</t>
  </si>
  <si>
    <t>EL riesgo afecta la imagen de   la entidad con efecto publicitario sostenido a nivel sector</t>
  </si>
  <si>
    <t>EL riesgo afecta la imagen de   la entidad a nivel nacional, con efecto publicitario sostenido a nivel País</t>
  </si>
  <si>
    <t>Legal</t>
  </si>
  <si>
    <t>Cumplimiento parcial de procesos, procedimientos y políticas operacionales</t>
  </si>
  <si>
    <t>Operativo</t>
  </si>
  <si>
    <t xml:space="preserve">Cumplimiento parcial de normas internas establecidas (Resoluciones, Circulares y otras directrices)    </t>
  </si>
  <si>
    <t>Contagio</t>
  </si>
  <si>
    <t>Cumplimiento parcial de legislación vigente aplicable a la Entidad</t>
  </si>
  <si>
    <t>Incumplimiento de legislación vigente aplicable a la Entidad</t>
  </si>
  <si>
    <t>Incumplimiento de acuerdos u obligaciones nacionales o internacionales</t>
  </si>
  <si>
    <t>Afecta levemente las operaciones de una dependencia o grupo de la entidad</t>
  </si>
  <si>
    <t>Sustancialmente afecta la operaciones de una dependencia o grupo de la entidad</t>
  </si>
  <si>
    <t>Afecta durante un día la prestación de servicio ofrecido por la entidad</t>
  </si>
  <si>
    <t>Afecta la continuidad de las operaciones de una dependencia o un grupo de la entidad durante 15 días</t>
  </si>
  <si>
    <t>Afecta la continuidad de las operaciones de una dependencia o un grupo de la entidad por un mes</t>
  </si>
  <si>
    <t>Causado por un tercero interesado en un contrato con la entidad</t>
  </si>
  <si>
    <t>Causado por un usuario de la entidad</t>
  </si>
  <si>
    <t>Causado por un proveedor, contratista o funcionario de la entidad</t>
  </si>
  <si>
    <t>Causado por un Director, Subdirector o funcionario de libre nombramiento y remoción de la entidad</t>
  </si>
  <si>
    <t>Causado por un Gerente publico o Adminitración del Distrito Capital de la entidad</t>
  </si>
  <si>
    <t>TIPO DE ACTIVO</t>
  </si>
  <si>
    <t>INSTALACIONES</t>
  </si>
  <si>
    <t>PROCESOS</t>
  </si>
  <si>
    <t>RECURSOS HUMANOS</t>
  </si>
  <si>
    <t>RED</t>
  </si>
  <si>
    <t>EQUIPAMIENTO AUXILIAR</t>
  </si>
  <si>
    <t>COMPONENTES DE RED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</si>
  <si>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</si>
  <si>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</si>
  <si>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</si>
  <si>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</si>
  <si>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</si>
  <si>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</si>
  <si>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</si>
  <si>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</si>
  <si>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</si>
  <si>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</si>
  <si>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</si>
  <si>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</si>
  <si>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</si>
  <si>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</si>
  <si>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</si>
  <si>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</si>
  <si>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</si>
  <si>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</si>
  <si>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</si>
  <si>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</si>
  <si>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</si>
  <si>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</si>
  <si>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</si>
  <si>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 xml:space="preserve">Control de cambios </t>
  </si>
  <si>
    <t>el registra la actualización de los riesgos a partir de 2024</t>
  </si>
  <si>
    <t>Versión inicial</t>
  </si>
  <si>
    <t>tipo de riesgos</t>
  </si>
  <si>
    <t>Fecha de cambio</t>
  </si>
  <si>
    <t>Proceso</t>
  </si>
  <si>
    <t>2024 -v1</t>
  </si>
  <si>
    <t>20 procesos
2 Proyectos</t>
  </si>
  <si>
    <t>Por incumplimiento en la fecha de entrega de los informes</t>
  </si>
  <si>
    <t>Debido a:</t>
  </si>
  <si>
    <t>* Falta de comunicación para la prestación de servicios de transporte para actividades de campo del laboratorio en situaciones imprevistas.</t>
  </si>
  <si>
    <t>* Alteraciones de orden publico.</t>
  </si>
  <si>
    <t>Quejas de los clientes, trabajos no conformes, aumento de carga operativa y retraso en la prestación de los servicios del laboratorio.</t>
  </si>
  <si>
    <t xml:space="preserve">* Falta de comunicación para la prestación de servicios de transporte para actividades de campo del laboratorio en situaciones imprevistas.
* Insuficiencia de vehículos para el desarrollo de las actividades del laboratorio.
* Demora en la entrega de información de resultados de laboratorio, que se requieren para tomar planes inmediatas de contingencia y/o analisis de resultados por parte de los clientes internos. </t>
  </si>
  <si>
    <t>Por Modificar los resultados y/o los tiempos de entrega de informes de ensayos a cambio de beneficio a nombre propio o de terceros, con el fin agilizar, retrasar la entrega de informes o hacer que los materiales cumplan especificaciones técnicas.</t>
  </si>
  <si>
    <t>Permitir presiones indebidas por falta de propiedad, gobernanza  o indebida gestión de personal, recursos compartidos, contratos o intereses particulares por parte de los clientes internos.</t>
  </si>
  <si>
    <t>Prestacion de los servicios del laboratorio</t>
  </si>
  <si>
    <t>*Presencia de gobernanza, gestión de personal, recursos compartidos, contratos o intereses particulares por parte de los clientes internos.</t>
  </si>
  <si>
    <t>* Falta de autonomía al  actúar bajo las normas nacionales y distritales para las entidades públicas.</t>
  </si>
  <si>
    <t>Retrasos en la prestación de servicio a los clientes internos, e incumplimiento del objetivo del laboratorio (por ejemplo, que el ensayo se realice con desviaciones al método de ensayo, reducciónes de tiempos de ejecución del ensayo).</t>
  </si>
  <si>
    <t xml:space="preserve"> El auxiliar administrativo</t>
  </si>
  <si>
    <r>
      <t xml:space="preserve">cada vez que se genera una solicitud de servicio, que exista un documento </t>
    </r>
    <r>
      <rPr>
        <sz val="12"/>
        <color rgb="FFFF0000"/>
        <rFont val="Arial"/>
        <family val="2"/>
      </rPr>
      <t>(acuerdo de servicio, acta o correo</t>
    </r>
    <r>
      <rPr>
        <sz val="12"/>
        <rFont val="Arial"/>
        <family val="2"/>
      </rPr>
      <t>) entre las partes (cliente interno y laboratorio), en donde se establezcan los requisitos mínimos para la solitud (El material a ensayar, el o los ensayos a realizar, fecha de recepción de la muestra, fecha en la que se requiere el informe de ensayo, medio de envió de los resultados.).
Si  hay solicitudes de servicios en donde no se especifique algún requisito, el servicio no se prestara hasta que el documento cuente con el o los requisitos faltantes.</t>
    </r>
  </si>
  <si>
    <t>Socialización sobre la imparcialidad en el desarrollo de las diferentes actividades del laboratorio</t>
  </si>
  <si>
    <t>Acta de socialización</t>
  </si>
  <si>
    <t>El auxiliar administrativo</t>
  </si>
  <si>
    <r>
      <t xml:space="preserve">cada vez que se emite un informe de ensayo, por  medio  del formato  de </t>
    </r>
    <r>
      <rPr>
        <sz val="12"/>
        <color rgb="FFFF0000"/>
        <rFont val="Arial"/>
        <family val="2"/>
      </rPr>
      <t>matriz de trazabilidad  GLAB-FM-103</t>
    </r>
    <r>
      <rPr>
        <sz val="12"/>
        <rFont val="Arial"/>
        <family val="2"/>
      </rPr>
      <t>, que  los tiempos  establecidos en la  solicitud de servicio se cumpla, 
de encontrarse desviaciones en los  tiempos se le comunica al cliente justificando las razones de dicho cambio.</t>
    </r>
  </si>
  <si>
    <t>El supervisor del contrato</t>
  </si>
  <si>
    <r>
      <t xml:space="preserve">cada vez que ingresa una persona al laboratorio, que firme el compromismo de confidencialidad e imparcialidad en el formato compromiso de confidencialidad e imparcialidad </t>
    </r>
    <r>
      <rPr>
        <sz val="12"/>
        <color rgb="FFFF0000"/>
        <rFont val="Arial"/>
        <family val="2"/>
      </rPr>
      <t>GLAB-FM-126</t>
    </r>
    <r>
      <rPr>
        <sz val="12"/>
        <rFont val="Arial"/>
        <family val="2"/>
      </rPr>
      <t>, con el fin de garantizar la imparcialidad en la ejecucion de las actividades del laboratorio. Si no se ha firmado el compromiso no se da inicio para desarrollar las actividades en el laboratorio.</t>
    </r>
  </si>
  <si>
    <t>documentado</t>
  </si>
  <si>
    <t xml:space="preserve">Lider de Acreditación </t>
  </si>
  <si>
    <t xml:space="preserve">Por inapropiado manejo de la información registrada en los sistemas de información  a cargo de la OJ con el interés de favorecer a un tercero  </t>
  </si>
  <si>
    <t>Debido a la ausencia de control de las actuaciones y piezas procesales</t>
  </si>
  <si>
    <t>Posibilidad de afectación reputacional Por inapropiado manejo de la información registrada en los sistemas de información  a cargo de la OJ con el interés de favorecer a un tercero   Debido a la ausencia de control de las actuaciones y piezas procesales</t>
  </si>
  <si>
    <t xml:space="preserve">Deficiencias en el seguimiento a los términos y piezas procesales </t>
  </si>
  <si>
    <t>Intereses de terceros en la obtención de información sobre la estrategia de defensa, pruebas, etc.</t>
  </si>
  <si>
    <t>Sanciones penales y disciplinarias</t>
  </si>
  <si>
    <t>El jefe de la OJ o la persona que este designe</t>
  </si>
  <si>
    <t>dos (2) veces al mes, mediante reunión, que los apoderados hayan creado y/o alimentado los expedientes judiciales o extrajudiciales que tenga a su cargo en los sistemas de información vigentes. En caso de encontrar incumplimiento en la creación o alimentación de expedientes, se requerirá al abogado  para que adelante las acciones a que haya lugar.  Como evidencia se tiene el acta de reunión en la que se da cuenta sobre la revisión adelantada.</t>
  </si>
  <si>
    <t>El jefe de la OJ o la persona que este designe Revisa dos (2) veces al mes, mediante reunión, que los apoderados hayan creado y/o alimentado los expedientes judiciales o extrajudiciales que tenga a su cargo en los sistemas de información vigentes. En caso de encontrar incumplimiento en la creación o alimentación de expedientes, se requerirá al abogado  para que adelante las acciones a que haya lugar.  Como evidencia se tiene el acta de reunión en la que se da cuenta sobre la revisión adelantada.</t>
  </si>
  <si>
    <t>Realizar seguiminto contínuo a los procesos judiciales a cargo de la OJ</t>
  </si>
  <si>
    <t>Jefe de oficina jurídica o quien este designe</t>
  </si>
  <si>
    <t xml:space="preserve">Matriz unificada de procesos judiciales </t>
  </si>
  <si>
    <t>31 de diciembre de 2024</t>
  </si>
  <si>
    <t>Solicitar el inicio de las investigaciones disciplinarias y/o penales a que haya lugar</t>
  </si>
  <si>
    <t xml:space="preserve">Oficio o memorando remisorio </t>
  </si>
  <si>
    <t>Jefe de oficina jurídica</t>
  </si>
  <si>
    <t xml:space="preserve">El jefe de la OJ o la persona que este designe Verifica una (1) vez cada cuatrimestre que los apoderados de la entidad tengan actualizado el Sistema de Información de Procesos Judiciales - SIPROJ WEB, respecto de la inclusión de piezas procesales, a través de una verificaión directamente en la paltaforma. </t>
  </si>
  <si>
    <t xml:space="preserve">Remitir comunicado escrito a todos los poderados de la UAERMV para que realziacen el cargue de la documentación en SIPROJ WEB de manera oportuna </t>
  </si>
  <si>
    <t>Memorando remitido</t>
  </si>
  <si>
    <t>30 de marzo de 2024</t>
  </si>
  <si>
    <t xml:space="preserve"> Incorporación de actuaciones
procesales y administrativas en el aplicativo SIPROJ </t>
  </si>
  <si>
    <t xml:space="preserve">por falta de control y seguimiento a los términos procesales </t>
  </si>
  <si>
    <t>debido a falta de comunicación interna o inoportuna respecto de actividades procesales y falta de monitoreo sobre el cumplimiento de términos procesales</t>
  </si>
  <si>
    <t>Posibilidad de afectación reputacional por falta de control y seguimiento a los términos procesales  debido a falta de comunicación interna o inoportuna respecto de actividades procesales y falta de monitoreo sobre el cumplimiento de términos procesales</t>
  </si>
  <si>
    <t xml:space="preserve">Deficiencias en el seguimiento a los términos procesales </t>
  </si>
  <si>
    <t>Fallas técnicas o complicación de acceso al SIPROJ</t>
  </si>
  <si>
    <t>Sanciones disciplinarias y/o condenas en contra de la entidad</t>
  </si>
  <si>
    <t>Por generación de intereses por no pago oportuno de sentencias judiciales y/o reclamaciones administrativas a las aseguradosras</t>
  </si>
  <si>
    <t>debido a Inoportunidad en la radicación de la solicitud de pago a la Secretaría General y/o demoras en la generación del pago</t>
  </si>
  <si>
    <t>Control y cumplimiento de la Defensa y Representación Judicial de la Entidad.</t>
  </si>
  <si>
    <t>Posibilidad de afectación económica Por generación de intereses por no pago oportuno de sentencias judiciales y/o reclamaciones administrativas a las aseguradosras debido a Inoportunidad en la radicación de la solicitud de pago a la Secretaría General y/o demoras en la generación del pago</t>
  </si>
  <si>
    <t>Demoras en los traslados proesupuestales necesarios para pago de sentencias judiciales, así como en la generación de CDP</t>
  </si>
  <si>
    <t>Entrega inoportuna de la sentencia por parte del despacho judicial</t>
  </si>
  <si>
    <t>Sanciones penales, disciplinarias, fiscales y patrimoniales</t>
  </si>
  <si>
    <t>El profesional especializado de la OJ</t>
  </si>
  <si>
    <t>cuatrimestralmente que los apoderados de la entidad tengan actualizado el Sistema de Información de Procesos Judiciales - SIPROJ WEB, a través de una revisisón periodica del sistema de información.  En caso de encontrar incumplimiento en el estado de actualización del SIPROJ WEB, se informará al/la Jede de la OAJ por medio de correo electrónico para que requiera al abogado  y adelante las actuaciones a que haya lugar. Como evidencia se tiene el reporte  de SIPROJ WEB sobre estado de actualización de píezas procesales.</t>
  </si>
  <si>
    <t>El profesional especializado de la OJ Verifica cuatrimestralmente que los apoderados de la entidad tengan actualizado el Sistema de Información de Procesos Judiciales - SIPROJ WEB, a través de una revisisón periodica del sistema de información.  En caso de encontrar incumplimiento en el estado de actualización del SIPROJ WEB, se informará al/la Jede de la OAJ por medio de correo electrónico para que requiera al abogado  y adelante las actuaciones a que haya lugar. Como evidencia se tiene el reporte  de SIPROJ WEB sobre estado de actualización de píezas procesales.</t>
  </si>
  <si>
    <t>dos (2) veces al mes, mediante reunión,  que los apoderados de la entidad tengan presentes los términos de los procesos a su cargo y verificará que éstos se estén cumpliendo conforme a lo establecido en la normatividad que corresponda. En caso de encontrar incumplimiento respecto de los términos procesales, se informará al/la Jefe de la OAJ por medio de correo electrónico para que requiera al abogado  y adelante las actuaciones a que haya lugar. Como evidencia se tiene el acta de reunión en la que se da cuenta sobre la revisión de los términos procesales.</t>
  </si>
  <si>
    <t>El jefe de la OJ o la persona que este designe Revisa dos (2) veces al mes, mediante reunión,  que los apoderados de la entidad tengan presentes los términos de los procesos a su cargo y verificará que éstos se estén cumpliendo conforme a lo establecido en la normatividad que corresponda. En caso de encontrar incumplimiento respecto de los términos procesales, se informará al/la Jefe de la OAJ por medio de correo electrónico para que requiera al abogado  y adelante las actuaciones a que haya lugar. Como evidencia se tiene el acta de reunión en la que se da cuenta sobre la revisión de los términos procesales.</t>
  </si>
  <si>
    <t>dos (2) veces al mes, mediante reunión,  las sentencias judiciales emitidas en el periodo y verificará si en éstas se genera obligación de pago de dinero. Seguidamente, requerirá al apoderado encargado para que realice la solicitud de pago dentro del término legal (si hay lugar a ello). En caso de encontrar incumplimiento en la solicitudes de pago, se requerirá al abogado  y adelante las actuaciones a que haya lugar. Como evidencia se tiene el acta de reunión en la que se da cuenta sobre la revisión de las sentencias judiciales emitidas en el periodo.</t>
  </si>
  <si>
    <t>El jefe de la OJ o la persona que este designe Revisa  dos (2) veces al mes, mediante reunión,  las sentencias judiciales emitidas en el periodo y verificará si en éstas se genera obligación de pago de dinero. Seguidamente, requerirá al apoderado encargado para que realice la solicitud de pago dentro del término legal (si hay lugar a ello). En caso de encontrar incumplimiento en la solicitudes de pago, se requerirá al abogado  y adelante las actuaciones a que haya lugar. Como evidencia se tiene el acta de reunión en la que se da cuenta sobre la revisión de las sentencias judiciales emitidas en el periodo.</t>
  </si>
  <si>
    <t>El jefe de la OJ o la persona que éste designe</t>
  </si>
  <si>
    <t>mensualmente si la Secretaría General ha dado trámite a las solicitudes de pago de sentencias judiciales radicadas en el periodo, con base en la información de seguimiento que sea proporcionada por los apoderads de la UAERMV. En caso de encontrar incumplimiento en el trámite de las solicitudes de pago, se remitirá comunicación escrita a la Secretaría General para que informe las razones por las que no se ha tramitado el pago. Como evidencia se tiene correo electrónico mensual con reporte sobre el estado de trámite de pago de las solicitudes radicadas en el periodo.</t>
  </si>
  <si>
    <t>El jefe de la OJ o la persona que éste designe Revisa mensualmente si la Secretaría General ha dado trámite a las solicitudes de pago de sentencias judiciales radicadas en el periodo, con base en la información de seguimiento que sea proporcionada por los apoderads de la UAERMV. En caso de encontrar incumplimiento en el trámite de las solicitudes de pago, se remitirá comunicación escrita a la Secretaría General para que informe las razones por las que no se ha tramitado el pago. Como evidencia se tiene correo electrónico mensual con reporte sobre el estado de trámite de pago de las solicitudes radicadas en el periodo.</t>
  </si>
  <si>
    <t>Muy Baja</t>
  </si>
  <si>
    <t>Por Retrasos en la atención de las solicitudes de pago</t>
  </si>
  <si>
    <t>debido a la desactualización normativa que impacta la aplicación de criterios de decisión a discreción del liquidador en la generación de la Orden de pago por manualidad en la operación del sistema de información financiera</t>
  </si>
  <si>
    <t>Programar los plazos para la recepción, trámite y giro de las solicitudes de pago de proveedores y contratistas, los términos para la remisión de la información a Contabilidad, las fechas de presentación de los estados financieros, de las actividades de cierre presupuestal y de vigencia.</t>
  </si>
  <si>
    <t>Posibilidad de afectación reputacional  Por Retrasos en la atención de las solicitudes de pago debido a la desactualización normativa que impacta la aplicación de criterios de decisión a discreción del liquidador en la generación de la Orden de pago por manualidad en la operación del sistema de información financiera</t>
  </si>
  <si>
    <t>Falta en la completitud de presentación de los requisitos para realizar los pagos.</t>
  </si>
  <si>
    <t>Cambios o actualizaciones normativas no informadas</t>
  </si>
  <si>
    <t>Retrasos, devoluciones y reprocesos internos.</t>
  </si>
  <si>
    <t>Alta</t>
  </si>
  <si>
    <t>El funcionario o contratista designado</t>
  </si>
  <si>
    <t>mensualmente, en el portal informativo de normatividad o en los correos informativos relacionados con nueva reglamentación, si se ha expedido nueva normatividad que afecte las actividades del proceso, como su fecha de aplicación e implicaciones, con el propósito de evitar la no aplicación de normatividad relacionada. De acuerdo, a la fecha de aplicación y sus implicaciones el funcionario o contratista remite por correo electrónico la nueva norma para el conocimiento del grupo de colaboradores del proceso financiero realizando recomendaciones sobre su aplicación. En caso de evidenciar la no aplicación de una norma previamente expedida, se realiza una reunión con los responsables de los subprocesos y en caso de aplicar, se efectuarán los reprocesos o el ajuste de los documentos del proceso correspondientes. Los correos informativos, las normas analizadas, las actas o las notas de la reunión, y las actualizaciones de los documentos relacionados o soporte de la aplicación de las normas, en caso de proceder, se conservarán como evidencia de la aplicación del control.</t>
  </si>
  <si>
    <t>El funcionario o contratista designado Verifica mensualmente, en el portal informativo de normatividad o en los correos informativos relacionados con nueva reglamentación, si se ha expedido nueva normatividad que afecte las actividades del proceso, como su fecha de aplicación e implicaciones, con el propósito de evitar la no aplicación de normatividad relacionada. De acuerdo, a la fecha de aplicación y sus implicaciones el funcionario o contratista remite por correo electrónico la nueva norma para el conocimiento del grupo de colaboradores del proceso financiero realizando recomendaciones sobre su aplicación. En caso de evidenciar la no aplicación de una norma previamente expedida, se realiza una reunión con los responsables de los subprocesos y en caso de aplicar, se efectuarán los reprocesos o el ajuste de los documentos del proceso correspondientes. Los correos informativos, las normas analizadas, las actas o las notas de la reunión, y las actualizaciones de los documentos relacionados o soporte de la aplicación de las normas, en caso de proceder, se conservarán como evidencia de la aplicación del control.</t>
  </si>
  <si>
    <t>Asegurar que se realicen los cambios a nivel de sistema o documentación por los cambios normativos</t>
  </si>
  <si>
    <t>Profesional Especializado de Financiera</t>
  </si>
  <si>
    <t>Solicitudes a mesa de ayuda y/o nuevo(s) documento(s) o versiones actualizadas</t>
  </si>
  <si>
    <t>De acuerdo al requerimiento normativo</t>
  </si>
  <si>
    <t>Devolución del trámite al punto donde se presento la inconsistencia y realización de la corrección.</t>
  </si>
  <si>
    <t>Documentación asociada al caso.</t>
  </si>
  <si>
    <t>Profesional Especializado Financiera</t>
  </si>
  <si>
    <t>El contratista designado</t>
  </si>
  <si>
    <t xml:space="preserve">cada vez que Contabilidad recibe una orden de pago para su causación, su completitud, efectuando su registro contable en el sistema financiero. En caso de encontrar inconsistencias en la orden de pago generada, se deshabilita en el sistema y se devuelve al liquidador para efectuar los ajustes requeridos para continuar con su contabilización. La evidencia del registro contable se observa en el registro de la contabilización en el sistema de información financiero y en el listado Consolidado Ordenes de pago en las columnas ID LIMAY CAUSACION y USUARIO CONTABILIZO. </t>
  </si>
  <si>
    <t xml:space="preserve">El contratista designado Verifica cada vez que Contabilidad recibe una orden de pago para su causación, su completitud, efectuando su registro contable en el sistema financiero. En caso de encontrar inconsistencias en la orden de pago generada, se deshabilita en el sistema y se devuelve al liquidador para efectuar los ajustes requeridos para continuar con su contabilización. La evidencia del registro contable se observa en el registro de la contabilización en el sistema de información financiero y en el listado Consolidado Ordenes de pago en las columnas ID LIMAY CAUSACION y USUARIO CONTABILIZO. </t>
  </si>
  <si>
    <t>Por aplicación de sanciones y llamados de atención (hallazgos) de entes de control y entidades guía del tema contable por presentación de información no confiable y  no oportuna</t>
  </si>
  <si>
    <t>debido a Inoportunidad y/o imprecisión en la entrega de la información por parte de las áreas que intervienen en el proceso contable</t>
  </si>
  <si>
    <t>Registrar, consolidar, analizar y presentar los estados financieros, tributarios y de entes de control.</t>
  </si>
  <si>
    <t>Posibilidad de afectación Económica y Reputacional Por aplicación de sanciones y llamados de atención (hallazgos) de entes de control y entidades guía del tema contable por presentación de información no confiable y  no oportuna debido a Inoportunidad y/o imprecisión en la entrega de la información por parte de las áreas que intervienen en el proceso contable</t>
  </si>
  <si>
    <t>Ajustes en la información y en los estados financieros y tributarios</t>
  </si>
  <si>
    <t>Falta de entrega de información de los hechos económicos por los FDL y Otras entidades que afectan la preparación de la información para la consolidación de los estados</t>
  </si>
  <si>
    <t>Estados financieros que no presentan información confiable.</t>
  </si>
  <si>
    <t>El Contratista designado previamente por el líder del área contable</t>
  </si>
  <si>
    <t xml:space="preserve">mensualmente, las cuentas contables y conceptos utilizados en cada uno de los documentos remitidos para su contabilización, que hacen parte de la información reportada por las dependencias, de acuerdo a lo establecido en la circular "Procedimiento para la presentación de la información contable", con el propósito de evidenciar posibles inconsistencias. En caso de presentarse, se informa a la dependencia para que realicen los ajustes o correcciones pertinentes. La evidencia de la verificación se observa en los correos y/o radicados de correspondencia con que se recibe o se solicita el ajuste de la información.   </t>
  </si>
  <si>
    <t xml:space="preserve">El Contratista designado previamente por el líder del área contable Verifica mensualmente, las cuentas contables y conceptos utilizados en cada uno de los documentos remitidos para su contabilización, que hacen parte de la información reportada por las dependencias, de acuerdo a lo establecido en la circular "Procedimiento para la presentación de la información contable", con el propósito de evidenciar posibles inconsistencias. En caso de presentarse, se informa a la dependencia para que realicen los ajustes o correcciones pertinentes. La evidencia de la verificación se observa en los correos y/o radicados de correspondencia con que se recibe o se solicita el ajuste de la información.   </t>
  </si>
  <si>
    <t xml:space="preserve">Registrar en la información no reportada en el siguiente mes </t>
  </si>
  <si>
    <t>Profesional Especializado área Contable</t>
  </si>
  <si>
    <t>Estados Financieros</t>
  </si>
  <si>
    <t xml:space="preserve">Cuando se presente </t>
  </si>
  <si>
    <t>Realizar la corrección de la información contable reportada y cargarla nuevamente en los aplicativos de la Contaduría General de la Nación y Bogotá Consolida</t>
  </si>
  <si>
    <t>Información corregida cargada en los aplicativos</t>
  </si>
  <si>
    <t>El Profesional Especializado o contratista designado</t>
  </si>
  <si>
    <t xml:space="preserve">trimestralmente, la entrega de la información por las dependencias, según lo establecido en la circular "Procedimiento para la presentación de la información contable". En caso de no haber recibido la información en la fecha establecida, por medio de correo electrónico se reitera el cumplimiento de las fechas de reporte establecidas en la circular para la presentación de la información contable. La información presentada tardíamente se registrará en el siguiente mes. Como evidencia se conservan los correos y la circular anual de presentación de la información contable. </t>
  </si>
  <si>
    <t xml:space="preserve">El Profesional Especializado o contratista designado Verifica trimestralmente, la entrega de la información por las dependencias, según lo establecido en la circular "Procedimiento para la presentación de la información contable". En caso de no haber recibido la información en la fecha establecida, por medio de correo electrónico se reitera el cumplimiento de las fechas de reporte establecidas en la circular para la presentación de la información contable. La información presentada tardíamente se registrará en el siguiente mes. Como evidencia se conservan los correos y la circular anual de presentación de la información contable. </t>
  </si>
  <si>
    <t>Impacto</t>
  </si>
  <si>
    <t>Posibilidad de efecto dañosos sobre</t>
  </si>
  <si>
    <t>Por multa y sanción del ente de control</t>
  </si>
  <si>
    <t>debido a la pérdida de recursos administrados por la UMV</t>
  </si>
  <si>
    <t>Controlar y conciliar los movimientos bancarios y elaborar los informes correspondientes.</t>
  </si>
  <si>
    <t>Posibilidad de efecto dañosos sobre Por multa y sanción del ente de control debido a la pérdida de recursos administrados por la UMV</t>
  </si>
  <si>
    <t>Falta de control en los saldos de las cuentas bancarias.</t>
  </si>
  <si>
    <t>Fraudes electrónicos</t>
  </si>
  <si>
    <t>Incumplimiento en los pagos e imposición de multas fiscales</t>
  </si>
  <si>
    <t>Alto</t>
  </si>
  <si>
    <t>El Apoyo - contratista designado del área de Tesorería General</t>
  </si>
  <si>
    <t>diariamente los movimientos y saldos bancarios frente al estado diario de tesorería, con el fin de identificar posibles inconsistencias en la información registrada, en caso de presentar diferencias se debe enviar comunicación a la entidad financiera, para así identificar el detalle de los movimientos y realizar los ajustes correspondientes. La evidencia se encuentra registrada en el aplicativo financiero de tesorería, en el libro diario y de ser el caso, la comunicación enviada a la entidad financiera.</t>
  </si>
  <si>
    <t>El Apoyo - contratista designado del área de Tesorería General Coteja diariamente los movimientos y saldos bancarios frente al estado diario de tesorería, con el fin de identificar posibles inconsistencias en la información registrada, en caso de presentar diferencias se debe enviar comunicación a la entidad financiera, para así identificar el detalle de los movimientos y realizar los ajustes correspondientes. La evidencia se encuentra registrada en el aplicativo financiero de tesorería, en el libro diario y de ser el caso, la comunicación enviada a la entidad financiera.</t>
  </si>
  <si>
    <t>Contar con una póliza de responsabilidad financiera que ampare sobre las actuaciones de los servidores públicos asignados a la Tesorería</t>
  </si>
  <si>
    <t>Tesorero General</t>
  </si>
  <si>
    <t>Póliza de manejo</t>
  </si>
  <si>
    <t>Anualmente</t>
  </si>
  <si>
    <t>Reporte del caso al Supervisor del Programa de Seguros para solicitar realizar la reclamación</t>
  </si>
  <si>
    <t>Memorando con la notificación del caso solicitando realizar la reclamación</t>
  </si>
  <si>
    <t>El Tesorero o quién haga sus veces, con la clave y token personal asignado,</t>
  </si>
  <si>
    <t>cada vez que se ordene un pago para cumplir con una obligación financiera de la Unidad, que la información cargada previamente del proceso por la Contratista designada de Tesorería con su clave y token personal asignado en el portal bancario , corresponde al pago aprobado con la Orden actualizando la operación para aprobar el desembolso del dinero en la cuenta del contratista. En caso de encontrar inconsistencias, el pago se rechaza y se debe validar nuevamente la información. La aplicación del control se evidencia en el registro del control dual para la aprobación del pago que aparecerá en estado "exitoso", la disminución del saldo en el banco y de ser el caso, el rechazo del pago.</t>
  </si>
  <si>
    <t>El Tesorero o quién haga sus veces, con la clave y token personal asignado, Verifica cada vez que se ordene un pago para cumplir con una obligación financiera de la Unidad, que la información cargada previamente del proceso por la Contratista designada de Tesorería con su clave y token personal asignado en el portal bancario , corresponde al pago aprobado con la Orden actualizando la operación para aprobar el desembolso del dinero en la cuenta del contratista. En caso de encontrar inconsistencias, el pago se rechaza y se debe validar nuevamente la información. La aplicación del control se evidencia en el registro del control dual para la aprobación del pago que aparecerá en estado "exitoso", la disminución del saldo en el banco y de ser el caso, el rechazo del pago.</t>
  </si>
  <si>
    <t>Por Aplicación de sanciones por quejas de corrupción</t>
  </si>
  <si>
    <t>debido a la aceptación de ofrecimientos o dádivas de los proveedores o contratistas para agilizar el trámite de los pagos, en beneficio propio o de un tercero, modificando el orden de presentación de los pagos.</t>
  </si>
  <si>
    <t>Recibir y revisar las cuentas con sus soportes, elaborar órdenes de pago y efectuar el giro a proveedores, Empresas de Servicios Públicos, Administradoras de Riesgos Laborales, empleados públicos y trabajadores oficiales.</t>
  </si>
  <si>
    <t>Posibilidad de afectación reputacional Por Aplicación de sanciones por quejas de corrupción debido a la aceptación de ofrecimientos o dádivas de los proveedores o contratistas para agilizar el trámite de los pagos, en beneficio propio o de un tercero, modificando el orden de presentación de los pagos.</t>
  </si>
  <si>
    <t>Asignación de orden de llegada manual y a discreción de la persona que recepciona la llegada de las cuentas de cobro</t>
  </si>
  <si>
    <t>Permisibilidad al ofrecimiento de sobornos para agilizar los trámites</t>
  </si>
  <si>
    <t>Afectación reputacional y generación de desconfianza de sus operaciones, como aplicación de sanciones por los entes de control</t>
  </si>
  <si>
    <t>La Auxiliar Administrativa, Técnico Operativo o Contratista designado</t>
  </si>
  <si>
    <t xml:space="preserve">cada vez que recibe una solicitud de pago en su orden de llegada en su usuario del sistema de correspondencia Orfeo, la documentación y en caso de cumplir con los requisitos efectúa la liquidación y generación de la Orden de pago, con el fin de cumplir con el derecho al turno - Ley 1150 de 2007. En caso que la solicitud no cumpla con los requisitos, se realiza la devolución a quién radica con la respectiva observación en el aplicativo Orfeo, a fin de realizar las modificaciones o ajustes a que haya lugar, y se atenderá el proceso en el nuevo orden de llegada. La evidencia de la recepción, traslado para liquidación en caso de persona jurídica o la devolución de la solicitud de pago se encuentra en el sistema Orfeo en el historial de la solicitud de radicación. </t>
  </si>
  <si>
    <t xml:space="preserve">La Auxiliar Administrativa, Técnico Operativo o Contratista designado Verifica cada vez que recibe una solicitud de pago en su orden de llegada en su usuario del sistema de correspondencia Orfeo, la documentación y en caso de cumplir con los requisitos efectúa la liquidación y generación de la Orden de pago, con el fin de cumplir con el derecho al turno - Ley 1150 de 2007. En caso que la solicitud no cumpla con los requisitos, se realiza la devolución a quién radica con la respectiva observación en el aplicativo Orfeo, a fin de realizar las modificaciones o ajustes a que haya lugar, y se atenderá el proceso en el nuevo orden de llegada. La evidencia de la recepción, traslado para liquidación en caso de persona jurídica o la devolución de la solicitud de pago se encuentra en el sistema Orfeo en el historial de la solicitud de radicación. </t>
  </si>
  <si>
    <t>Proyectar una circular a todos los servidores de la UAERMV donde se establecen las fechas de radicación y pago de las cuentas.</t>
  </si>
  <si>
    <t>Circular</t>
  </si>
  <si>
    <t>Realizar el reporte correspondiente para dar inicio a las investigaciones a que hubiera lugar</t>
  </si>
  <si>
    <t>Reporte del caso a Control Interno Disciplinario para tomar las medidas pertinentes</t>
  </si>
  <si>
    <t>La Auxiliar Administrativa</t>
  </si>
  <si>
    <t>mensualmente, la fechas de recibo de las solicitudes de pago, de acuerdo con el cronograma definido en la circular de pagos (previamente socializada por los canales de comunicación de la Entidad), con el fin de cumplir con la oportunidad en la atención de los pagos, de acuerdo con su orden de radicación en el sistema de correspondencia Orfeo. En caso de recibir solicitudes de manera extemporánea, se revisa la completitud de los requisitos haciendo la anotación en el historial, que su procesamiento se adelantará en el siguiente período programado para la recepción de las solicitudes de pago, como evidencia del control se establece la trazabilidad del proceso de pago registrado en el histórico de la solicitud en el aplicativo Orfeo.</t>
  </si>
  <si>
    <t>La Auxiliar Administrativa Verifica mensualmente, la fechas de recibo de las solicitudes de pago, de acuerdo con el cronograma definido en la circular de pagos (previamente socializada por los canales de comunicación de la Entidad), con el fin de cumplir con la oportunidad en la atención de los pagos, de acuerdo con su orden de radicación en el sistema de correspondencia Orfeo. En caso de recibir solicitudes de manera extemporánea, se revisa la completitud de los requisitos haciendo la anotación en el historial, que su procesamiento se adelantará en el siguiente período programado para la recepción de las solicitudes de pago, como evidencia del control se establece la trazabilidad del proceso de pago registrado en el histórico de la solicitud en el aplicativo Orfeo.</t>
  </si>
  <si>
    <t>debido a el registro de información incorrecta en el sistema</t>
  </si>
  <si>
    <t>Realizar el seguimiento y comparación de las políticas definidas y lineamientos presupuestales con los resultados obtenidos, de acuerdo con el cronograma establecido en aspectos presupuestales, tesorales y contables.</t>
  </si>
  <si>
    <t>Posibilidad de afectación reputacional Por Pérdida de la integridad  debido a el registro de información incorrecta en el sistema</t>
  </si>
  <si>
    <t>Sistema de Gestión de Información Administrativa y Financiera</t>
  </si>
  <si>
    <t>Mal funcionamiento del Software</t>
  </si>
  <si>
    <t>Falta de integridad del sistema para el registro de información</t>
  </si>
  <si>
    <t xml:space="preserve">Incompatibilidad de los sistemas de información de la Entidades guía y/o encargadas del recaudo </t>
  </si>
  <si>
    <t>Reprocesos y reportes con información incorrecta</t>
  </si>
  <si>
    <t>El profesional de cada subproceso del proceso de Gestión financiera</t>
  </si>
  <si>
    <t>mensualmente, en la reunión de seguimiento al aplicativo financiero vigente, las necesidades de actualización y/o parametrización, como de los avances en los diferentes requerimientos, con el propósito de contar con información confiable y veraz, dejando como evidencia las respectivas citaciones y/o notas de la reunión.</t>
  </si>
  <si>
    <t>En caso de evidenciar fallas en el Sistema o en los nuevos requerimientos, se realizan solicitudes a mesa de ayuda con el fin de garantizar la correcta operatividad del Sistema, para que los ingenieros responsables de la parametrización y actualización realicen las respectivas pruebas o ajustes a que haya lugar.</t>
  </si>
  <si>
    <t>El profesional de cada subproceso del proceso de Gestión financiera Valida mensualmente, en la reunión de seguimiento al aplicativo financiero vigente, las necesidades de actualización y/o parametrización, como de los avances en los diferentes requerimientos, con el propósito de contar con información confiable y veraz, dejando como evidencia las respectivas citaciones y/o notas de la reunión.</t>
  </si>
  <si>
    <t xml:space="preserve">Realizar el seguimiento del desarrollo e implementación de los requerimientos solicitados en la reunión de seguimiento al sistema de información financiero </t>
  </si>
  <si>
    <t>Profesional Especializado de Financiera,</t>
  </si>
  <si>
    <t>Ingeniero de soporte de Sistema de Información y tecnología</t>
  </si>
  <si>
    <t>Actas de reunión, solicitudes mesa de ayuda o notas de reunión</t>
  </si>
  <si>
    <t>Mensualmente</t>
  </si>
  <si>
    <t>Reporte a mesa de ayuda de la novedad presentada con relación a la funcionalidad del sistema financiero vigente.</t>
  </si>
  <si>
    <t>Reporte de mesa de ayuda</t>
  </si>
  <si>
    <t>Profesional Especializado de Financiera, Ingeniero de soporte de Sistema de Información y tecnología</t>
  </si>
  <si>
    <t xml:space="preserve">cada vez que se recibe la documentación para su causación contable, con el propósito de realizar la contabilización correcta de la información y evidenciar las inconsistencias presentadas, dejando como soporte las conciliaciones bancarias, de almacén, de las cuentas recíprocas, de SIPROJ y de la Cuenta Única Distrital - CUD, según corresponda. En caso de evidenciarse inconsistencias en la información registrada se solicita a través de correo electrónico, comunicación escrita y/o mesa de ayuda, la realización de los respectivos ajustes y/o modificaciones, quedando como evidencia las comunicaciones de solicitud de ajuste y los reportes de trazabilidad del sistema. </t>
  </si>
  <si>
    <t xml:space="preserve">El contratista designado Revisa cada vez que se recibe la documentación para su causación contable, con el propósito de realizar la contabilización correcta de la información y evidenciar las inconsistencias presentadas, dejando como soporte las conciliaciones bancarias, de almacén, de las cuentas recíprocas, de SIPROJ y de la Cuenta Única Distrital - CUD, según corresponda. En caso de evidenciarse inconsistencias en la información registrada se solicita a través de correo electrónico, comunicación escrita y/o mesa de ayuda, la realización de los respectivos ajustes y/o modificaciones, quedando como evidencia las comunicaciones de solicitud de ajuste y los reportes de trazabilidad del sistema. </t>
  </si>
  <si>
    <t>GESTION FINANCIERA</t>
  </si>
  <si>
    <t>Por hallazgos o sanciones interpuestas por los entes de control a la Entidad.</t>
  </si>
  <si>
    <t>Debido a la no aplicación de los procesos de debida diligencia.</t>
  </si>
  <si>
    <t xml:space="preserve">Controlar y conciliar los movimientos bancarios y elaborar los informes correspondientes </t>
  </si>
  <si>
    <t>Posibilidad de afectación Económica y Reputacional Por hallazgos o sanciones interpuestas por los entes de control a la Entidad. Debido a la no aplicación de los procesos de debida diligencia.</t>
  </si>
  <si>
    <t>Falta de un procedimiento donde se establezcan los requisitos definidos para la aceptación de ingresos que puedan provenir de recursos económicos de LA/FT.</t>
  </si>
  <si>
    <t>Dificultad para identificar organizaciones o grupos presuntamente relacionados con el lavado de activos o financiamiento del terrorismo.</t>
  </si>
  <si>
    <t>Afectación económica de la entidad por el posible ingreso de recursos provenientes de LA/FT, con apariencia de legalidad generando daño a la imagen institucional</t>
  </si>
  <si>
    <t>El contratista designado por Tesorería</t>
  </si>
  <si>
    <t>diariamente los movimientos reflejados en las cuentas bancarias, identificando los ingresos y elaborando las actas de legalización registrando su respectiva justificación.</t>
  </si>
  <si>
    <t>En caso que no establecer la procedencia de los ingresos se debe elaborar una partida conciliatoria, con el propósito de definir la procedencia del ingreso.</t>
  </si>
  <si>
    <t>EVIDENCIA: Actas de legalización</t>
  </si>
  <si>
    <t>El contratista designado por Tesorería Verifica diariamente los movimientos reflejados en las cuentas bancarias, identificando los ingresos y elaborando las actas de legalización registrando su respectiva justificación.</t>
  </si>
  <si>
    <t xml:space="preserve">Realizar mensualmente la conciliación bancaria y su reporte a los entes de control en las revelaciones a los estados financieros </t>
  </si>
  <si>
    <t>Tesorero y Contador</t>
  </si>
  <si>
    <t>Conciliación Bancaria y revelaciones a los estados financieros</t>
  </si>
  <si>
    <t>Trimestralmente</t>
  </si>
  <si>
    <t>Reportar el caso al Oficial de Cumplimiento</t>
  </si>
  <si>
    <t>Reporte del caso</t>
  </si>
  <si>
    <t>Gerente Administrativo y Financiero</t>
  </si>
  <si>
    <t>por deterioro en la infraestructura fisica de la entidad</t>
  </si>
  <si>
    <t>por perdida de credibilidad y confianza en la información generada</t>
  </si>
  <si>
    <t>por el vencimiento de elementos perecederos</t>
  </si>
  <si>
    <t>por hurto o sustracción de elementos</t>
  </si>
  <si>
    <t>debido a la falta de seguimiento a los mantenimientos y adecuaciones en la sede propia de la entidad</t>
  </si>
  <si>
    <t>debido al registro de movimientos contables sin contar con el conocimiento del aplicativo</t>
  </si>
  <si>
    <t>debido a que los elementos no son consumidos o utilizados antes de su caducidad.</t>
  </si>
  <si>
    <t>debido a falta de control en el ingreso y salida de bienes de la entidad sin la verificacion y acompañamiento del personal de seguridad de la entidad.</t>
  </si>
  <si>
    <t>Identificación de mejoramiento y adecuación de la infraestructura de las sedes propias de la entidad.</t>
  </si>
  <si>
    <t>Realizar los movimientos de egresos o puestas en servicio por la entrega de bienes.</t>
  </si>
  <si>
    <t>Clasificar los bienes de acuerdo con sus características, reconociéndolos como: inventario, propiedad, planta y equipo, activos y/o consumo.</t>
  </si>
  <si>
    <t>Garantizar la seguridad de los bienes para evitar hurto y/o perdida.</t>
  </si>
  <si>
    <t>Usuarios, productos y prácticas </t>
  </si>
  <si>
    <t>Daños a activos fijos/ eventos externos </t>
  </si>
  <si>
    <t>Adopción de resoluciones, normas contables, solicitudes de actualizacion al sistema y requerimiento de reportes</t>
  </si>
  <si>
    <t>Definición de las especificaciones técnicas de los elementos adquiridos por la entidad, incluyendo condiciones de entrega, calidad y vigencia de los mismos</t>
  </si>
  <si>
    <t>Fortalecimiento de controles en el ultimo año frente a la supervisión en en el contrato de vigilancia mediante registros administrativos, bitacoras e informes de actividades</t>
  </si>
  <si>
    <t>Plan de Gestión del Riesgo actualizado para la sede propia de la Entidad
Crecimiento de acopio de materiales.
Programas de mantenimiento preventivo o correctivo</t>
  </si>
  <si>
    <t xml:space="preserve">Plan de Gestión del Riesgo actualizado para la sede propia de la Entidad
Crecimiento de acopio de materiales.
Programas de mantenimiento preventivo o correctivo </t>
  </si>
  <si>
    <t>Eventos de origen natural (sismo, lluvias torrenciales)</t>
  </si>
  <si>
    <t xml:space="preserve">Manipulación de terceros en la información registrada </t>
  </si>
  <si>
    <t xml:space="preserve">Eventos de origen natural que impidan la verificación de la vigencia de los elementos </t>
  </si>
  <si>
    <t>Manifestaciones de orden publico que puedan afectar los bienes de la entidad</t>
  </si>
  <si>
    <t xml:space="preserve">El Servidor Público o contratista designado </t>
  </si>
  <si>
    <t>El Servidor Público o contratista designado</t>
  </si>
  <si>
    <t>El supervisor y/o apoyo a la supervisión del contrato de vigilancia y seguridad privada</t>
  </si>
  <si>
    <t>de manera mensual, el estado de la infraestructura física de las sedes propias de la entidad a través del formato de inspección de sedes.
En caso de que se evidencie alguna afectación, se revisa la pertinencia de incluir la mejora, dentro de las actividades de mantenimiento programadas.</t>
  </si>
  <si>
    <t>de manera semestral los usuarios del proceso GREF con acceso al sistema de inventarios y realiza una capacitación sobre el registro de movimientos de almacén. En caso de que se evidencie un inadeucado dominio del sistema, se realiza el acompañamiento y seguimiento a los registros contables</t>
  </si>
  <si>
    <t>de manera mensual, el formato GREF-FM-005 y lo envia por correo eléctronico a las áreas generadoras de la necesidad.
En caso de evidenciar productos vencidos, informará al equipo GREF el caso para continuar el trámite administrativo.</t>
  </si>
  <si>
    <t>mensualmente el acompañamiento del personal de vigilancia en el ingreso y salida de bienes, a través
de los informes de actividades y bitácoras de novedades. 
En el caso en el que no se evidencia el acompañamiento se informará al supervisor de vigilancia para que realice las acciones pertinentes.</t>
  </si>
  <si>
    <t>Realizar una sensibilización sobre el manejo y uso adecuado de las instalaciones</t>
  </si>
  <si>
    <t>Crear un instructivo de entrenamiento en el puesto de trabajo en donde se indiquen las pautas para el registro de movimientos de almacén</t>
  </si>
  <si>
    <t>Socializar el protocolo de vigilancia de la empresa contratista</t>
  </si>
  <si>
    <t>Servidor Público o contratista designado - Proceso GREF</t>
  </si>
  <si>
    <t>Acta de reunión o correo eléctronico institucional</t>
  </si>
  <si>
    <t>Instructivo</t>
  </si>
  <si>
    <t>Informar al equipo de infraestructura, las fallas identificadas para su correspondiente mejora</t>
  </si>
  <si>
    <t>Corregir los errores identificados en el registro de la información del aplicativo contable</t>
  </si>
  <si>
    <t>Reportar al asesor de seguros la novedad presentada para afectar la póliza.</t>
  </si>
  <si>
    <t>Correo eléctronico institucional</t>
  </si>
  <si>
    <t>Mesas de ayuda</t>
  </si>
  <si>
    <t>Resolución de bajas</t>
  </si>
  <si>
    <t>Reporte por correo electrónico</t>
  </si>
  <si>
    <t>Por manejo indebido de bienes en las bodegas de la entidad</t>
  </si>
  <si>
    <t>Debido hurto o sustracción de elementos por parte de servidores y/o contratistas</t>
  </si>
  <si>
    <t>Pólizas de seguros adquiridas de diferentes tipos, que garantizan y salvaguardan los bienes muebles e inmuebles de la entidad, asi como a los servidores públicos</t>
  </si>
  <si>
    <t xml:space="preserve">Desinteres en la presentación de ofertas por parte de las aseguradoras debido al riesgo de la entidad en cada uno de los ramos a adquirir en el programa de seguros. </t>
  </si>
  <si>
    <t>"Sanciones disciplinarias, fiscales y/o penales. Detrimento patrimonial.
Ausencia de bienes requeridos para el  funcionamiento de la Entidad.
"</t>
  </si>
  <si>
    <t>a través de la toma física aleatoria o integral trimestral de bienes las existencias reportadas en el sistema y las que se encuentran fisicamente en las bodegas.
En caso de que existan diferencias se dejará un informe donde se detallan los sobrantes o faltantes, para continuar el trámite administrativo.</t>
  </si>
  <si>
    <t>mensualmente el acompañamiento del personal de vigilancia en el cierre y apertura de recintos, a través
de las bitácoras de novedades. 
En el caso en el que no se evidencia el acompañamiento se informará al supervisor de vigilancia para que realice las acciones pertinentes.</t>
  </si>
  <si>
    <t>Realizar una capacitación semestral reforzando el código disciplinario a los servidores públicos y contratistas que apoyan el proceso de inventarios, asi como sobre el uso indebido, hurto y perdida de bienes.</t>
  </si>
  <si>
    <t>Servidor o contratista designado</t>
  </si>
  <si>
    <t xml:space="preserve">Reportar al asesor de seguros la novedad presentada para afectar la póliza incluyendo los documentos soporte requeridos para el trámite. </t>
  </si>
  <si>
    <t>Correo eléctronico</t>
  </si>
  <si>
    <t>Perdida de credibilidad y confianza de las partes interesadas</t>
  </si>
  <si>
    <t>Diligenciamiento del formato Análisis de Riesgos Contractuales  fuera del lineamiento establecido por Colombia Compra Eficiente.</t>
  </si>
  <si>
    <t>Posibilidad de afectación reputacional Perdida de credibilidad y confianza de las partes interesadas Diligenciamiento del formato Análisis de Riesgos Contractuales  fuera del lineamiento establecido por Colombia Compra Eficiente.</t>
  </si>
  <si>
    <t>Diferencias en la estructuración de riesgos entre el grupo estructurador frente a la revisión realizada por  el abogado líder del proceso contractual.</t>
  </si>
  <si>
    <t>Incremento de la TRM por encima de su comportamiento histórico o “normal” reportado o analizado por el Banco de la República; que impacte el valor de los ítems con posterioridad a la adjudicación del proceso</t>
  </si>
  <si>
    <t>Sanciones o investigaciones disciplinarias, fiscales o penales.</t>
  </si>
  <si>
    <t>El servidor público o contratista (profesional) del proceso Gestión Contractual, designado por la Gerencia de Contratación cada vez que se adelante un proceso contractual selectivo,</t>
  </si>
  <si>
    <t>que los riesgos identificados para el proceso de selección sean coherentes con lo estipulado en el "manual para la identificación y asignación de los riesgos"  expedido por Colombia Compra Eficiente.</t>
  </si>
  <si>
    <t>El servidor público o contratista (profesional) del proceso Gestión Contractual, designado por la Gerencia de Contratación cada vez que se adelante un proceso contractual selectivo, Revisa que los riesgos identificados para el proceso de selección sean coherentes con lo estipulado en el "manual para la identificación y asignación de los riesgos"  expedido por Colombia Compra Eficiente.</t>
  </si>
  <si>
    <t>Socializar al equipo de GCON y los estructuradores de procesos selectivos la metodología para el diligenciamiento del formato GCON-FM-089- Análisis de riesgos contractuales.</t>
  </si>
  <si>
    <t>Servidor Público o contratista designado</t>
  </si>
  <si>
    <t>Listado de asistencia y presentación de la socialización adelantada.</t>
  </si>
  <si>
    <t>Informar las situaciones y evidencias identicadas en la suscripción del contrato a la Oficina de Control Disciplinario Interno, para que se tomen las medidas correspondientes.</t>
  </si>
  <si>
    <t>Comunicación oficial</t>
  </si>
  <si>
    <t>Como evidencia se deja en el aplicativo ORFEO registro de la aprobación de la matriz de riesgos del proceso de selección.</t>
  </si>
  <si>
    <t>En caso de que se evidencien inconsistencias en la matriz de riesgos del proceso selectivo, se realizarán en el aplicativo ORFEO las observaciones por parte del servidor público o contratista que revisó, para sus ajustes.</t>
  </si>
  <si>
    <t>El servidor público o contratista (profesional), del proceso Gestión Contractual,  designado por la Gerencia de Contratación, antes de aprobar los documentos definitivos de un proceso de selección,</t>
  </si>
  <si>
    <t>que la matriz de riesgos se diligenció de conformidad con el formato GCON-FM-089: "ANÁLISIS DE RIESGOS CONTRACTUALES" vigente y publicada en el SECOP.</t>
  </si>
  <si>
    <t>El servidor público o contratista (profesional), del proceso Gestión Contractual,  designado por la Gerencia de Contratación, antes de aprobar los documentos definitivos de un proceso de selección, Valida que la matriz de riesgos se diligenció de conformidad con el formato GCON-FM-089: "ANÁLISIS DE RIESGOS CONTRACTUALES" vigente y publicada en el SECOP.</t>
  </si>
  <si>
    <t>La información y documentos soporte publicados en el SECOP diferente del expediente contractual a nivel interno de la entidad en Orfeo.</t>
  </si>
  <si>
    <t>Posibilidad de afectación reputacional Perdida de credibilidad y confianza de las partes interesadas  La información y documentos soporte publicados en el SECOP diferente del expediente contractual a nivel interno de la entidad en Orfeo.</t>
  </si>
  <si>
    <t>Errores en la organización y custodia de de los documentos precontractuales de las diferentes modalidades de contratación.</t>
  </si>
  <si>
    <t>Cambios normativos que afecten los controles en el desarrollo de los procesos contractuales.</t>
  </si>
  <si>
    <t>El servidor público o contratista (profesional) del proceso GCON designado por la Gerencia de Contratación para adelantar el proceso de selección diligencia,</t>
  </si>
  <si>
    <t>e incluye en el expediente del proceso en Orfeo el formato de referencia cruzada, el cual debe ser concordante con el proceso de selección que se adelante a través de la plataforma del Secop II</t>
  </si>
  <si>
    <t>Como evidencia: Formato de referencia cruzada diligenciado de cada proceso Selectivo, publicado en el ORFEO.</t>
  </si>
  <si>
    <t>En caso de verificar que no se encuentra cargado en el ORFEO deberá diligenciarlo e incluirlo en el expediente de ORFEO.</t>
  </si>
  <si>
    <t>El servidor público o contratista (profesional) del proceso GCON designado por la Gerencia de Contratación para adelantar el proceso de selección diligencia, Revisa e incluye en el expediente del proceso en Orfeo el formato de referencia cruzada, el cual debe ser concordante con el proceso de selección que se adelante a través de la plataforma del Secop II</t>
  </si>
  <si>
    <t>Socializar al equipo de  GCON el formato de referencia cruzada,  diligenciamiento y publicación en ORFEO.</t>
  </si>
  <si>
    <t>Elaborar acto administrativo aclaratorio para la corrección de la información publicada en la plataforma SECOP.</t>
  </si>
  <si>
    <t>Valida que la matriz de riesgos se diligenció de conformidad con el formato GCON-FM-089: "ANÁLISIS DE RIESGOS CONTRACTUALES" vigente y publicada en el SECOP.</t>
  </si>
  <si>
    <t>por perdida de credibilidad y confianza de las partes interesadas debido a la contratación de prestación de servicios profesionales y de apoyo a la gestión sin tener en cuenta</t>
  </si>
  <si>
    <t>la segregación inadecuada de las funciones del personal de planta de la entidad.</t>
  </si>
  <si>
    <t>Posibilidad de afectación reputacional por perdida de credibilidad y confianza de las partes interesadas debido a la contratación de prestación de servicios profesionales y de apoyo a la gestión sin tener en cuenta la segregación inadecuada de las funciones del personal de planta de la entidad.</t>
  </si>
  <si>
    <t>Inadecuada segregación de funciones para la contratación de prestación de servicios profesionales y de apoyo.</t>
  </si>
  <si>
    <t>El servidor público o contratista (profesional) del proceso GCON designado por la Gerencia de Contratación para adelantar el proceso de contratación directa debe</t>
  </si>
  <si>
    <t>la existencia del certificado de inexistencia o insuficiencia de personal de planta, donde se identifique que:</t>
  </si>
  <si>
    <t>I. No existe personal que pueda desarrollar la actividad para la cual se requiere contratar la prestación del servicio.</t>
  </si>
  <si>
    <t>II.Existe personal en la planta, pero este no es suficiente.</t>
  </si>
  <si>
    <t>III. El desarrollo de la actividad requiere un grado de especialización y un perfil diferente a los establecidos en el manual de funciones y competencias de la Unidad, lo que implica la inminente necesidad de contratación del servicio.</t>
  </si>
  <si>
    <t>El servidor público o contratista (profesional) del proceso GCON designado por la Gerencia de Contratación para adelantar el proceso de contratación directa debe Verifica  la existencia del certificado de inexistencia o insuficiencia de personal de planta, donde se identifique que:</t>
  </si>
  <si>
    <t>Realizar una socialización a las dependencias de la entidad, donde se resalte la importancia de diligenciar y solicitar la certificación de  INEXISTENCIA O INSUFICIENCIA DE PERSONAL(GTHU-FM-031) para la contratación de prestación de servicios (profesionales y apoyo a la gestión).</t>
  </si>
  <si>
    <t>Devolver al área correspondiente el proceso de contratación de prestación de servicios profesionales y apoyo a la gestión cuando no se aporte el certificado de INEXISTENCIA O INSUFICIENCIA DE PERSONAL(GTHU-FM-031)</t>
  </si>
  <si>
    <t>Radicado Orfeo del proceso de contratación</t>
  </si>
  <si>
    <t>Abogado asignado para adelantar el proceso de contratación de prestación  de servicios profesionales y de apoyo a la gestión.</t>
  </si>
  <si>
    <t>por incumplimientos normativos en la supervisión de contratos o convenios</t>
  </si>
  <si>
    <t>Inaplicación de las obligaciones y lineamientos descritos en el manual de interventoría y supervisión.</t>
  </si>
  <si>
    <t>Posibilidad de afectación Económica y Reputacional por incumplimientos normativos en la supervisión de contratos o convenios Inaplicación de las obligaciones y lineamientos descritos en el manual de interventoría y supervisión.</t>
  </si>
  <si>
    <t>Inoportunidad del cargue de documentos de cada proceso por parte de los supervisores de contratos y de apoyo a la supervisión.</t>
  </si>
  <si>
    <t xml:space="preserve">El profesional de GCON designado por la Gerencia de Contratación </t>
  </si>
  <si>
    <t>trimestralmente que el colaborador definido como punto de control por las dependencias realicen el seguimiento mensual al cargue de los documentos requeridos para el cargue en SECOP.</t>
  </si>
  <si>
    <t>Como evidencia se cuenta con un listado con la relación de procesos, personas responsables y remisión de los seguimientos.</t>
  </si>
  <si>
    <t>En el caso de que no se identifiquen seguimientos por las dependencias, se remitía correo electrónico al directivo responsable informando la situación.</t>
  </si>
  <si>
    <t>El profesional de GCON designado por la Gerencia de Contratación  Verifica trimestralmente que el colaborador definido como punto de control por las dependencias realicen el seguimiento mensual al cargue de los documentos requeridos para el cargue en SECOP.</t>
  </si>
  <si>
    <t>Realizar una socialización a los colaboradores designados por las dependencias como punto de control, sobre la metodología para el seguimiento a la publicación de la información en Secop.</t>
  </si>
  <si>
    <t xml:space="preserve">Secretaria General </t>
  </si>
  <si>
    <t>trimestralmente que los supervisores hayan participado en las socializaciones  con enfasis en el cumplimiento de las obligaciones establecidas en el manual de Interventoría y supervisión, convocadas por el Proceso de Gestión Contractual.</t>
  </si>
  <si>
    <t>El profesional de GCON designado por la Gerencia de Contratación  Verifica trimestralmente que los supervisores hayan participado en las socializaciones  con enfasis en el cumplimiento de las obligaciones establecidas en el manual de Interventoría y supervisión, convocadas por el Proceso de Gestión Contractual.</t>
  </si>
  <si>
    <t>Realizar una socialización a los supervisores con énfasis en el cumplimiento de los lineamientos del manual de interventoría y supervisión vigente para la entidad.</t>
  </si>
  <si>
    <t>Gestión Contractual Interna</t>
  </si>
  <si>
    <t xml:space="preserve">Por Sanción de un ente regulador al incumplir con la legislacion ambiental vigente aplicable a la entidad </t>
  </si>
  <si>
    <t>Debido a: Desconocimiento en los lineamientos por parte de los colaboradores del equipo ambiental y Deficiencia en el seguimiento y control de los criterios ambientales en los diferentes procesos
Inadecuada implementación de las medidas de control y seguimiento ambiental en las sedes de la Entidad</t>
  </si>
  <si>
    <t>•Revisar la normatividad ambiental vigente
• Revisar que se mantenga actualizada Matriz de Cumplimiento Legal (Normograma).</t>
  </si>
  <si>
    <t xml:space="preserve">*Una visión  arraigada frente al que hacer en las diferentes áreas de la entidad, que dificulte el cambio en la cultura ambiental. 
*Demora en la entrega de información de  algunos procesos para realizar el seguimiento y control ambiental. </t>
  </si>
  <si>
    <t xml:space="preserve">Sanciones económicas o perdida de legitimidad institucional. </t>
  </si>
  <si>
    <t>El jefe de Oficina de Servicio a la Ciudadanía y Sostenibilidad designa a los coordinadores (as) GAM para</t>
  </si>
  <si>
    <r>
      <t xml:space="preserve">bimestralmente que se cumplan las sensibilizaciones sobre los lineamientos ambientales establecidos en el cronograma a y el nivel de apropiación de la sensibilización. 
</t>
    </r>
    <r>
      <rPr>
        <b/>
        <sz val="12"/>
        <rFont val="Arial"/>
        <family val="2"/>
      </rPr>
      <t>Como evidencia queda el análisis de los resultados</t>
    </r>
    <r>
      <rPr>
        <sz val="12"/>
        <rFont val="Arial"/>
        <family val="2"/>
      </rPr>
      <t xml:space="preserve"> de las encuestas realizadas en las sensibilizaciones, en caso que los resultados de la encuesta no superen el 70% se repite la sensibilización.</t>
    </r>
  </si>
  <si>
    <t>Realizar dos autoevaluaciones al cumplimiento del PIGA y de la legislación ambiental en la UAERMV de conformidad a las visitas anuales realizadas por la SDA</t>
  </si>
  <si>
    <t>Oficina de Servicio a la Ciudadanía y Sostenibilidad
Coordinadores ambientales</t>
  </si>
  <si>
    <t xml:space="preserve">Herramienta de verificación diligenciada </t>
  </si>
  <si>
    <t>Febrero y Agosto de 2024</t>
  </si>
  <si>
    <t xml:space="preserve">Elaborar plan de acción con las situaciones encontradas </t>
  </si>
  <si>
    <t xml:space="preserve">Plan de acción ejecutado </t>
  </si>
  <si>
    <t xml:space="preserve"> jefe de Oficina de Servicio a la Ciudadanía y Sostenibilidad</t>
  </si>
  <si>
    <t>Los coordinadores (as) GAM y el  jefe de Oficina de Servicio a la Ciudadanía y Sostenibilidad</t>
  </si>
  <si>
    <r>
      <t xml:space="preserve">bimestral los puntos de control y evidencias de aplicación de requisitos legales  establecidos en el normograma del proceso, de tal manera que se estén llevando a cabo y que la información sea verás en la mesa de apoyo del CIDG para el componente ambiental.  </t>
    </r>
    <r>
      <rPr>
        <b/>
        <sz val="12"/>
        <rFont val="Arial"/>
        <family val="2"/>
      </rPr>
      <t>Como evidencia queda el acta de reunión de la revisión efectuada.</t>
    </r>
    <r>
      <rPr>
        <sz val="12"/>
        <rFont val="Arial"/>
        <family val="2"/>
      </rPr>
      <t xml:space="preserve"> 
En caso que se identifiquen anomalías en el cumplimiento del normograma, se informa en esta mesa de apoyo del CIGD para el componente ambiental, en donde se toman las acciones pertinentes  a mas tardar 10 días después de realizada la reunión.</t>
    </r>
  </si>
  <si>
    <t>Llevar a acabo la Mesa de seguimento al desempeño ambiental</t>
  </si>
  <si>
    <t>Acta de reunión Mesa de seguimento al desempeño ambiental</t>
  </si>
  <si>
    <t>trimestral</t>
  </si>
  <si>
    <t>Los profesionales designados por el jefe de la OSCS (Para implementar  PIGA)</t>
  </si>
  <si>
    <r>
      <t>la correcta implementación de los controles operacionales, a traves de por lo menos (2) dos visitas de seguimiento al mes a cada una de las sedes de la entidad. Lo anterior se evidenciará por medio de</t>
    </r>
    <r>
      <rPr>
        <b/>
        <sz val="12"/>
        <rFont val="Arial"/>
        <family val="2"/>
      </rPr>
      <t xml:space="preserve"> informe mensual del Coordinador GAM dirigido al jefe OSCS</t>
    </r>
    <r>
      <rPr>
        <sz val="12"/>
        <rFont val="Arial"/>
        <family val="2"/>
      </rPr>
      <t xml:space="preserve"> con el resultado de las visitas realizadas. 
En caso que se identifiquen anomalías se procede a informar al supervisor del contrato para tomar las medidas correctivas necesarias.</t>
    </r>
  </si>
  <si>
    <t>Por la ocurrencia de accidentes ambientales producto de actividades misionales que afecten el suelo, aire y el agua</t>
  </si>
  <si>
    <t xml:space="preserve">Debido a :
Debilidades en la información preventiva para evitar la presentación de accidentes ambientales. 
Exceso de confianza en la manipulacion de elementos y maquinaria durante la operacion de las actividades misionales  </t>
  </si>
  <si>
    <t>•Formular los controles necesarios para la prevención y/o mitigación de los impactos ambientales identificados en las actividades a ejecutar.  
•Identificar los aspectos y valorar los impactos ambientales asociados a la misionalidad de la entidad</t>
  </si>
  <si>
    <t xml:space="preserve">*Falta de apropiación por parte de los colaborares de la Entidad frente a los lineamientos establecidos por el proceso de Gestion ambiental-GAM, para la protección de los recursos naturales </t>
  </si>
  <si>
    <t>Eventos naturales o antrópicos
 (Por ej Terremoto, derrame inundación, explosión inducida)</t>
  </si>
  <si>
    <t>Afectacion en la salud pública por presentación de accidentes ambientales</t>
  </si>
  <si>
    <t xml:space="preserve">El Jefe de Oficina de Servicio a la Ciudadanía y Sostenibilidad  designa a los coordinadores (as) GAM  </t>
  </si>
  <si>
    <r>
      <t xml:space="preserve">bimestralmente la efectividad de las sensibilizaciones impartidas sobre los lineamientos de prevención y atencion de derrames de sustancias peligrosas en sedes y frentes de obra, </t>
    </r>
    <r>
      <rPr>
        <b/>
        <sz val="12"/>
        <rFont val="Arial"/>
        <family val="2"/>
      </rPr>
      <t>la evidencia será el análisis de resultados de las evaluaciones que se realizan en las sensibilizaciones.</t>
    </r>
    <r>
      <rPr>
        <sz val="12"/>
        <rFont val="Arial"/>
        <family val="2"/>
      </rPr>
      <t xml:space="preserve">
En caso que los resultados de la evaluación, no supere el 70% de las respuestas correctas, se repite la sensibilización.</t>
    </r>
  </si>
  <si>
    <t>Divulgar piezas comunicativas que sensibilicen a los colaboradores sobre el manejo y manipulacion de sustancias peligrosas</t>
  </si>
  <si>
    <t>Oficina de Servicio a la Ciudadanía y Sostenibilidad
Coordinadores ambientales y SST</t>
  </si>
  <si>
    <t>12 Piezas publicadas</t>
  </si>
  <si>
    <t>enero a diciembre de 2024</t>
  </si>
  <si>
    <t>Los profesionales ambientales designados por el jefe OSCS</t>
  </si>
  <si>
    <r>
      <t>las actividades de manejo de sustancias peligrosas en las sedes operativa y de producción así como en frentes de obra en intervención, con el fin de evaluar prácticas y establecer si es el caso, oportunidades de mejora, a través de inspección trimestral. La evidencia son los</t>
    </r>
    <r>
      <rPr>
        <b/>
        <sz val="12"/>
        <rFont val="Arial"/>
        <family val="2"/>
      </rPr>
      <t xml:space="preserve"> formatos diligenciados GAM-FM-012 </t>
    </r>
    <r>
      <rPr>
        <sz val="12"/>
        <rFont val="Arial"/>
        <family val="2"/>
      </rPr>
      <t>de las prácticas para  la prevención de accidentes ambientales.
En el caso que se evidencie prácticas inadecuadas que pueden generar un accidentes, se detine la actividad, se debe volver a socializar los lineamientos establecidos y nuevamente se aplica la herramienta.</t>
    </r>
  </si>
  <si>
    <t xml:space="preserve">perdida de la imagen de la entidad </t>
  </si>
  <si>
    <t>debido a orientación de la contratación por presión indebida, intereses personales, cambios injustificados o debilidades en la integridad de quienes participan en el desarrollo del proceso contractual</t>
  </si>
  <si>
    <t>Posibilidad de afectación reputacional perdida de la imagen de la entidad  debido a orientación de la contratación por presión indebida, intereses personales, cambios injustificados o debilidades en la integridad de quienes participan en el desarrollo del proceso contractual</t>
  </si>
  <si>
    <t>No aplicación de los principios y valores de integridad en el desarrollo de las actividades del proceso contractual.</t>
  </si>
  <si>
    <t xml:space="preserve">El profesional (servidor público o contratista) del proceso de Gestión Contractual, designado por la Gerencia de Contratación </t>
  </si>
  <si>
    <t>cada vez que tenga que adelantar un proceso contractual (exceptuando las modalidades de mínima cuantía y contratación directa), conforme a las necesidades que se encuentran incluidas en el Plan Anual de Adquisiciones (PAA), que el proceso de selección haya sido aprobado por el comité de contratación Antes de su publicación en SECOP.</t>
  </si>
  <si>
    <t>Como evidencia se cuenta con las actas del comité de contratación donde se identifican los procesos aprobados para continuar con el ciclo contractual.</t>
  </si>
  <si>
    <t>En caso de evidenciar que no se ha aprobado el proceso de selección por parte del Comité de Contratación, se solicitará al Secretario(a) Técnico del Comité de Contratación, convocar a través del correo institucional a sesión extraordinaria del mismo Comité.</t>
  </si>
  <si>
    <t>El profesional (servidor público o contratista) del proceso de Gestión Contractual, designado por la Gerencia de Contratación  Verifica cada vez que tenga que adelantar un proceso contractual (exceptuando las modalidades de mínima cuantía y contratación directa), conforme a las necesidades que se encuentran incluidas en el Plan Anual de Adquisiciones (PAA), que el proceso de selección haya sido aprobado por el comité de contratación Antes de su publicación en SECOP.</t>
  </si>
  <si>
    <t>Realizar una (1) mesa de trabajo con el equipo GCON para establecer posibles controles para mitigar el riesgo de corrupción.</t>
  </si>
  <si>
    <t>Listados de asistencia, grabación de la sesión y la presentación de esta.</t>
  </si>
  <si>
    <t>Adelantar las etapas precontractual y contractual de los
procesos para suplir las
necesidades de bienes, servicios y
obra pública previstos en el plan
anual de adquisiciones de la
entidad.</t>
  </si>
  <si>
    <t>Por contratar o ceder a proveedores sancionados por el Consejo de Seguridad de las Naciones Unidas o que estén incluidos en otras listas restrictivas.</t>
  </si>
  <si>
    <t>Debido a la no aplicación de los procesos de debida diligencia</t>
  </si>
  <si>
    <t>Posibilidad de afectación Económica y Reputacional Por contratar o ceder a proveedores sancionados por el Consejo de Seguridad de las Naciones Unidas o que estén incluidos en otras listas restrictivas. Debido a la no aplicación de los procesos de debida diligencia</t>
  </si>
  <si>
    <t>Falta de herramientas para realizar la debida diligencia en la verificación de requisitos establecidos para la contratación, que permita prevenir el ingreso de recursos relacionados con el LA/FT</t>
  </si>
  <si>
    <t xml:space="preserve">En el mercado pueden existir proveedores que en sus activos tengan recursos y/o bienes provenientes relacionadas con LA o FT de actividades ilicitas </t>
  </si>
  <si>
    <t>Afectación económica de la entidad por el ingreso de recursos provenientes de LA/FT, con apariencia de legalidad generando daño a la imagen institucional</t>
  </si>
  <si>
    <t>El profesional designado por la Gerencia de Contratación</t>
  </si>
  <si>
    <t>cada vez que se reciben propuestas que la carta de presentación de oferta cumpla con los requisitos relacionados en esta, evidenciando que los bienes y recursos destinados para suplir la necesidad de la entidad, son de origen licito; así como, la composición accionaria de la persona jurídica o de los integrantes del proponente plural.</t>
  </si>
  <si>
    <t>Evidencia: Informe de evaluación de requisitos juridicos.</t>
  </si>
  <si>
    <t>En caso de no aportar la carta de presentación de la oferta o ésta no este completamente diligenciada se solicita al proponente la aclare o diligencie en su totalidad.</t>
  </si>
  <si>
    <t>El profesional designado por la Gerencia de Contratación Verifica cada vez que se reciben propuestas que la carta de presentación de oferta cumpla con los requisitos relacionados en esta, evidenciando que los bienes y recursos destinados para suplir la necesidad de la entidad, son de origen licito; así como, la composición accionaria de la persona jurídica o de los integrantes del proponente plural.</t>
  </si>
  <si>
    <t>Socializar con los equipos de GCON, estructuradores y enlaces de las dependencias, sobre la verificación de requisitos necesarios para identificar posibles contagios con recursos provenientes de LA y FT.</t>
  </si>
  <si>
    <t>Gerencia de Contratación</t>
  </si>
  <si>
    <t>Presentación, lista de asistencia y grabación</t>
  </si>
  <si>
    <t>Informar al Oficial de cumplimiento del Sistema de LAFT, para el respectivo análisis de la situación reportada.</t>
  </si>
  <si>
    <t>Formulario Interno de reporte de operaciones inusuales</t>
  </si>
  <si>
    <t>El profesional asignado por la Gerencia de contratación</t>
  </si>
  <si>
    <t>Adelantar las etapas precontractual y contractual de los
procesos para suplir las
necesidades de bienes, servicios y obra pública previstos en el plan anual de adquisiciones de la entidad.</t>
  </si>
  <si>
    <t xml:space="preserve">por Inadecuada disposición de los archivos de gestión en las dependencias y procesos de la Entidad, </t>
  </si>
  <si>
    <t>debido a que las evidencias, la información y los expedientes correspondientes del archivo de gestión se encuentran fuera de los requisitos procedimentales y normativos relativos a organización, custodia y conservación de los documentos.</t>
  </si>
  <si>
    <t>Posibilidad de afectación económica por Inadecuada disposición de los archivos de gestión en las dependencias y procesos de la Entidad,  debido a que las evidencias, la información y los expedientes correspondientes del archivo de gestión se encuentran fuera de los requisitos procedimentales y normativos relativos a organización, custodia y conservación de los documentos.</t>
  </si>
  <si>
    <t>-Los funcionarios del nivel asistencial o el encargado de organizar los expedientes tanto en físico como en digital, no verifica que los expedientes sean integros , de acuerdo con los parámetros de las TRD y los  Procedimientos de producción, trámite y distribución de documentos y el procedimiento  administración de archivos de gestión y transferencias primarias.</t>
  </si>
  <si>
    <t xml:space="preserve">Cambios de administración Nacional </t>
  </si>
  <si>
    <t>sanciones de parte de los entes de control debido a que las evidencias, la información y los expedientes correspondientes del archivo de gestión se encuentran fuera de los requisitos procedimentales y normativos.</t>
  </si>
  <si>
    <t>El servidor público o contratista designado</t>
  </si>
  <si>
    <t>cuatrimestralmente  los inventarios documentales actualizados por las dependencias de la Entidad, con el fin de velar por la adecuada administración y disposición de los mismos, acorde con la aplicación de las TRD. Así mismo, el colaborador designado verificará los inventarios  recibidos estén acorde con las TRD, para posteriormente solicitar su publicación en la Intranet de la Entidad. La evidencia es la comunicación oficial  remitida a las dependencias solicitando la actualización de los inventarios y la publicación de los inventarios documentales en la Intranet UMV.</t>
  </si>
  <si>
    <t>En caso de evidenciar inconsistencias en los inventarios documentales recibidos, se procederá a requerir por correo electrónico a los responsables de las dependencias, para que se realicen los ajustes correspondientes</t>
  </si>
  <si>
    <t>El servidor público o contratista designado Revisa cuatrimestralmente  los inventarios documentales actualizados por las dependencias de la Entidad, con el fin de velar por la adecuada administración y disposición de los mismos, acorde con la aplicación de las TRD. Así mismo, el colaborador designado verificará los inventarios  recibidos estén acorde con las TRD, para posteriormente solicitar su publicación en la Intranet de la Entidad. La evidencia es la comunicación oficial  remitida a las dependencias solicitando la actualización de los inventarios y la publicación de los inventarios documentales en la Intranet UMV.</t>
  </si>
  <si>
    <t xml:space="preserve">Realizar el acompañamiento a las dependencias  para la correcta aplicación de las TRD </t>
  </si>
  <si>
    <t>Colaboradores designados proceso GDOC</t>
  </si>
  <si>
    <t xml:space="preserve">Actas de los compañamientos realizados a las dependencias  para la correcta aplicación de las TRD </t>
  </si>
  <si>
    <t>Informar al proceso de Control Disciplinario Interno la situación identificada, para que se tomen la medidas necesarias.</t>
  </si>
  <si>
    <t xml:space="preserve">Comunicación remitida </t>
  </si>
  <si>
    <t>Gerencia Administrativa y Financiera- Proceso Gestión Documental</t>
  </si>
  <si>
    <t xml:space="preserve">por perdida de confianza y credibilidad </t>
  </si>
  <si>
    <t>debido a fallas en el proceso de copias de seguridad del SGDEA, asi como  no aplicación del procedimiento establecido para el trámite de las comunicaciones en la Entidad.</t>
  </si>
  <si>
    <t>Posibilidad de afectación Económica y Reputacional por perdida de confianza y credibilidad  debido a fallas en el proceso de copias de seguridad del SGDEA, asi como  no aplicación del procedimiento establecido para el trámite de las comunicaciones en la Entidad.</t>
  </si>
  <si>
    <t>Falencias en la aplicación de los lineamientos en la gestión del documento electrónico de archivo y el cierre efectivo de los trámites en Orfeo por parte de los colaboradores de la Entidad, generando diferencias entre los expedientes físicos y electrónicos.</t>
  </si>
  <si>
    <t xml:space="preserve">perdida de confianza y credibilidad debido a la recepción, tramite, distribución y custodia de información fuera de la normatividad </t>
  </si>
  <si>
    <t>El profesional designado del proceso gestión documental</t>
  </si>
  <si>
    <t>trimestralmente el monitoreo de las condiciones ambientales del archivo central dando aplicación a los aspectos descritos dentro del plan de conservación documental en su estrategia No 3 "Realizar los procesos de monitoreo y control de las condiciones ambientales" del SIC, como evidencia de esta revisión quedará el informe de medición de condiciones ambientales en los diferentes espacios donde se conserva archivo, presentado a la Secretaria General.</t>
  </si>
  <si>
    <t>En caso de evidenciar inconsistencias que lleven a la perdida de información o documentos se generará las alertas correspondientes   a la Secretaria General, para proceder a la toma de decisiones y ajustes a que haya lugar.</t>
  </si>
  <si>
    <t>El profesional designado del proceso gestión documental Revisa  trimestralmente el monitoreo de las condiciones ambientales del archivo central dando aplicación a los aspectos descritos dentro del plan de conservación documental en su estrategia No 3 "Realizar los procesos de monitoreo y control de las condiciones ambientales" del SIC, como evidencia de esta revisión quedará el informe de medición de condiciones ambientales en los diferentes espacios donde se conserva archivo, presentado a la Secretaria General.</t>
  </si>
  <si>
    <t>Implementar las acciones  establecidas en el cronograma de actividades previsto para la vigencia en relación a los estrategias del Plan de Conservación Documental -SIC</t>
  </si>
  <si>
    <t>Registro de las acciones adelantadas durante el periodo</t>
  </si>
  <si>
    <t>El colaborador designado por el proceso Gestión documental</t>
  </si>
  <si>
    <t>cuatrimestralmente la generación automática de las copias de seguridad del aplicativo ORFEO por parte de la Oficina de Tecnologias de la Información solicitando  a través de correo electrónico (mesa de ayuda) la generación de las mismas; Así mismo, el colaborador designado por el proceso verifica  que la información se encuentre completa en relación  a las copias de seguridad de ORFEO , con el fin de garantizar el respaldo de la información electrónica almacenada en el aplicativo para evitar su pérdida. Como evidencia del control quedarán actas de reunión de la verificación del Back-Up  y  los correos remitidos a la mesa de ayuda y los pantallazos de los Backups realizados  aplicativo ORFEO.</t>
  </si>
  <si>
    <t>El colaborador designado por el proceso Gestión documental Verifica cuatrimestralmente la generación automática de las copias de seguridad del aplicativo ORFEO por parte de la Oficina de Tecnologias de la Información solicitando  a través de correo electrónico (mesa de ayuda) la generación de las mismas; Así mismo, el colaborador designado por el proceso verifica  que la información se encuentre completa en relación  a las copias de seguridad de ORFEO , con el fin de garantizar el respaldo de la información electrónica almacenada en el aplicativo para evitar su pérdida. Como evidencia del control quedarán actas de reunión de la verificación del Back-Up  y  los correos remitidos a la mesa de ayuda y los pantallazos de los Backups realizados  aplicativo ORFEO.</t>
  </si>
  <si>
    <t xml:space="preserve">El servidor público o colaborador designado del proceso gestión documental  </t>
  </si>
  <si>
    <t>mensualmente revisa por dependencias el número de radicados sin finalizar, asi mismo, genera mensualmente  un reporte de las estadísticas de finalización de los trámites  en ORFEO, con el fin de  informar  a los usuarios  a través de correo electrónico las estadísticas de Orfeo, y  evidenciar el estado de los trámites  por dependencias y reducir los trámites pendientes de finalización. Como evidencia se dejan los reportes de las estadísticas de trámites en Orfeo generadas durante el periodo.</t>
  </si>
  <si>
    <t>El servidor público o colaborador designado del proceso gestión documental  mensualmente revisa por dependencias el número de radicados sin finalizar, asi mismo, genera mensualmente  un reporte de las estadísticas de finalización de los trámites  en ORFEO, con el fin de  informar  a los usuarios  a través de correo electrónico las estadísticas de Orfeo, y  evidenciar el estado de los trámites  por dependencias y reducir los trámites pendientes de finalización. Como evidencia se dejan los reportes de las estadísticas de trámites en Orfeo generadas durante el periodo.</t>
  </si>
  <si>
    <t xml:space="preserve">El servidor público o colaborador responsable del proceso gestión documental, </t>
  </si>
  <si>
    <t>El servidor público o colaborador responsable del proceso gestión documental, verifica al momento del retiro de un funcionario o contratista de la Entidad, que no tenga radicados pendientes en sus carpetas de orfeo, con el fin de evidenciar la finalización de los trámites de comunicaciones a cargo de los colaboradores de la Entidad y emitir  el Paz y Salvo correspondiente.</t>
  </si>
  <si>
    <t>Radicar y Distribuir las comunicaciones oficiales de entrada.</t>
  </si>
  <si>
    <t>Realizar, seguimiento y asesoría para la conformación de los expedientes en los archivos de gestión.</t>
  </si>
  <si>
    <t>por inconformidad de los servidores públicos</t>
  </si>
  <si>
    <t>debido a la liquidación de la nómina fuera de los tiempos establecidos.</t>
  </si>
  <si>
    <t>Elaborar y liquidar la nómina mensual de personal y las respectivas prestaciones legales y convencionales, para su respectivo pago</t>
  </si>
  <si>
    <t>Posibilidad de afectación reputacional  por inconformidad de los servidores públicos debido a la liquidación de la nómina fuera de los tiempos establecidos.</t>
  </si>
  <si>
    <t xml:space="preserve">Situaciones administrativas imprevistas relacionadas con la vinculación de servidores públicos. </t>
  </si>
  <si>
    <t>Cambios normativos relacionados con la liquidación de la nómina.</t>
  </si>
  <si>
    <t>Requerimiento de los servidores públicos por liquidación inoportuna de la nómina</t>
  </si>
  <si>
    <t>El Servidor público designado</t>
  </si>
  <si>
    <t>mensualmente al momento de ejecutar la liquidación de la nómina que su contenido corresponda con las situaciones administrativas (devengados y deducidos por concepto de salud, pensión y retención en la fuente) y demás novedades, a través de una comparación de los reportes generados por el aplicativo de nómina People Net – SIGEP,  frente al cálculo realizado en una matriz de Excel para la liquidación de la nómina, la cual reposará como evidencia de la verificación realizada, con el fin de corroborar que los registros de las situaciones administrativas incluidos en el aplicativo sean correctos.</t>
  </si>
  <si>
    <t>El Servidor público designado Verifica  mensualmente al momento de ejecutar la liquidación de la nómina que su contenido corresponda con las situaciones administrativas (devengados y deducidos por concepto de salud, pensión y retención en la fuente) y demás novedades, a través de una comparación de los reportes generados por el aplicativo de nómina People Net – SIGEP,  frente al cálculo realizado en una matriz de Excel para la liquidación de la nómina, la cual reposará como evidencia de la verificación realizada, con el fin de corroborar que los registros de las situaciones administrativas incluidos en el aplicativo sean correctos.</t>
  </si>
  <si>
    <t>El funcionario encargado de la nómina solicita apoyo al proceso de SIT para la revisión y ajustes de las inconsistencias encontradas sobre la liquidación de la nómina que tengan que ver con la parametrización</t>
  </si>
  <si>
    <t>Solicitud mesa de ayuda del proveedor Heinsohn.</t>
  </si>
  <si>
    <t>Profesional Especializado y técnico Operativo de Talento Humano.</t>
  </si>
  <si>
    <t>mensualmente el reporte general de deducidos generado por el sistema People Net- SIGEP, frente al reporte individual de descuentos y soportes de libranza u embargos, con el fin de que operen de manera correcta; en caso de encontrar una diferencia se revisará nuevamente la inclusión de las novedades, quedando como evidencia cada uno de los reportes generados y los soportes de las libranzas y embargos.</t>
  </si>
  <si>
    <t>El Servidor público designado Verifica mensualmente el reporte general de deducidos generado por el sistema People Net- SIGEP, frente al reporte individual de descuentos y soportes de libranza u embargos, con el fin de que operen de manera correcta; en caso de encontrar una diferencia se revisará nuevamente la inclusión de las novedades, quedando como evidencia cada uno de los reportes generados y los soportes de las libranzas y embargos.</t>
  </si>
  <si>
    <t>anualmente proyecta la circular con el cronograma de apertura y cierre de novedades que afectan la nomina, con el propósito de dar cumplimiento a la liquidación de la nomina en cada periodo de forma oportuna. Como evidencia se encuentra la circular de apertura y cierre de novedades que afectan la nomina.</t>
  </si>
  <si>
    <t>El Servidor público designado Verifica anualmente proyecta la circular con el cronograma de apertura y cierre de novedades que afectan la nomina, con el propósito de dar cumplimiento a la liquidación de la nomina en cada periodo de forma oportuna. Como evidencia se encuentra la circular de apertura y cierre de novedades que afectan la nomina.</t>
  </si>
  <si>
    <t>por perdida de credibilidad y confianza de las partes interesadas</t>
  </si>
  <si>
    <t>debido a la ejecución del Sistema de Gestión de  Seguridad y Salud en el Trabajo SG-SST sin el cumplimiento de los  requisitos mínimos establecidos por la normatividad vigente.</t>
  </si>
  <si>
    <t>Operar el Sistema de Gestión de Seguridad y Salud en el Trabajo SG-SST</t>
  </si>
  <si>
    <t>Posibilidad de afectación reputacional por perdida de credibilidad y confianza de las partes interesadas debido a la ejecución del Sistema de Gestión de  Seguridad y Salud en el Trabajo SG-SST sin el cumplimiento de los  requisitos mínimos establecidos por la normatividad vigente.</t>
  </si>
  <si>
    <t>no</t>
  </si>
  <si>
    <t>Desarrollo incompleto de las actividades que hacen parte del Sistema de Gestión y seguridad en el trabajo -SG-SST.</t>
  </si>
  <si>
    <t>Cambios normativos relacionados con la implementación del Sistema de Gestión y seguridad en el trabajo -SG-SST.</t>
  </si>
  <si>
    <t>Sanciones o requerimientos ocasionados por incumplimiento de los requisitos mínimos del Sistema de Gestión de Seguridad y Salud en el Trabajo SG-SST</t>
  </si>
  <si>
    <t xml:space="preserve">El Líder asignado por la Dirección General como responsable de coordinar el desarrollo del SG-SST, </t>
  </si>
  <si>
    <t>a través de reuniones trimestralmente con su equipo de trabajo para revisar el nivel de avance de ejecución del Plan Anual de Seguridad y salud en el Trabajo -PASST, dejando como evidencia un acta de reunión y el cronograma de seguimiento del PASST que presenta el porcentaje de avance.</t>
  </si>
  <si>
    <t>En caso de evidenciar incumplimientos en las actividades definidas en el Plan Anual de Seguridad y salud en el Trabajo -PASST, se ejecutarán reuniones extraordinarias con el personal encargado del área de SST, para ser informado al Comité de Seguridad y salud en el Trabajo, estableciendo alertas y determinando plazos para la ejecución de actividades, dejando como evidencia las actas de reunión.</t>
  </si>
  <si>
    <t>El Líder asignado por la Dirección General como responsable de coordinar el desarrollo del SG-SST,  Revisa a través de reuniones trimestralmente con su equipo de trabajo para revisar el nivel de avance de ejecución del Plan Anual de Seguridad y salud en el Trabajo -PASST, dejando como evidencia un acta de reunión y el cronograma de seguimiento del PASST que presenta el porcentaje de avance.</t>
  </si>
  <si>
    <t>Realizar la actualización de la documentación del proceso de Gestión de talento Humano en lo relacionado con el SG-SST incorporando el cumplimiento a los requisitos mínimos.</t>
  </si>
  <si>
    <t>El Líder asignado por la Dirección General como responsable de coordinar el diseño e implementación del SG-SST.</t>
  </si>
  <si>
    <t>Actas de Reunión</t>
  </si>
  <si>
    <t>Cada vez que se requiera</t>
  </si>
  <si>
    <t>Incluir los requisitos incumplidos en el Plan Anual de Trabajo de Seguridad y Salud en el Trabajo para su ejecución y seguimiento.</t>
  </si>
  <si>
    <t>Plan Anual de Trabajo de Seguridad y Salud en el Trabajo actualizado.</t>
  </si>
  <si>
    <t>a través de reunión con los integrantes del Comité de Seguridad y salud en el Trabajo (Secretaria General, Gerente GASA, Profesional Especializado del Proceso de Talento Humano, asesores de la Secretaria General y colaboradores de SST) con el propósito de verificar el estado de implementación, novedades y oportunidades de mejora para articular y socializar las directrices en materia de seguridad y salud en el trabajo. Se deja como evidencia un acta de reunión con los temas relevantes de la reunión.</t>
  </si>
  <si>
    <t>En caso de evidenciar retrasos en la implementación de acciones a cargo de las dependencias se procederá a concertar compromisos con los jefes de las mismas, para su cierre respectivo, dejando como evidencia los compromisos en el acta de reunión.</t>
  </si>
  <si>
    <t>El Líder asignado por la Dirección General como responsable de coordinar el desarrollo del SG-SST,  Revisa a través de reunión con los integrantes del Comité de Seguridad y salud en el Trabajo (Secretaria General, Gerente GASA, Profesional Especializado del Proceso de Talento Humano, asesores de la Secretaria General y colaboradores de SST) con el propósito de verificar el estado de implementación, novedades y oportunidades de mejora para articular y socializar las directrices en materia de seguridad y salud en el trabajo. Se deja como evidencia un acta de reunión con los temas relevantes de la reunión.</t>
  </si>
  <si>
    <t>debido al Incumplimiento en el cronograma de los planes que integran en Plan Estratégico de Talento Humano PETH.</t>
  </si>
  <si>
    <t>Formular políticas, planes y programas de administración de personal, bienestar social, incentivos, capacitación y desarrollo del talento humano.|</t>
  </si>
  <si>
    <t>Posibilidad de afectación reputacional por perdida de credibilidad y confianza de las partes interesadas debido al Incumplimiento en el cronograma de los planes que integran en Plan Estratégico de Talento Humano PETH.</t>
  </si>
  <si>
    <t>Desarrollo inadecuado de las actividades que hacen parte del Plan Estratégico de Talento Humano PETH.</t>
  </si>
  <si>
    <t>Cambios normativos relacionados con la implementación del Plan Estratégico de Talento Humano PETH.</t>
  </si>
  <si>
    <t>Bajo nivel de calificación por parte de los Servidores Públicos, en el resultado de la ejecución de los planes que hacen parte del Plan Estratégico de Talento Humano PETH.</t>
  </si>
  <si>
    <t>El Profesional Universitario del proceso de Gestión de Talento Humano</t>
  </si>
  <si>
    <t>trimestralmente con el Profesional Especializado de Gestión de Talento Humano, para verificar el cumplimiento de las acciones en el Plan Institucional de Formación y Capacitación – PIFC, y el Plan de Estímulo e incentivos, con la finalidad de comunicar las situaciones imprevistas que afecten el cumplimiento oportuno de las actividades, dejando como evidencia un acta de reunión.</t>
  </si>
  <si>
    <t>En caso de evidenciar retrasos o necesidades de modificación de los mismos, se presentan las solicitudes ante el equipo de trabajo o la Secretaria General realizando la correspondiente modificación de los planes, dejando como evidencia un acta de reunión.</t>
  </si>
  <si>
    <t>El Profesional Universitario del proceso de Gestión de Talento Humano Verifica trimestralmente con el Profesional Especializado de Gestión de Talento Humano, para verificar el cumplimiento de las acciones en el Plan Institucional de Formación y Capacitación – PIFC, y el Plan de Estímulo e incentivos, con la finalidad de comunicar las situaciones imprevistas que afecten el cumplimiento oportuno de las actividades, dejando como evidencia un acta de reunión.</t>
  </si>
  <si>
    <t>Presentar solicitudes de modificación de los planes, aprobarlas y hacerles el debido seguimiento</t>
  </si>
  <si>
    <t>Actas de Reunión  y soportes de modificación del cronograma.</t>
  </si>
  <si>
    <t>Profesional Universitario del Proceso de Gestión de Talento Humano</t>
  </si>
  <si>
    <t>El profesional Especializado del Proceso de Gestión de Talento Humano</t>
  </si>
  <si>
    <t>a través de una reunión trimestral de seguimiento al desarrollo de la ejecución de los diferentes planes, con el propósito de revisar los avances y dificultades presentados en la ejecución y evaluación de las novedades encontradas, dejando como evidencias un acta de reunión.</t>
  </si>
  <si>
    <t>En caso de presentar dificultades que superen su capacidad funcional, se reunirá con el Secretario(a) General para dar a conocer la situación y encontrar la solución más adecuada.</t>
  </si>
  <si>
    <t>El profesional Especializado del Proceso de Gestión de Talento Humano Verifica a través de una reunión trimestral de seguimiento al desarrollo de la ejecución de los diferentes planes, con el propósito de revisar los avances y dificultades presentados en la ejecución y evaluación de las novedades encontradas, dejando como evidencias un acta de reunión.</t>
  </si>
  <si>
    <t xml:space="preserve">por perdida de credibilidad y confianza de las partes interesadas </t>
  </si>
  <si>
    <t>debido a Ia identificación de conflictos de interés que no cumplan con la normatividad vigente.</t>
  </si>
  <si>
    <t>Seguimiento al cumplimiento de los planes y programas, indicadores del proceso, seguimiento a los controles de riesgos e Informes de auditorías</t>
  </si>
  <si>
    <t>Posibilidad de afectación reputacional por perdida de credibilidad y confianza de las partes interesadas  debido a Ia identificación de conflictos de interés que no cumplan con la normatividad vigente.</t>
  </si>
  <si>
    <t>Seguimiento inoportuno en el cumplimiento de la declaración de conflicto de interés.</t>
  </si>
  <si>
    <t>Cambios normativos relacionados con el seguimiento y declaración conflictos de interés</t>
  </si>
  <si>
    <t>Incumplimientos normativos relacionados con el seguimiento y declaración conflictos de interés.</t>
  </si>
  <si>
    <t>El servidor publico o colaborador, designado como administrador de la plataforma SIDEAP por parte del proceso de Gestión de Talento Humano</t>
  </si>
  <si>
    <t>semestralmente que servidores públicos han diligenciado la declaración de conflicto de intereses en el modulo de conflicto de interés en la plataforma. Como evidencia se cuenta con el reporte cuatrimestral de la Plataforma SIDEAP donde se identifican los servidores faltantes por declarar.</t>
  </si>
  <si>
    <t>En el caso que se identifique servidores pendientes de reporte, la Secretaría General realiza un comunicado mediante correo electrónico solicitando la declaración del conflicto de interés.</t>
  </si>
  <si>
    <t>El servidor publico o colaborador, designado como administrador de la plataforma SIDEAP por parte del proceso de Gestión de Talento Humano Verifica semestralmente que servidores públicos han diligenciado la declaración de conflicto de intereses en el modulo de conflicto de interés en la plataforma. Como evidencia se cuenta con el reporte cuatrimestral de la Plataforma SIDEAP donde se identifican los servidores faltantes por declarar.</t>
  </si>
  <si>
    <t>Realizar una divulgación a través de correo electrónico con énfasis en conflicto de interés.</t>
  </si>
  <si>
    <t>Servidor público o colaborador de Gestión de Talento Humano.</t>
  </si>
  <si>
    <t>Piezas graficas y correo de divulgación.</t>
  </si>
  <si>
    <t>Remitir memorando o correo electrónico a los servidores públicos que al periodo de seguimiento no realizaron la actividad.</t>
  </si>
  <si>
    <t>Memorando remitido.</t>
  </si>
  <si>
    <t>El servidor publico o colaborador por parte del proceso de Gestión de Talento Humano,</t>
  </si>
  <si>
    <t>semestralmente en el aplicativo por la Integridad Pública - DAFP que los Directivos han diligenciado la declaración de conflicto de intereses en la plataforma. Como evidencia se cuenta con el reporte cuatrimestral del aplicativo por la Integridad Pública - DAFP donde se identifican los servidores faltantes por declarar.</t>
  </si>
  <si>
    <t>En el caso que se identifique directivos pendientes de reporte, la Secretaría General realiza un comunicado mediante correo electrónico solicitando la declaración del conflicto de interés.</t>
  </si>
  <si>
    <t>El servidor publico o colaborador por parte del proceso de Gestión de Talento Humano, Verifica semestralmente en el aplicativo por la Integridad Pública - DAFP que los Directivos han diligenciado la declaración de conflicto de intereses en la plataforma. Como evidencia se cuenta con el reporte cuatrimestral del aplicativo por la Integridad Pública - DAFP donde se identifican los servidores faltantes por declarar.</t>
  </si>
  <si>
    <t>por vincular a un servidor público que no cumple con los requisitos de formación y experiencia acordes al Manual Específico de Funciones y de Competencias Laborales</t>
  </si>
  <si>
    <t>debido a amiguismos o intereses particulares con el fin de obtener un beneficio o una dadiva.</t>
  </si>
  <si>
    <t>Adelantar los trámites de ley para el nombramiento de personal por convocatoria pública, provisionalidad o encargos.</t>
  </si>
  <si>
    <t>Posibilidad de afectación reputacional por vincular a un servidor público que no cumple con los requisitos de formación y experiencia acordes al Manual Específico de Funciones y de Competencias Laborales debido a amiguismos o intereses particulares con el fin de obtener un beneficio o una dadiva.</t>
  </si>
  <si>
    <t>Inadecuado control en el proceso de verificación de los requisitos de formación academica y experiencia laboral acorde al Manual Específico de Funciones y de Competencias Laborales.</t>
  </si>
  <si>
    <t>Ingreso de servidores Públicos que no cumplen con los requisitos de formación academica y experiencia laboral establecidos en el Manual Específico de Funciones y de Competencias Laborales.</t>
  </si>
  <si>
    <t>Afectación reputacional a la entidad por la vinculación de servidores públicos  que no cumplen con los requisitos de formación académica y experiencia laboral acordes al Manual Específico de Funciones y de Competencias Laborales.</t>
  </si>
  <si>
    <t>El profesional especializado o el colaborador designado del proceso de Gestión del Talento Humano</t>
  </si>
  <si>
    <t>cada vez que se vaya a vincular a un Servidor Público , que este cumpla con los requisitos de formación académica, experiencia laboral y certificación de antecedentes disciplinarios, fiscales y judiciales, lo cual se plasma a través del Formato de verificación de estudio, experiencia y conocimientos- UAERMV GTHU-FM-054.</t>
  </si>
  <si>
    <t>En el caso de que no se cumpla con los requisitos no se realizará el nombramiento.</t>
  </si>
  <si>
    <t>El profesional especializado o el colaborador designado del proceso de Gestión del Talento Humano Verifica cada vez que se vaya a vincular a un Servidor Público , que este cumpla con los requisitos de formación académica, experiencia laboral y certificación de antecedentes disciplinarios, fiscales y judiciales, lo cual se plasma a través del Formato de verificación de estudio, experiencia y conocimientos- UAERMV GTHU-FM-054.</t>
  </si>
  <si>
    <t>Socializar con el equipo de GTHU la importancia de realizar e incluir los antecedentes del aspirante en el formato de verificación de estudio conocimiento y experiencia, haciendo énfasis en la verificación de requisitos y antecedentes para prevenir la posible vinculación con actividades provenientes de Lavado de Activos LA y Financiación del Terrorismo FT.</t>
  </si>
  <si>
    <t>Profesional Especializado</t>
  </si>
  <si>
    <t>Informar al nominador y secretario general la novedad presentada.</t>
  </si>
  <si>
    <t>Correo electrónico.</t>
  </si>
  <si>
    <t>Gerente Administrativo y Financiero, Profesional Especializado o Colaborador designado</t>
  </si>
  <si>
    <t>por vincular a un servidor público en cargo provisional o de libre nombramiento y remoción que presente anotaciones en las certificaciones de antecedentes fiscales, judiciales y disciplinarios</t>
  </si>
  <si>
    <t>Posibilidad de afectación reputacional por vincular a un servidor público en cargo provisional o de libre nombramiento y remoción que presente anotaciones en las certificaciones de antecedentes fiscales, judiciales y disciplinarios Debido a la no aplicación de los procesos de debida diligencia.</t>
  </si>
  <si>
    <t>Falta de herramientas para realizar la debida diligencia en la verificación de requisitos para la vinculación de una persona a un cago de libre nombramiento y remoción o en provisionalidad, que permita prevenir la vinculación de personas presuntamente relacionadas con activos provenientes de LA/FT</t>
  </si>
  <si>
    <t>Ingreso de servidores Públicos que puedan tener recursos provenientes de actividades ilícitas relacionadas con LA o FT.</t>
  </si>
  <si>
    <t>Afectación reputacional a la entidad por la vinculación de servidores públicos bien sea por provisionalidad o libre nombramiento y remoción que tengan nexos con actividades relacionadas con LA/FT.</t>
  </si>
  <si>
    <t>Cada vez que se vaya a vincular a un Servidor Público en un cargo de provisionalidad o de libre nombramiento y remoción, TH verifica los antecedentes disciplinarios, fiscales y judiciales, mediante el formato</t>
  </si>
  <si>
    <t>GTHU-FM-054 Formato verificación de estudios, conocimiento y experiencia, adicionalmente descarga las certificaciones aportándolos al expediente.</t>
  </si>
  <si>
    <t>EVIDENCIA: Certificados de Antecedentes y formato diligenciado.</t>
  </si>
  <si>
    <t>En el caso de que se evidencie alguna anotación  en las consultas no se realiza el nombramiento.</t>
  </si>
  <si>
    <t>El profesional especializado o el colaborador designado del proceso de Gestión del Talento Humano Verifica Cada vez que se vaya a vincular a un Servidor Público en un cargo de provisionalidad o de libre nombramiento y remoción, TH verifica los antecedentes disciplinarios, fiscales y judiciales, mediante el formato</t>
  </si>
  <si>
    <t>Por haber dejado prescribir  procesos disciplinarios, se debe abrir proceso disciplinario contra servidor (es) responsable.</t>
  </si>
  <si>
    <t>Debido a la falta de actividad procesal,  por parte del profesional comisionado para instruir los procesos disciplinarios, se puede presentar el fenòmeno de la prescripciòn.</t>
  </si>
  <si>
    <t>Informar y registrar en acta de reunìon mensual de la CODI, el estado actual de los procesos disciplinarios a cargo de los profesionales.</t>
  </si>
  <si>
    <t>Posibilidad de afectación reputacional Por haber dejado prescribir  procesos disciplinarios, se debe abrir proceso disciplinario contra servidor (es) responsable. Debido a la falta de actividad procesal,  por parte del profesional comisionado para instruir los procesos disciplinarios, se puede presentar el fenòmeno de la prescripciòn.</t>
  </si>
  <si>
    <t>Incumplimiento de funciones, al no dar impulso procesal a las investigaciones disciplinarias.</t>
  </si>
  <si>
    <t>Poner en conocimiento de la CODI, presuntos hechos constitutivos de faltas disciplinarias con riesgo de prescripciòn.</t>
  </si>
  <si>
    <t>Configuraciòn y decreto de la prescripciòn de la acciòn disciplinaria.</t>
  </si>
  <si>
    <t>Jefe CODI</t>
  </si>
  <si>
    <t>En acta de reunión mensual que, el (los) profesional rinda informe sobre, el estado actual de los procesos disciplinarios a cargo.</t>
  </si>
  <si>
    <t>Jefe CODI Verifica En acta de reunión mensual que, el (los) profesional rinda informe sobre, el estado actual de los procesos disciplinarios a cargo.</t>
  </si>
  <si>
    <t>Verificar y consignar en acta de reunión mensual que, el (los) profesional rinda informe sobre, el estado actual de los procesos disciplinarios a cargo.</t>
  </si>
  <si>
    <t>Actas de reunion mensual en las que se evidencie el estado actual de los procesos disciplinarios a cargo del (los) profesional.</t>
  </si>
  <si>
    <t xml:space="preserve">Iniciar la investigación disciplinaria o poner en conocimiento del competente, en caso de materializarse este riesgo. </t>
  </si>
  <si>
    <t>Documento mediante el cual se dio inicio a la actuación disciplinria.</t>
  </si>
  <si>
    <t>Jefe</t>
  </si>
  <si>
    <t>Por sanción de un ente de control u otro ente regulador en materia disciplinaria</t>
  </si>
  <si>
    <t>Debido a la manipulaciòn, alteraciòn de documentación y/o evidencia u omisiòn de información, en un expediente disciplinario que conlleve a tomar decisiones contrarias a derecho en las investigaciones disciplinarias para favorecer a un tercero (sujetos procesales) y/o obtener dadivas o beneficio.</t>
  </si>
  <si>
    <t>Ejecutar acciones preventivas en materia disciplinaria dirigidas a todos los servidores públicos de la Entidad.</t>
  </si>
  <si>
    <t>Posibilidad de afectación reputacional Por sanción de un ente de control u otro ente regulador en materia disciplinaria Debido a la manipulaciòn, alteraciòn de documentación y/o evidencia u omisiòn de información, en un expediente disciplinario que conlleve a tomar decisiones contrarias a derecho en las investigaciones disciplinarias para favorecer a un tercero (sujetos procesales) y/o obtener dadivas o beneficio.</t>
  </si>
  <si>
    <t>En caso de materialización del riesgo, se procede a informar a través del correo institucional: mesadeayuda@umv.gov.co para que se investigue los movimientos o el uso dado a la información del proceso disciplinario, para realizar las acciones a que haya lugar dejando constancia en acta de reunión. De requerirse la remisiòn a otros Organismos del Estado por competencia, se procederá de inmediato.</t>
  </si>
  <si>
    <t>por la no realización del monitoreo y seguimiento de la calidad técnica de las intervenciones</t>
  </si>
  <si>
    <t>Debido a no realizar las verificaciones e inspecciones a las obras ejecutadas por la entidad</t>
  </si>
  <si>
    <t xml:space="preserve">Evaluación técnica de la calidad de las intervenciones misionales </t>
  </si>
  <si>
    <t>"Incumplimiento a los procedimientos y documentos internos del proceso
Disponibilidad de recursos necesarios (camionetas) para la ejecución de la visitas
Demora en la entrega de informes de resultado"</t>
  </si>
  <si>
    <t xml:space="preserve">Complicaciones climatológicas que no permitan o retrasen la ejecución de las visitas </t>
  </si>
  <si>
    <t>Incumplimiento en el cronograma de visitas a obra y la elaboración de informe de calidad.</t>
  </si>
  <si>
    <t xml:space="preserve">El coordinador de Calidad </t>
  </si>
  <si>
    <t xml:space="preserve">mensualmente que se halla programado y ejecutado una visita a obra por cada tipo de intervención realizada durante el mes en el cronograma de visitas de obra, en el caso de no  cumplir con la totalidad de las visitas programadas, las faltantes se programaran para el  siguiente mes   </t>
  </si>
  <si>
    <t xml:space="preserve">cada 2 meses la cantidad de informes verificados con la cantidad de informes emitidos por el laboratorio, y se reporta  en el informe de calidad, si se encuentran diferencias, los informes faltantes por verificar  se reportaran en el siguiente informe </t>
  </si>
  <si>
    <t xml:space="preserve">Incluir en el informe de calidad los CIV a los que se les realizo la evaluación técnica, con el fin de programarlos para  el siguiente mes </t>
  </si>
  <si>
    <t>Informe Tecnico</t>
  </si>
  <si>
    <t>Coordinador de calidad</t>
  </si>
  <si>
    <t>por Incumplimiento de los términos de ley y fechas establecidas en el Plan Anual de Auditorías  por la demora en la entrega y revisión de los informes  por parte el equipo de control interno.</t>
  </si>
  <si>
    <t xml:space="preserve">Debido a la Insuficiencia de personal (servidores públicos y contratistas colaboradores) en la OCI, que apoye la ejecución las actividades del PAA-Plan Anual de Auditorías, por la terminación anticipada de contratos y/o ausencia de adición y prorrogas a contratistas. </t>
  </si>
  <si>
    <t>Informar las modificaciones que se presenten en el plan anual de auditorias en las sesiones ordinarias y extraordinarias de Comité Institucional de Coordinación de Control Interno. Estas modificaciones se originaran por las siguientes situaciones:</t>
  </si>
  <si>
    <t>Cambios en la normatividad asociada al cumplimiento de actividades por parte de la OCI</t>
  </si>
  <si>
    <t>Sanciones por entes de control</t>
  </si>
  <si>
    <t xml:space="preserve">El Jefe OCI </t>
  </si>
  <si>
    <t>Generar aleta al CICCI</t>
  </si>
  <si>
    <t>Acta del CICCI</t>
  </si>
  <si>
    <t>Jefe de la OCI</t>
  </si>
  <si>
    <t xml:space="preserve">El Profesional / contratitsta designado </t>
  </si>
  <si>
    <t xml:space="preserve">mensualmente revisa con el profesional asignado la ejecución de las actividades programadas en el PAA con el fin de verificar su cumplimiento. Como evidencia deja  lista de asistencia de reunión y correo electrónico enviado al equipo auditor con el cronograma mensual de las actividades. En caso de existir algun retraso o modificación que afecta el cumplimiento del PAA, se priorizan las actividades y los recursos de la OCI (tiempo-suficiencia de personal)  y se comunica la modificación respectiva en las sesiones del CICCI </t>
  </si>
  <si>
    <t xml:space="preserve">El Jefe OCI  Revisa mensualmente revisa con el profesional asignado la ejecución de las actividades programadas en el PAA con el fin de verificar su cumplimiento.
Como evidencia deja  lista de asistencia de reunión y correo electrónico enviado al equipo auditor con el cronograma mensual de las actividades. En caso de existir algun retraso o modificación que afecta el cumplimiento del PAA, se priorizan las actividades y los recursos de la OCI (tiempo-suficiencia de personal)  y se comunica la modificación respectiva en las sesiones del CICCI </t>
  </si>
  <si>
    <t>trimestralmente, el cumplimiento de las actividades programadas en el indicador de gestión del proceso CEI que deben reportarse internamente conforme a su frencuencia de entrega. Como evidencia se cuenta con el reporte trimestral que se presenta al proceso DES. En caso de identificar actividades incumplidas se alertará por correo electrónico institucional a Jefe OCI con copia al colaborador del Equipo OCI involucrado, para tomar las medidas pertinentes en cuanto dar prioridad al entregable o si es posible reprogramar la actividad.</t>
  </si>
  <si>
    <t>El Profesional / contratitsta designado  Valida trimestralmente, el cumplimiento de las actividades programadas en el indicador de gestión del proceso CEI que deben reportarse internamente conforme a su frencuencia de entrega. Como evidencia se cuenta con el reporte trimestral que se presenta al proceso DES. En caso de identificar actividades incumplidas se alertará por correo electrónico institucional a Jefe OCI con copia al colaborador del Equipo OCI involucrado, para tomar las medidas pertinentes en cuanto dar prioridad al entregable o si es posible reprogramar la actividad.</t>
  </si>
  <si>
    <t>por resultados de auditoría sin los criterios  de calidad pertinentes</t>
  </si>
  <si>
    <t xml:space="preserve">debido a debilidades en el seguimiento y revisión de los resultados de auditoría en las diferentes etapas del proceso  </t>
  </si>
  <si>
    <t xml:space="preserve">Posibilidad de afectación reputacional por resultados de auditoría sin los criterios  de calidad pertinentes debido a debilidades en el seguimiento y revisión de los resultados de auditoría en las diferentes etapas del proceso  </t>
  </si>
  <si>
    <t>1.Equipo de auditoría sin competencias requeridas</t>
  </si>
  <si>
    <t xml:space="preserve">Incumplimiento expectativas grupo de valor del proceso </t>
  </si>
  <si>
    <t xml:space="preserve">JEFE OCI </t>
  </si>
  <si>
    <t>Modificar el informe e informar al  CICCI</t>
  </si>
  <si>
    <t>Informe ajustado y Acta del CICCI</t>
  </si>
  <si>
    <t xml:space="preserve">Auditor OCI designado </t>
  </si>
  <si>
    <t>Cada vez que se haga un trabajo de auditoría (aseguramiento/ consultoría) en la fase de planificación y comunicación de resultados valida que se hayan cumplido las diferentes actividades asociadas al procedimeinto de auditoría y/o informes de ley y cumplimiento, adicional verifica que los resultados de auditoria cumplan con los criterios de calidad esperados.</t>
  </si>
  <si>
    <t>Como evidencia genera lista de chequeo de seguimiento continuo que envia por correo electrónico al Jefe OCI con el resultado de la revisión</t>
  </si>
  <si>
    <t>En caso de hallar inconformaidades; en la lista de chequeo se especifica el inumplimiento de criterios y por correo electrónico se solicita al equipo auditor los ajustes necesarios</t>
  </si>
  <si>
    <t>Auditor OCI designado  Valida Cada vez que se haga un trabajo de auditoría (aseguramiento/ consultoría) en la fase de planificación y comunicación de resultados valida que se hayan cumplido las diferentes actividades asociadas al procedimeinto de auditoría y/o informes de ley y cumplimiento, adicional verifica que los resultados de auditoria cumplan con los criterios de calidad esperados.</t>
  </si>
  <si>
    <t xml:space="preserve">Cada vez que se haga un trabajo de auditoría (aseguramiento/ consultoría) en la fase de planificación y comunicación de resultados que las conclusiones que se establezcan posean criteriios de calidad pertinentes.
De evidencia se establecen las grabaciones de las reuniones de supervisión. En caso de encontrar errores o ajustes en las conclusiones generadas por el equipo auditor; el líder de auditoria o auditor realiza los ajustes y los envie por correo electrónico al Jefe OCI ó convoca a una segunda revisión por parte del Jefe OCI </t>
  </si>
  <si>
    <t xml:space="preserve">JEFE OCI  Revisa Cada vez que se haga un trabajo de auditoría (aseguramiento/ consultoría) en la fase de planificación y comunicación de resultados que las conclusiones que se establezcan posean criteriios de calidad pertinentes. De evidencia se establecen las grabaciones de las reuniones de supervisión. En caso de encontrar errores o ajustes en las conclusiones generadas por el equipo auditor; el líder de auditoria o auditor realiza los ajustes y los envie por correo electrónico al Jefe OCI ó convoca a una segunda revisión por parte del Jefe OCI </t>
  </si>
  <si>
    <t>Revisar que los papeles de trabajo se encuentren diligenciados, los riesgos y  controles estén adecuadamente identificados y se encuentran establecidas las pruebas de auditoria.
Si la revisión la llevó a cabo  un profesional o contratista designado por el Jefe OCI, el resultado de esta revisión se envía al correo electrónico del Jefe OCI para que se remita al auditor correspondiente para que se realicen los ajustes. Posterior, el auditor responde este correo con los comentarios correspondientes.
Revisar el diligenciamiento completo de los papeles de trabajo, la ejecución de las pruebas, evidencias y adecuada construcción de los hallazgos y que sean coherentes al objetivo y alcance establecidos .</t>
  </si>
  <si>
    <t xml:space="preserve">"Posibilidad de afectación reputacional por incumplimiento de la ejecución del PAA-Plan Anual de Auditorias de la vigencia.
Debido al Incumplimiento de los términos de ley y fechas establecidas en el Plan Anual de Auditorías  por la demora en la entrega y revisión de los informes  por parte el equipo de control interno y/o la Insuficiencia de personal (servidores públicos y contratistas colaboradores) en la OCI, que apoye la ejecución las actividades del PAA-Plan Anual de Auditorías, por demoras en contratación, terminación anticipada de contratos, ausencia de adición y/o prorrogas a contratistas y vacaciones de servidores públicos. "
</t>
  </si>
  <si>
    <t>1.Inclusión de nuevas actividades en el PAA
2.Demoras en la contratación
3.Terminación anticipada de contratos de prestación de servicios (contratistas OCI)
Adición y prórrogas a contratistas no oportunas
4.Vacaciones servidores Públicos</t>
  </si>
  <si>
    <t xml:space="preserve">"Cambios en la normatividad asociada al cumplimiento de actividades por parte de la OCI
Factores electorales y politicos
Restricción presupuestal "
</t>
  </si>
  <si>
    <t>Debido a caídas o hackeo de página web https://www.umv.gov.co/portal/transparencia/Control y el sistema de información Documental de la entidad</t>
  </si>
  <si>
    <t>Elaborar y presentar los informes o reportes internos establecidos por las normas vigentes.</t>
  </si>
  <si>
    <t>Posibilidad de afectación reputacional Por Pérdida de la disponibilidad  Debido a caídas o hackeo de página web https://www.umv.gov.co/portal/transparencia/Control y el sistema de información Documental de la entidad</t>
  </si>
  <si>
    <t>Informes/ papeles de trabajo/ evidencias</t>
  </si>
  <si>
    <t xml:space="preserve">Hurto de medios o documentos </t>
  </si>
  <si>
    <t>Hackeo de página web</t>
  </si>
  <si>
    <t xml:space="preserve">El Auxiliar administrativo </t>
  </si>
  <si>
    <t>mensualmente según el reporte enviado por correo electrónico institucional por el integrante del Equipo OCI, la información cargada en la carpeta compartida OCI, que cumpla con la ubicación en la serie correspondiente de la TRD-Tabla de Retención Documental OCI.</t>
  </si>
  <si>
    <t>En caso de identificar diferencias del cargue de achivos en la carpeta compartida, el auxiliar solicitará completar lo faltante o reubicarlo conforme a la serie.</t>
  </si>
  <si>
    <t xml:space="preserve">Como evidencia se tienen los correos electrónicos institucionales que se cursen entre el integrante del equipo de trabajo OCI y el auxiliar </t>
  </si>
  <si>
    <t>El Auxiliar administrativo  Verifica mensualmente según el reporte enviado por correo electrónico institucional por el integrante del Equipo OCI, la información cargada en la carpeta compartida OCI, que cumpla con la ubicación en la serie correspondiente de la TRD-Tabla de Retención Documental OCI.</t>
  </si>
  <si>
    <t xml:space="preserve">Solicitar a la Oficina de TI el back up de la información </t>
  </si>
  <si>
    <t>Correo para la OTI</t>
  </si>
  <si>
    <r>
      <t>mensualmente el reporte presentado por las dependencias  relacionado con el cumplimiento del avance  de las metas físicas de los proyectos de inversión.</t>
    </r>
    <r>
      <rPr>
        <b/>
        <sz val="12"/>
        <rFont val="Arial"/>
        <family val="2"/>
      </rPr>
      <t xml:space="preserve"> Como soporte quedan los reportes en las herramientas oficiales, correo de retroalimentación y/o soporte de mesa de trabajo
</t>
    </r>
    <r>
      <rPr>
        <sz val="12"/>
        <rFont val="Arial"/>
        <family val="2"/>
      </rPr>
      <t>En caso de encontrar inconsistencias  en el reporte se realizá mesa de revisión con los responsables de los proyectos de inversión</t>
    </r>
  </si>
  <si>
    <t>En caso que la estrategia de la entidad haya cambiado se ajusta el mapa de ruta para las vigencias próximas según el proyecto de inversión y la necesidades de la entidad a través del escalamiento al CIGD mediante PETI.</t>
  </si>
  <si>
    <t>Posibilidad de afectación Reputacional</t>
  </si>
  <si>
    <t>por la modificación de los resultados de las visitas en obra o en los informes de las visitas a cambio de beneficio a nombre propio o de terceros, con el fin a hacer que los criterios de evaluación y aceptación cumplan con las especificaciones técnicas.</t>
  </si>
  <si>
    <t>debido a que se permitan presiones indebidas por falta de propiedad, gobernanza o intereses particulares por parte de personal interno.</t>
  </si>
  <si>
    <t>Realización de Visitas a obra e informe de calidad</t>
  </si>
  <si>
    <t>Dificultades en la transferencia de conocimiento entre los servidores que se vinculan y se retiran de la unidad  Presentarse una situación de conflicto de interés y no ponerlo en conocimiento de funcionario competente.
Dificultades en la implementación de la normatividad disciplinaria por modificación de legislación.</t>
  </si>
  <si>
    <t xml:space="preserve">Presiones o motivaciones individuales sociales o colectivas que inciten a realizar conductas contrarias al deber ser.
Presión o exigencias por parte de personas interesadas o motivación individual en el resultado del proceso disciplinario. </t>
  </si>
  <si>
    <t>Daño a la imagen institucional por impunidad disciplinaria
Investigación disciplinaria por parte del ente de control correspondiente por eventual impunidad disciplinaria.</t>
  </si>
  <si>
    <t>Presencia de gobernanza.
 Intereses particulares por parte de personal interno. 
Presiones indebidas</t>
  </si>
  <si>
    <t xml:space="preserve"> Falta de autonomía al  actuar bajo las normas nacionales y distritales para las entidades públicas.</t>
  </si>
  <si>
    <t xml:space="preserve">Modificación de resultado de las  visitas de obra </t>
  </si>
  <si>
    <t xml:space="preserve">El coordinador de calidad </t>
  </si>
  <si>
    <t>cada vez que se realice una visita, que esta se halla realizado considerando los mínimos criterios a evaluar, de acuerdo a los protocolos segun el tipo deintervención, dejando la evidencia en el consolidado de visitas tecnicas.
Si se detecta que una visita no cumple con estas condiciones se programa una nueva visita a un CIV con el mismo tipo de intervención.</t>
  </si>
  <si>
    <t>Implementación de compromisos de imparcialidad para el personal que realiza las visitas.</t>
  </si>
  <si>
    <t>El coordinador de calidad</t>
  </si>
  <si>
    <t>Compromisos de imparcialidad</t>
  </si>
  <si>
    <t>Dar apertura a las investigaciones para determinar el nivel de responsabilidad del personal involucrado frente a la materialización del riesgo.</t>
  </si>
  <si>
    <t>Autorizar los accesos a la bases de datos CODI, SID y carpetas CODI del OneDrive a los servidores públicos o contratistas designados por la Jefe CODI, mediante  las actas de reunión firmadas</t>
  </si>
  <si>
    <t>En reunión mensual liderada por el (a) Jefe de la Oficina de Control Disciplinario Interno, con los servidores públicos y contratistas de la Oficina, se verifican los permisos de acceso a OneDrive, que contiene la información disciplinaria de la Oficina.}
Como evidencia: las actas de reunión firmadas con las autorizaciones para los accesos al OneDrive.
Si se evidencia el acceso a OneDrive de personal diferentes a las autorizadas, se procede a informar a través del correo institucional: mesadeayuda@umv.gov.co para que se investigue los movimientos o el uso dado a la información del proceso disciplinario, para realizar las acciones a que haya lugar dejando constancia en acta de reunión</t>
  </si>
  <si>
    <t>Jefe CODI Verifica En reunión mensual liderada por el (a) Jefe de la Oficina de Control Disciplinario Interno, con los servidores públicos y contratistas de la Oficina, se verifican los permisos de acceso a OneDrive, que contiene la información disciplinaria de la Oficina. Como evidencia: las actas de reunión firmadas con las autorizaciones para los accesos al OneDrive. Si se evidencia el acceso a OneDrive de personal diferentes a las autorizadas, se procede a informar a través del correo institucional: mesadeayuda@umv.gov.co para que se investigue los movimientos o el uso dado a la información del proceso disciplinario, para realizar las acciones a que haya lugar dejando constancia en acta de reunión.</t>
  </si>
  <si>
    <t xml:space="preserve">"
En caso de materialización del riesgo, se procede a informar a través del correo institucional: mesadeayuda@umv.gov.co para que se investigue los movimientos o el uso dado a la información del proceso disciplinario, para realizar las acciones a que haya lugar dejando constancia en acta de reunión. De requerirse la remisiòn a otros Organismos del Estado por competencia, se procederá de inmediato.
"
</t>
  </si>
  <si>
    <t xml:space="preserve">"
Acta de reunión y correo enviado a mes de ayuda.    
Actuación disciplinaria.
"
</t>
  </si>
  <si>
    <t xml:space="preserve">una (1) vez cada cuatrimestre que los apoderados de la entidad tengan actualizado el Sistema de Información de Procesos Judiciales - SIPROJ WEB, respecto de la inclusión de piezas procesales, a través de una verificaión directamente en la paltaforma.
En caso de encontrar incumplimiento en el estado de actualización del SIPROJ WEB, se requerirá al abogado, por correo electrónico, para que adelante las actuaciones a que haya lugar. Como evidencia se tiene un reporte de control y seguimiento en el que se dará cuenta del estado de los procesos  y la actualización por parte de los apoderados </t>
  </si>
  <si>
    <t xml:space="preserve">Registros de las visitas a obra o base de datos con los resultados de informe,  debido a falta de controles para la prevención y protección de la información física y digital </t>
  </si>
  <si>
    <t>"Verificar el cumplimiento de las actividades de monitoreo y  seguimiento
Generar informe de la información consolidada y analizada."</t>
  </si>
  <si>
    <t>Registros de visita de obra.
Base de datos</t>
  </si>
  <si>
    <t>Daño físico</t>
  </si>
  <si>
    <t>Desastres naturales (inundación, terremoto entre otros)</t>
  </si>
  <si>
    <t>Daños o perdida en la información por manipulación de terceros o daños de la infraestructura tecnológica</t>
  </si>
  <si>
    <t xml:space="preserve">Desastres naturales (inundación, terremoto entre otros)
manipulación de la información por terceros </t>
  </si>
  <si>
    <t>Perdida de  información</t>
  </si>
  <si>
    <t>mensualmente que se halla generado una copia digital de las bases de datos en la nube, con el fin de guardar una copia de este. En el caso de no generarse la copia de seguridad, se solicita la copia de inmediato.</t>
  </si>
  <si>
    <t>El coordinador de calidad Verifica mensualmente que se halla generado una copia digital de las bases de datos en la nube, con el fin de guardar una copia de este. En el caso de no generarse la copia de seguridad, se solicita la copia de inmediato.</t>
  </si>
  <si>
    <t>mensualmente que se genere una copia digital escaneando los registros de visitas en obra con el fin de guardar una copia digital de este. En el caso de no encontrar el archivo digitalizado, se solicita la digitalización de inmediato.</t>
  </si>
  <si>
    <t>El coordinador de calidad Revisa mensualmente que se genere una copia digital escaneando los registros de visitas en obra con el fin de guardar una copia digital de este. En el caso de no encontrar el archivo digitalizado, se solicita la digitalización de inmediato.</t>
  </si>
  <si>
    <t>Informar al área encargada para que se tomen las acciones  pertinentes</t>
  </si>
  <si>
    <t xml:space="preserve">Correo con la solicitud </t>
  </si>
  <si>
    <t>Coordinador de Calidad</t>
  </si>
  <si>
    <t xml:space="preserve">Posibilidad de afectación Reputacional Por Pérdida de la disponibilidad  Registros de las visitas a obra o base de datos con los resultados de informe,  debido a falta de controles para la prevención y protección de la información física y digital </t>
  </si>
  <si>
    <t>"Registros de visita de obra.
Base de datos "</t>
  </si>
  <si>
    <t xml:space="preserve">Informar al área encargada para que se tomen las acciones  pertinentes </t>
  </si>
  <si>
    <t xml:space="preserve">coordinador de calidad </t>
  </si>
  <si>
    <t>Debido al registro manual de la información  de los procesos disciplinarios en las bases de datos, que puede incurrir en error o provenir de fuente no confiable.</t>
  </si>
  <si>
    <t>Posibilidad de afectación reputacional Por Pérdida de la confidencialidad  Debido al registro manual de la información  de los procesos disciplinarios en las bases de datos, que puede incurrir en error o provenir de fuente no confiable.</t>
  </si>
  <si>
    <t>Procesos disciplinarios</t>
  </si>
  <si>
    <t>Datos provenientes de fuetes no confiables</t>
  </si>
  <si>
    <t>R2-C1</t>
  </si>
  <si>
    <t>El Profesional Especializado CODI verifica CADA VEZ que se genera nueva información dentro de cada expediente disciplinario físico, que se actualice simultáneamente la "base de datos CODI" con la totalidad de campos diligenciados, para posteriormente alimentar "la base de datos SID", con el fin de que los datos cargados  coincidan con el expediente físico.</t>
  </si>
  <si>
    <t>Como evidencia: registro de la información del cargue de datos en las bases CODI y SID.</t>
  </si>
  <si>
    <t>En caso de encontrar diferencias entre la "base de datos SID" y el expediente físico ("base de datos CODI") se realizará el ajuste de inmediato, dejando un acta de reunión como soporte del ajuste.</t>
  </si>
  <si>
    <t>Jefe CODI Verifica R2-C1</t>
  </si>
  <si>
    <t>Reportar el registro de la información cargada en las bases de datos CODI y SID.</t>
  </si>
  <si>
    <t>Reporte del registro de cargue de la informaciòn en las  bases de datos.</t>
  </si>
  <si>
    <t xml:space="preserve">Solicitar al proceso GSIT el restablecimiento de la información disciplinaria, por medio de las copias de seguridad que fueron tomadas mensualmente,  para salguardar la integridad, seguridad y confiabilidad de esta información.      </t>
  </si>
  <si>
    <t>Backup o Copia de seguridad del proceso CODI reestablecida,</t>
  </si>
  <si>
    <t>Proceso GSIT</t>
  </si>
  <si>
    <t>R2-C2</t>
  </si>
  <si>
    <t>El (la) Profesional Especializado, valida mensualmente que el proceso GSIT-Gestión de Servicios e Infraestructura, haya realizado backup/copia  de la información contenida en la "base de datos CODI" y expedientes electrónicos del proceso disciplinario.</t>
  </si>
  <si>
    <t>Jefe CODI Valida R2-C2</t>
  </si>
  <si>
    <t>Solicitar la copia de seguridad del proceso CODI al proceso GSIT, para que la realice mensualmente.</t>
  </si>
  <si>
    <t>Correo electrónico de solicitud para realizar la copia de seguridad del proceso CODI  a GSIT</t>
  </si>
  <si>
    <t>Dificultades en la transferencia de conocimiento entre los servidores que se vinculan y se retiran de la unidad.
Mantener desactualizadas las bases de datos Excel y SID, asi como los expediente físicos del proceso CODI.</t>
  </si>
  <si>
    <t>Interès por parte de terceros en que la informaciòn de los procesos disciplinarios este desactualizada.
Perdida de la informaciòn de los process disciplinarios como ocnsecuencia de actividades de delincuentes informaticos.</t>
  </si>
  <si>
    <t>No disponer del acceso  y  la utilización de la información cuando se requiera.
Daño a la imagen institucional por no disponer de la información de los procesos disciplinarios.
 Investigación disciplinaria por parte del ente de control correspondiente por eventual disposición de la informacion de los procesos disciplinarios.</t>
  </si>
  <si>
    <t>Cambios en políticas de TI
Mantenimientos a página web
Caída de servidores</t>
  </si>
  <si>
    <t>Dificultades en la transferencia de conocimiento entre los servidores que se vinculan y se retiran de la unidad.
Mantener desactualizadas las bases de datos Excel y SID, asi como los expediente físicos del proceso COD</t>
  </si>
  <si>
    <t xml:space="preserve">No disponer del acceso  y  la utilización de la información cuando se requiera.
Daño a la imagen institucional por no disponer de la información de los procesos disciplinarios
 Investigación disciplinaria por parte del ente de control correspondiente por eventual disposición de la informacion de los procesos disciplinarios.
</t>
  </si>
  <si>
    <t>44 DE GESTION
13 CORRUPCIÓN
19 SEGURIDAD
3 LA-FT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</si>
</sst>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73" x14ac:knownFonts="1">
    <font>
      <sz val="11"/>
      <color theme="1"/>
      <name val="Calibri"/>
      <family val="2"/>
      <scheme val="minor"/>
    </font>
    <font>
      <sz val="10"/>
      <color rgb="FF000000"/>
      <name val="Arial Narrow"/>
      <family val="2"/>
    </font>
    <font>
      <sz val="10"/>
      <color theme="1"/>
      <name val="Calibri"/>
      <family val="2"/>
      <scheme val="minor"/>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1"/>
      <color rgb="FFFF0000"/>
      <name val="Calibri"/>
      <family val="2"/>
      <scheme val="minor"/>
    </font>
    <font>
      <sz val="16"/>
      <color rgb="FFFF0000"/>
      <name val="Arial Narrow"/>
      <family val="2"/>
    </font>
    <font>
      <sz val="16"/>
      <color rgb="FFFF0000"/>
      <name val="Calibri"/>
      <family val="2"/>
      <scheme val="minor"/>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b/>
      <sz val="9"/>
      <color theme="1"/>
      <name val="Arial"/>
      <family val="2"/>
    </font>
    <font>
      <sz val="9"/>
      <color theme="1"/>
      <name val="Arial"/>
      <family val="2"/>
    </font>
    <font>
      <b/>
      <sz val="18"/>
      <color theme="1"/>
      <name val="Arial"/>
      <family val="2"/>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sz val="16"/>
      <name val="Arial"/>
      <family val="2"/>
    </font>
    <font>
      <sz val="12"/>
      <color theme="1"/>
      <name val="Arial"/>
      <family val="2"/>
    </font>
    <font>
      <b/>
      <sz val="10"/>
      <color theme="0"/>
      <name val="Arial Narrow"/>
      <family val="2"/>
    </font>
    <font>
      <sz val="8"/>
      <name val="Calibri"/>
      <family val="2"/>
      <scheme val="minor"/>
    </font>
    <font>
      <b/>
      <sz val="16"/>
      <color theme="5" tint="-0.249977111117893"/>
      <name val="Arial"/>
      <family val="2"/>
    </font>
    <font>
      <sz val="13"/>
      <name val="Arial"/>
      <family val="2"/>
    </font>
    <font>
      <b/>
      <sz val="9"/>
      <color rgb="FF548DD4"/>
      <name val="Arial"/>
      <family val="2"/>
    </font>
    <font>
      <sz val="9"/>
      <color rgb="FF548DD4"/>
      <name val="Arial"/>
      <family val="2"/>
    </font>
    <font>
      <sz val="14"/>
      <color rgb="FF000000"/>
      <name val="Arial Narrow"/>
      <family val="2"/>
    </font>
    <font>
      <sz val="14"/>
      <color rgb="FFFFFFFF"/>
      <name val="Arial Narrow"/>
      <family val="2"/>
    </font>
    <font>
      <sz val="11"/>
      <color rgb="FF030303"/>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sz val="12"/>
      <color rgb="FF000000"/>
      <name val="Arial"/>
      <family val="2"/>
    </font>
    <font>
      <sz val="12"/>
      <color rgb="FFFF0000"/>
      <name val="Arial"/>
      <family val="2"/>
    </font>
    <font>
      <sz val="11"/>
      <color rgb="FF000000"/>
      <name val="Arial"/>
      <family val="2"/>
    </font>
    <font>
      <sz val="11"/>
      <color theme="1"/>
      <name val="Arial"/>
      <family val="2"/>
    </font>
    <font>
      <sz val="12"/>
      <color theme="5"/>
      <name val="Arial"/>
      <family val="2"/>
    </font>
    <font>
      <sz val="11"/>
      <name val="Arial"/>
      <family val="2"/>
    </font>
    <font>
      <sz val="11"/>
      <name val="Aptos Narrow"/>
      <family val="2"/>
    </font>
  </fonts>
  <fills count="34">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DAEEF3"/>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FFFF"/>
        <bgColor rgb="FF000000"/>
      </patternFill>
    </fill>
    <fill>
      <patternFill patternType="solid">
        <fgColor rgb="FFFFFF66"/>
        <bgColor rgb="FF000000"/>
      </patternFill>
    </fill>
    <fill>
      <patternFill patternType="solid">
        <fgColor rgb="FF00B050"/>
        <bgColor rgb="FF000000"/>
      </patternFill>
    </fill>
    <fill>
      <patternFill patternType="solid">
        <fgColor rgb="FFFFFF00"/>
        <bgColor rgb="FF000000"/>
      </patternFill>
    </fill>
    <fill>
      <patternFill patternType="solid">
        <fgColor rgb="FF92D050"/>
        <bgColor rgb="FF000000"/>
      </patternFill>
    </fill>
    <fill>
      <patternFill patternType="solid">
        <fgColor rgb="FFFFC000"/>
        <bgColor rgb="FF000000"/>
      </patternFill>
    </fill>
    <fill>
      <patternFill patternType="solid">
        <fgColor rgb="FFE26B0A"/>
        <bgColor rgb="FF000000"/>
      </patternFill>
    </fill>
  </fills>
  <borders count="62">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theme="6" tint="-0.499984740745262"/>
      </left>
      <right/>
      <top style="medium">
        <color theme="6" tint="-0.499984740745262"/>
      </top>
      <bottom style="hair">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000000"/>
      </left>
      <right style="thin">
        <color rgb="FF000000"/>
      </right>
      <top style="thin">
        <color rgb="FF000000"/>
      </top>
      <bottom style="medium">
        <color rgb="FF92CDDC"/>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right style="hair">
        <color rgb="FF4F6228"/>
      </right>
      <top style="hair">
        <color rgb="FF4F6228"/>
      </top>
      <bottom/>
      <diagonal/>
    </border>
    <border>
      <left/>
      <right style="hair">
        <color rgb="FF4F6228"/>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9" fontId="5" fillId="0" borderId="0" applyFont="0" applyFill="0" applyBorder="0" applyAlignment="0" applyProtection="0"/>
    <xf numFmtId="0" fontId="23" fillId="0" borderId="0"/>
    <xf numFmtId="0" fontId="24" fillId="0" borderId="0"/>
    <xf numFmtId="0" fontId="2"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cellStyleXfs>
  <cellXfs count="386">
    <xf numFmtId="0" fontId="0" fillId="0" borderId="0" xfId="0"/>
    <xf numFmtId="0" fontId="2" fillId="0" borderId="0" xfId="0" applyFont="1"/>
    <xf numFmtId="0" fontId="1" fillId="0" borderId="1" xfId="0" applyFont="1" applyBorder="1" applyAlignment="1">
      <alignment horizontal="left" vertical="center" wrapText="1" indent="1" readingOrder="1"/>
    </xf>
    <xf numFmtId="0" fontId="6" fillId="0" borderId="0" xfId="0" applyFont="1"/>
    <xf numFmtId="0" fontId="4" fillId="0" borderId="0" xfId="0" applyFont="1"/>
    <xf numFmtId="0" fontId="8" fillId="0" borderId="0" xfId="0" applyFont="1" applyAlignment="1">
      <alignment vertical="center"/>
    </xf>
    <xf numFmtId="0" fontId="9" fillId="0" borderId="0" xfId="0" applyFont="1"/>
    <xf numFmtId="0" fontId="7" fillId="0" borderId="0" xfId="0" applyFont="1"/>
    <xf numFmtId="0" fontId="0" fillId="0" borderId="0" xfId="0" pivotButton="1"/>
    <xf numFmtId="0" fontId="3" fillId="0" borderId="0" xfId="0" applyFont="1" applyAlignment="1">
      <alignment horizontal="justify" vertical="center" wrapText="1" readingOrder="1"/>
    </xf>
    <xf numFmtId="0" fontId="11" fillId="6" borderId="0" xfId="0" applyFont="1" applyFill="1" applyAlignment="1">
      <alignment horizontal="center" vertical="center" wrapText="1" readingOrder="1"/>
    </xf>
    <xf numFmtId="0" fontId="12" fillId="5" borderId="2" xfId="0" applyFont="1" applyFill="1" applyBorder="1" applyAlignment="1">
      <alignment horizontal="center" vertical="center" wrapText="1" readingOrder="1"/>
    </xf>
    <xf numFmtId="0" fontId="12" fillId="7" borderId="1" xfId="0" applyFont="1" applyFill="1" applyBorder="1" applyAlignment="1">
      <alignment horizontal="center" vertical="center" wrapText="1" readingOrder="1"/>
    </xf>
    <xf numFmtId="0" fontId="12" fillId="4" borderId="1" xfId="0" applyFont="1" applyFill="1" applyBorder="1" applyAlignment="1">
      <alignment horizontal="center" vertical="center" wrapText="1" readingOrder="1"/>
    </xf>
    <xf numFmtId="0" fontId="12" fillId="8" borderId="1" xfId="0" applyFont="1" applyFill="1" applyBorder="1" applyAlignment="1">
      <alignment horizontal="center" vertical="center" wrapText="1" readingOrder="1"/>
    </xf>
    <xf numFmtId="0" fontId="13" fillId="9" borderId="1" xfId="0" applyFont="1" applyFill="1" applyBorder="1" applyAlignment="1">
      <alignment horizontal="center" vertical="center" wrapText="1" readingOrder="1"/>
    </xf>
    <xf numFmtId="0" fontId="12" fillId="0" borderId="2" xfId="0" applyFont="1" applyBorder="1" applyAlignment="1">
      <alignment horizontal="center" vertical="center" wrapText="1" readingOrder="1"/>
    </xf>
    <xf numFmtId="0" fontId="12" fillId="0" borderId="1" xfId="0" applyFont="1" applyBorder="1" applyAlignment="1">
      <alignment horizontal="center" vertical="center" wrapText="1" readingOrder="1"/>
    </xf>
    <xf numFmtId="0" fontId="0" fillId="3" borderId="0" xfId="0" applyFill="1"/>
    <xf numFmtId="0" fontId="2" fillId="3" borderId="0" xfId="0" applyFont="1" applyFill="1"/>
    <xf numFmtId="0" fontId="15" fillId="3" borderId="0" xfId="0" applyFont="1" applyFill="1"/>
    <xf numFmtId="0" fontId="16" fillId="3" borderId="12" xfId="0" applyFont="1" applyFill="1" applyBorder="1" applyAlignment="1">
      <alignment horizontal="center" vertical="center" wrapText="1" readingOrder="1"/>
    </xf>
    <xf numFmtId="0" fontId="17" fillId="3" borderId="12" xfId="0" applyFont="1" applyFill="1" applyBorder="1" applyAlignment="1">
      <alignment horizontal="justify" vertical="center" wrapText="1" readingOrder="1"/>
    </xf>
    <xf numFmtId="9" fontId="16" fillId="3" borderId="21" xfId="0" applyNumberFormat="1" applyFont="1" applyFill="1" applyBorder="1" applyAlignment="1">
      <alignment horizontal="center" vertical="center" wrapText="1" readingOrder="1"/>
    </xf>
    <xf numFmtId="0" fontId="16" fillId="3" borderId="11" xfId="0" applyFont="1" applyFill="1" applyBorder="1" applyAlignment="1">
      <alignment horizontal="center" vertical="center" wrapText="1" readingOrder="1"/>
    </xf>
    <xf numFmtId="0" fontId="17" fillId="3" borderId="11" xfId="0" applyFont="1" applyFill="1" applyBorder="1" applyAlignment="1">
      <alignment horizontal="justify" vertical="center" wrapText="1" readingOrder="1"/>
    </xf>
    <xf numFmtId="9" fontId="16" fillId="3" borderId="16" xfId="0" applyNumberFormat="1" applyFont="1" applyFill="1" applyBorder="1" applyAlignment="1">
      <alignment horizontal="center" vertical="center" wrapText="1" readingOrder="1"/>
    </xf>
    <xf numFmtId="0" fontId="17" fillId="3" borderId="16" xfId="0" applyFont="1" applyFill="1" applyBorder="1" applyAlignment="1">
      <alignment horizontal="center" vertical="center" wrapText="1" readingOrder="1"/>
    </xf>
    <xf numFmtId="0" fontId="16" fillId="3" borderId="18" xfId="0" applyFont="1" applyFill="1" applyBorder="1" applyAlignment="1">
      <alignment horizontal="center" vertical="center" wrapText="1" readingOrder="1"/>
    </xf>
    <xf numFmtId="0" fontId="17" fillId="3" borderId="18" xfId="0" applyFont="1" applyFill="1" applyBorder="1" applyAlignment="1">
      <alignment horizontal="justify" vertical="center" wrapText="1" readingOrder="1"/>
    </xf>
    <xf numFmtId="0" fontId="17" fillId="3" borderId="19" xfId="0" applyFont="1" applyFill="1" applyBorder="1" applyAlignment="1">
      <alignment horizontal="center" vertical="center" wrapText="1" readingOrder="1"/>
    </xf>
    <xf numFmtId="0" fontId="22" fillId="3" borderId="0" xfId="0" applyFont="1" applyFill="1"/>
    <xf numFmtId="0" fontId="16" fillId="10" borderId="23" xfId="0" applyFont="1" applyFill="1" applyBorder="1" applyAlignment="1">
      <alignment horizontal="center" vertical="center" wrapText="1" readingOrder="1"/>
    </xf>
    <xf numFmtId="0" fontId="16" fillId="10" borderId="24" xfId="0" applyFont="1" applyFill="1" applyBorder="1" applyAlignment="1">
      <alignment horizontal="center" vertical="center" wrapText="1" readingOrder="1"/>
    </xf>
    <xf numFmtId="0" fontId="4" fillId="3" borderId="0" xfId="0" applyFont="1" applyFill="1"/>
    <xf numFmtId="0" fontId="3" fillId="3" borderId="0" xfId="0" applyFont="1" applyFill="1" applyAlignment="1">
      <alignment horizontal="justify" vertical="center" wrapText="1" readingOrder="1"/>
    </xf>
    <xf numFmtId="0" fontId="12" fillId="0" borderId="26" xfId="0" applyFont="1" applyBorder="1" applyAlignment="1">
      <alignment horizontal="justify" vertical="center" wrapText="1" readingOrder="1"/>
    </xf>
    <xf numFmtId="0" fontId="12" fillId="0" borderId="27" xfId="0" applyFont="1" applyBorder="1" applyAlignment="1">
      <alignment horizontal="justify" vertical="center" wrapText="1" readingOrder="1"/>
    </xf>
    <xf numFmtId="165" fontId="10"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26" fillId="3" borderId="0" xfId="0" applyFont="1" applyFill="1"/>
    <xf numFmtId="0" fontId="27" fillId="3" borderId="0" xfId="0" applyFont="1" applyFill="1" applyAlignment="1">
      <alignment horizontal="justify" vertical="center" wrapText="1" readingOrder="1"/>
    </xf>
    <xf numFmtId="0" fontId="26" fillId="0" borderId="0" xfId="0" applyFont="1"/>
    <xf numFmtId="0" fontId="28" fillId="3" borderId="0" xfId="0" applyFont="1" applyFill="1" applyAlignment="1">
      <alignment vertical="center"/>
    </xf>
    <xf numFmtId="0" fontId="0" fillId="0" borderId="0" xfId="0" applyAlignment="1">
      <alignment wrapText="1"/>
    </xf>
    <xf numFmtId="0" fontId="9" fillId="0" borderId="0" xfId="0" applyFont="1" applyAlignment="1">
      <alignment wrapText="1"/>
    </xf>
    <xf numFmtId="0" fontId="0" fillId="0" borderId="0" xfId="0" applyAlignment="1">
      <alignment vertical="center" wrapText="1"/>
    </xf>
    <xf numFmtId="0" fontId="29" fillId="0" borderId="0" xfId="0" applyFont="1"/>
    <xf numFmtId="0" fontId="30" fillId="0" borderId="0" xfId="0" applyFont="1"/>
    <xf numFmtId="0" fontId="31" fillId="0" borderId="0" xfId="0" applyFont="1"/>
    <xf numFmtId="0" fontId="32" fillId="0" borderId="0" xfId="0" applyFont="1" applyAlignment="1">
      <alignment wrapText="1"/>
    </xf>
    <xf numFmtId="0" fontId="31" fillId="0" borderId="0" xfId="0" applyFont="1" applyAlignment="1">
      <alignment wrapText="1"/>
    </xf>
    <xf numFmtId="0" fontId="29" fillId="0" borderId="6" xfId="0" applyFont="1" applyBorder="1"/>
    <xf numFmtId="0" fontId="34" fillId="0" borderId="6" xfId="0" applyFont="1" applyBorder="1"/>
    <xf numFmtId="0" fontId="35" fillId="13" borderId="31" xfId="0" applyFont="1" applyFill="1" applyBorder="1" applyAlignment="1">
      <alignment horizontal="center" vertical="center" wrapText="1"/>
    </xf>
    <xf numFmtId="0" fontId="36" fillId="13" borderId="8" xfId="0" applyFont="1" applyFill="1" applyBorder="1" applyAlignment="1">
      <alignment horizontal="center" vertical="center" wrapText="1"/>
    </xf>
    <xf numFmtId="0" fontId="35" fillId="13" borderId="22" xfId="0" applyFont="1" applyFill="1" applyBorder="1" applyAlignment="1">
      <alignment horizontal="center" vertical="center" wrapText="1"/>
    </xf>
    <xf numFmtId="0" fontId="34" fillId="0" borderId="0" xfId="0" applyFont="1"/>
    <xf numFmtId="0" fontId="35" fillId="13" borderId="31" xfId="0" applyFont="1" applyFill="1" applyBorder="1" applyAlignment="1">
      <alignment horizontal="center" vertical="center" textRotation="90" wrapText="1"/>
    </xf>
    <xf numFmtId="0" fontId="32" fillId="0" borderId="4" xfId="0" applyFont="1" applyBorder="1" applyAlignment="1">
      <alignment horizontal="justify" vertical="center" wrapText="1"/>
    </xf>
    <xf numFmtId="0" fontId="35" fillId="13" borderId="30" xfId="0" applyFont="1" applyFill="1" applyBorder="1" applyAlignment="1">
      <alignment horizontal="center" vertical="center" textRotation="90" wrapText="1"/>
    </xf>
    <xf numFmtId="0" fontId="32" fillId="0" borderId="30" xfId="0" applyFont="1" applyBorder="1" applyAlignment="1">
      <alignment horizontal="left" vertical="center" wrapText="1"/>
    </xf>
    <xf numFmtId="0" fontId="35" fillId="13" borderId="33" xfId="0" applyFont="1" applyFill="1" applyBorder="1" applyAlignment="1">
      <alignment horizontal="center" vertical="center" textRotation="90" wrapText="1"/>
    </xf>
    <xf numFmtId="0" fontId="32" fillId="0" borderId="31" xfId="0" applyFont="1" applyBorder="1" applyAlignment="1">
      <alignment horizontal="left" vertical="center" wrapText="1"/>
    </xf>
    <xf numFmtId="0" fontId="35" fillId="13" borderId="4" xfId="0" applyFont="1" applyFill="1" applyBorder="1" applyAlignment="1">
      <alignment horizontal="center" vertical="center" textRotation="90" wrapText="1"/>
    </xf>
    <xf numFmtId="0" fontId="39" fillId="0" borderId="30" xfId="0" applyFont="1" applyBorder="1" applyAlignment="1">
      <alignment horizontal="left" vertical="center" wrapText="1"/>
    </xf>
    <xf numFmtId="0" fontId="35" fillId="13" borderId="25" xfId="0" applyFont="1" applyFill="1" applyBorder="1" applyAlignment="1">
      <alignment horizontal="center" vertical="center" textRotation="90" wrapText="1"/>
    </xf>
    <xf numFmtId="0" fontId="40" fillId="0" borderId="6" xfId="0" applyFont="1" applyBorder="1"/>
    <xf numFmtId="0" fontId="41" fillId="14" borderId="4" xfId="0" applyFont="1" applyFill="1" applyBorder="1" applyAlignment="1">
      <alignment horizontal="center" vertical="center" textRotation="90" wrapText="1"/>
    </xf>
    <xf numFmtId="0" fontId="40" fillId="0" borderId="0" xfId="0" applyFont="1"/>
    <xf numFmtId="0" fontId="40" fillId="14" borderId="25" xfId="0" applyFont="1" applyFill="1" applyBorder="1"/>
    <xf numFmtId="0" fontId="42" fillId="14" borderId="31" xfId="0" applyFont="1" applyFill="1" applyBorder="1" applyAlignment="1">
      <alignment horizontal="center" vertical="center" wrapText="1"/>
    </xf>
    <xf numFmtId="0" fontId="41" fillId="14" borderId="31" xfId="0" applyFont="1" applyFill="1" applyBorder="1" applyAlignment="1">
      <alignment horizontal="center" vertical="center" wrapText="1"/>
    </xf>
    <xf numFmtId="0" fontId="36" fillId="0" borderId="0" xfId="0" applyFont="1" applyAlignment="1">
      <alignment horizontal="center" vertical="center"/>
    </xf>
    <xf numFmtId="0" fontId="35" fillId="0" borderId="0" xfId="0" applyFont="1" applyAlignment="1">
      <alignment horizontal="center" vertical="center"/>
    </xf>
    <xf numFmtId="0" fontId="32" fillId="0" borderId="0" xfId="0" applyFont="1"/>
    <xf numFmtId="0" fontId="43" fillId="13" borderId="31" xfId="0" applyFont="1" applyFill="1" applyBorder="1" applyAlignment="1">
      <alignment horizontal="center" vertical="center" wrapText="1"/>
    </xf>
    <xf numFmtId="0" fontId="43" fillId="13" borderId="25" xfId="0" applyFont="1" applyFill="1" applyBorder="1" applyAlignment="1">
      <alignment horizontal="center" vertical="center" wrapText="1"/>
    </xf>
    <xf numFmtId="0" fontId="44" fillId="0" borderId="8" xfId="0" applyFont="1" applyBorder="1" applyAlignment="1">
      <alignment horizontal="justify" vertical="center" wrapText="1"/>
    </xf>
    <xf numFmtId="0" fontId="32" fillId="0" borderId="3" xfId="0" applyFont="1" applyBorder="1" applyAlignment="1">
      <alignment horizontal="justify" vertical="center" wrapText="1"/>
    </xf>
    <xf numFmtId="0" fontId="32" fillId="0" borderId="3" xfId="0" applyFont="1" applyBorder="1" applyAlignment="1">
      <alignment horizontal="left" vertical="center" wrapText="1"/>
    </xf>
    <xf numFmtId="0" fontId="31" fillId="0" borderId="13" xfId="0" applyFont="1" applyBorder="1" applyAlignment="1">
      <alignment horizontal="left" vertical="center" wrapText="1"/>
    </xf>
    <xf numFmtId="0" fontId="31" fillId="0" borderId="3" xfId="0" applyFont="1" applyBorder="1" applyAlignment="1">
      <alignment horizontal="justify" vertical="center" wrapText="1"/>
    </xf>
    <xf numFmtId="0" fontId="34" fillId="0" borderId="37" xfId="0" applyFont="1" applyBorder="1" applyAlignment="1">
      <alignment horizontal="center" vertical="center"/>
    </xf>
    <xf numFmtId="0" fontId="34" fillId="0" borderId="36" xfId="0" applyFont="1" applyBorder="1" applyAlignment="1">
      <alignment horizontal="center" vertical="center"/>
    </xf>
    <xf numFmtId="0" fontId="40" fillId="0" borderId="38" xfId="0" applyFont="1" applyBorder="1" applyAlignment="1">
      <alignment horizontal="center" vertical="center"/>
    </xf>
    <xf numFmtId="0" fontId="51" fillId="0" borderId="36" xfId="0" applyFont="1" applyBorder="1" applyAlignment="1">
      <alignment vertical="center" wrapText="1"/>
    </xf>
    <xf numFmtId="0" fontId="50" fillId="0" borderId="36" xfId="0" applyFont="1" applyBorder="1" applyAlignment="1">
      <alignment vertical="center"/>
    </xf>
    <xf numFmtId="0" fontId="50" fillId="0" borderId="36" xfId="0" applyFont="1" applyBorder="1" applyAlignment="1">
      <alignment vertical="center" wrapText="1"/>
    </xf>
    <xf numFmtId="0" fontId="50" fillId="18" borderId="0" xfId="0" applyFont="1" applyFill="1" applyAlignment="1">
      <alignment horizontal="center" vertical="center"/>
    </xf>
    <xf numFmtId="0" fontId="43" fillId="18" borderId="31" xfId="0" applyFont="1" applyFill="1" applyBorder="1" applyAlignment="1">
      <alignment horizontal="center" vertical="center" wrapText="1"/>
    </xf>
    <xf numFmtId="0" fontId="43" fillId="18" borderId="25" xfId="0" applyFont="1" applyFill="1" applyBorder="1" applyAlignment="1">
      <alignment horizontal="center" vertical="center" wrapText="1"/>
    </xf>
    <xf numFmtId="0" fontId="0" fillId="3" borderId="0" xfId="0" applyFill="1" applyAlignment="1">
      <alignment vertical="top"/>
    </xf>
    <xf numFmtId="0" fontId="0" fillId="0" borderId="0" xfId="0" applyAlignment="1">
      <alignment vertical="top"/>
    </xf>
    <xf numFmtId="44" fontId="25" fillId="3" borderId="0" xfId="5" applyFont="1" applyFill="1" applyAlignment="1">
      <alignment vertical="top"/>
    </xf>
    <xf numFmtId="0" fontId="47" fillId="0" borderId="0" xfId="0" applyFont="1"/>
    <xf numFmtId="0" fontId="52" fillId="3" borderId="0" xfId="0" applyFont="1" applyFill="1"/>
    <xf numFmtId="0" fontId="52" fillId="0" borderId="0" xfId="0" applyFont="1"/>
    <xf numFmtId="0" fontId="47" fillId="3" borderId="0" xfId="0" applyFont="1" applyFill="1" applyAlignment="1">
      <alignment horizontal="center" vertical="center"/>
    </xf>
    <xf numFmtId="0" fontId="47" fillId="3" borderId="0" xfId="0" applyFont="1" applyFill="1" applyAlignment="1">
      <alignment horizontal="left" vertical="center"/>
    </xf>
    <xf numFmtId="0" fontId="47" fillId="3" borderId="0" xfId="0" applyFont="1" applyFill="1"/>
    <xf numFmtId="0" fontId="47" fillId="3" borderId="0" xfId="0" applyFont="1" applyFill="1" applyAlignment="1">
      <alignment horizontal="center"/>
    </xf>
    <xf numFmtId="0" fontId="48" fillId="0" borderId="0" xfId="0" applyFont="1" applyAlignment="1">
      <alignment horizontal="left" vertical="center"/>
    </xf>
    <xf numFmtId="0" fontId="47" fillId="0" borderId="0" xfId="0" applyFont="1" applyAlignment="1" applyProtection="1">
      <alignment horizontal="left" vertical="center" wrapText="1"/>
      <protection locked="0"/>
    </xf>
    <xf numFmtId="0" fontId="48" fillId="0" borderId="0" xfId="0" applyFont="1"/>
    <xf numFmtId="0" fontId="47" fillId="0" borderId="0" xfId="0" applyFont="1" applyAlignment="1">
      <alignment horizontal="left" wrapText="1"/>
    </xf>
    <xf numFmtId="0" fontId="48" fillId="3" borderId="0" xfId="0" applyFont="1" applyFill="1" applyAlignment="1">
      <alignment horizontal="center" vertical="center"/>
    </xf>
    <xf numFmtId="0" fontId="48" fillId="0" borderId="0" xfId="0" applyFont="1" applyAlignment="1">
      <alignment horizontal="center" vertical="center"/>
    </xf>
    <xf numFmtId="0" fontId="48" fillId="2" borderId="0" xfId="0" applyFont="1" applyFill="1" applyAlignment="1">
      <alignment horizontal="center" vertical="center"/>
    </xf>
    <xf numFmtId="0" fontId="47" fillId="0" borderId="0" xfId="0" applyFont="1" applyAlignment="1">
      <alignment vertical="center"/>
    </xf>
    <xf numFmtId="0" fontId="47" fillId="0" borderId="0" xfId="0" applyFont="1" applyAlignment="1">
      <alignment wrapText="1"/>
    </xf>
    <xf numFmtId="0" fontId="47" fillId="0" borderId="0" xfId="0" applyFont="1" applyAlignment="1">
      <alignment horizontal="center" vertical="center"/>
    </xf>
    <xf numFmtId="0" fontId="47" fillId="0" borderId="0" xfId="0" applyFont="1" applyAlignment="1">
      <alignment horizontal="center"/>
    </xf>
    <xf numFmtId="166" fontId="12" fillId="0" borderId="26" xfId="0" applyNumberFormat="1" applyFont="1" applyBorder="1" applyAlignment="1">
      <alignment horizontal="center" vertical="center" wrapText="1" readingOrder="1"/>
    </xf>
    <xf numFmtId="0" fontId="0" fillId="15" borderId="5" xfId="0" applyFill="1" applyBorder="1"/>
    <xf numFmtId="0" fontId="0" fillId="15" borderId="0" xfId="0" applyFill="1"/>
    <xf numFmtId="0" fontId="0" fillId="0" borderId="6" xfId="0" applyBorder="1"/>
    <xf numFmtId="0" fontId="0" fillId="8" borderId="5" xfId="0" applyFill="1" applyBorder="1"/>
    <xf numFmtId="0" fontId="0" fillId="8" borderId="0" xfId="0" applyFill="1"/>
    <xf numFmtId="0" fontId="0" fillId="19" borderId="5" xfId="0" applyFill="1" applyBorder="1"/>
    <xf numFmtId="0" fontId="0" fillId="19" borderId="0" xfId="0" applyFill="1"/>
    <xf numFmtId="0" fontId="0" fillId="19" borderId="7" xfId="0" applyFill="1" applyBorder="1"/>
    <xf numFmtId="0" fontId="0" fillId="19" borderId="9" xfId="0" applyFill="1" applyBorder="1"/>
    <xf numFmtId="0" fontId="0" fillId="0" borderId="9" xfId="0" applyBorder="1"/>
    <xf numFmtId="0" fontId="0" fillId="0" borderId="8" xfId="0" applyBorder="1"/>
    <xf numFmtId="0" fontId="50" fillId="0" borderId="13" xfId="0" applyFont="1" applyBorder="1"/>
    <xf numFmtId="0" fontId="50" fillId="0" borderId="14" xfId="0" applyFont="1" applyBorder="1"/>
    <xf numFmtId="0" fontId="0" fillId="0" borderId="14" xfId="0" applyBorder="1"/>
    <xf numFmtId="0" fontId="0" fillId="0" borderId="25" xfId="0" applyBorder="1"/>
    <xf numFmtId="0" fontId="54" fillId="20" borderId="47" xfId="0" applyFont="1" applyFill="1" applyBorder="1" applyAlignment="1" applyProtection="1">
      <alignment horizontal="center" vertical="center" wrapText="1"/>
      <protection hidden="1"/>
    </xf>
    <xf numFmtId="0" fontId="54" fillId="20" borderId="48" xfId="0" applyFont="1" applyFill="1" applyBorder="1" applyAlignment="1" applyProtection="1">
      <alignment horizontal="center" vertical="center" wrapText="1"/>
      <protection hidden="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50" fillId="0" borderId="32" xfId="0" applyFont="1" applyBorder="1" applyAlignment="1">
      <alignment vertical="center"/>
    </xf>
    <xf numFmtId="0" fontId="50" fillId="3" borderId="0" xfId="0" applyFont="1" applyFill="1"/>
    <xf numFmtId="0" fontId="46" fillId="0" borderId="0" xfId="0" applyFont="1" applyAlignment="1">
      <alignment vertical="center"/>
    </xf>
    <xf numFmtId="0" fontId="56" fillId="0" borderId="0" xfId="0" applyFont="1" applyAlignment="1">
      <alignment vertical="center"/>
    </xf>
    <xf numFmtId="0" fontId="47" fillId="3" borderId="0" xfId="0" applyFont="1" applyFill="1" applyAlignment="1">
      <alignment wrapText="1"/>
    </xf>
    <xf numFmtId="0" fontId="47" fillId="17" borderId="0" xfId="0" applyFont="1" applyFill="1"/>
    <xf numFmtId="0" fontId="58" fillId="23" borderId="54" xfId="0" applyFont="1" applyFill="1" applyBorder="1" applyAlignment="1">
      <alignment horizontal="left" vertical="center" wrapText="1" indent="1"/>
    </xf>
    <xf numFmtId="0" fontId="44" fillId="0" borderId="52" xfId="0" applyFont="1" applyBorder="1" applyAlignment="1">
      <alignment vertical="center" wrapText="1" readingOrder="1"/>
    </xf>
    <xf numFmtId="0" fontId="44" fillId="0" borderId="53" xfId="0" applyFont="1" applyBorder="1" applyAlignment="1">
      <alignment vertical="center" wrapText="1" readingOrder="1"/>
    </xf>
    <xf numFmtId="0" fontId="0" fillId="24" borderId="0" xfId="0" applyFill="1"/>
    <xf numFmtId="0" fontId="0" fillId="0" borderId="5" xfId="0" applyBorder="1"/>
    <xf numFmtId="0" fontId="60" fillId="5" borderId="2" xfId="0" applyFont="1" applyFill="1" applyBorder="1" applyAlignment="1">
      <alignment horizontal="center" vertical="center" wrapText="1" readingOrder="1"/>
    </xf>
    <xf numFmtId="0" fontId="60" fillId="7" borderId="1" xfId="0" applyFont="1" applyFill="1" applyBorder="1" applyAlignment="1">
      <alignment horizontal="center" vertical="center" wrapText="1" readingOrder="1"/>
    </xf>
    <xf numFmtId="0" fontId="60" fillId="4" borderId="1" xfId="0" applyFont="1" applyFill="1" applyBorder="1" applyAlignment="1">
      <alignment horizontal="center" vertical="center" wrapText="1" readingOrder="1"/>
    </xf>
    <xf numFmtId="0" fontId="60" fillId="8" borderId="1" xfId="0" applyFont="1" applyFill="1" applyBorder="1" applyAlignment="1">
      <alignment horizontal="center" vertical="center" wrapText="1" readingOrder="1"/>
    </xf>
    <xf numFmtId="0" fontId="61" fillId="9" borderId="1" xfId="0" applyFont="1" applyFill="1" applyBorder="1" applyAlignment="1">
      <alignment horizontal="center" vertical="center" wrapText="1" readingOrder="1"/>
    </xf>
    <xf numFmtId="0" fontId="26" fillId="3" borderId="0" xfId="0" applyFont="1" applyFill="1" applyAlignment="1">
      <alignment wrapText="1"/>
    </xf>
    <xf numFmtId="44" fontId="26" fillId="3" borderId="0" xfId="5" applyFont="1" applyFill="1" applyAlignment="1">
      <alignment horizontal="left" vertical="center" wrapText="1"/>
    </xf>
    <xf numFmtId="44" fontId="50" fillId="0" borderId="0" xfId="5" applyFont="1" applyAlignment="1">
      <alignment horizontal="left" vertical="center" wrapText="1"/>
    </xf>
    <xf numFmtId="44" fontId="5" fillId="3" borderId="0" xfId="5" applyFont="1" applyFill="1" applyAlignment="1">
      <alignment horizontal="left" vertical="top" wrapText="1"/>
    </xf>
    <xf numFmtId="44" fontId="5" fillId="3" borderId="0" xfId="5" applyFont="1" applyFill="1" applyAlignment="1">
      <alignment horizontal="left" vertical="center" wrapText="1"/>
    </xf>
    <xf numFmtId="0" fontId="5" fillId="3" borderId="0" xfId="0" applyFont="1" applyFill="1" applyAlignment="1">
      <alignment wrapText="1"/>
    </xf>
    <xf numFmtId="165" fontId="5" fillId="3" borderId="0" xfId="5" applyNumberFormat="1" applyFont="1" applyFill="1" applyAlignment="1">
      <alignment horizontal="center" vertical="center" wrapText="1"/>
    </xf>
    <xf numFmtId="44" fontId="5" fillId="0" borderId="0" xfId="5" applyFont="1" applyAlignment="1">
      <alignment horizontal="left" vertical="center" wrapText="1"/>
    </xf>
    <xf numFmtId="44" fontId="62" fillId="0" borderId="0" xfId="5" applyFont="1" applyAlignment="1">
      <alignment horizontal="left" vertical="center" wrapText="1"/>
    </xf>
    <xf numFmtId="44" fontId="5" fillId="0" borderId="0" xfId="5" applyFont="1" applyAlignment="1">
      <alignment horizontal="left" vertical="top" wrapText="1"/>
    </xf>
    <xf numFmtId="0" fontId="63" fillId="25" borderId="0" xfId="0" applyFont="1" applyFill="1" applyAlignment="1">
      <alignment horizontal="left" vertical="center" wrapText="1" readingOrder="1"/>
    </xf>
    <xf numFmtId="0" fontId="64" fillId="0" borderId="2" xfId="0" applyFont="1" applyBorder="1" applyAlignment="1">
      <alignment horizontal="left" vertical="center" wrapText="1" readingOrder="1"/>
    </xf>
    <xf numFmtId="0" fontId="63" fillId="6" borderId="0" xfId="0" applyFont="1" applyFill="1" applyAlignment="1">
      <alignment horizontal="left" vertical="center" wrapText="1" readingOrder="1"/>
    </xf>
    <xf numFmtId="0" fontId="64" fillId="0" borderId="26" xfId="0" applyFont="1" applyBorder="1" applyAlignment="1">
      <alignment horizontal="left" vertical="center" wrapText="1" readingOrder="1"/>
    </xf>
    <xf numFmtId="0" fontId="51" fillId="6" borderId="0" xfId="0" applyFont="1" applyFill="1" applyAlignment="1">
      <alignment horizontal="left" vertical="center" wrapText="1" readingOrder="1"/>
    </xf>
    <xf numFmtId="0" fontId="65" fillId="0" borderId="26" xfId="0" applyFont="1" applyBorder="1" applyAlignment="1">
      <alignment horizontal="left" vertical="center" wrapText="1" readingOrder="1"/>
    </xf>
    <xf numFmtId="166" fontId="65" fillId="0" borderId="26" xfId="0" applyNumberFormat="1" applyFont="1" applyBorder="1" applyAlignment="1">
      <alignment horizontal="left" vertical="center" wrapText="1" readingOrder="1"/>
    </xf>
    <xf numFmtId="0" fontId="47" fillId="3" borderId="0" xfId="0" applyFont="1" applyFill="1" applyAlignment="1">
      <alignment horizontal="center" vertical="center" wrapText="1"/>
    </xf>
    <xf numFmtId="0" fontId="48" fillId="0" borderId="0" xfId="0" applyFont="1" applyAlignment="1">
      <alignment horizontal="left" vertical="center" wrapText="1"/>
    </xf>
    <xf numFmtId="0" fontId="47" fillId="0" borderId="0" xfId="0" applyFont="1" applyAlignment="1">
      <alignment horizontal="center" vertical="center" wrapText="1"/>
    </xf>
    <xf numFmtId="0" fontId="70" fillId="3" borderId="0" xfId="0" applyFont="1" applyFill="1"/>
    <xf numFmtId="0" fontId="70" fillId="0" borderId="0" xfId="0" applyFont="1" applyAlignment="1" applyProtection="1">
      <alignment horizontal="left" vertical="center" wrapText="1"/>
      <protection locked="0"/>
    </xf>
    <xf numFmtId="0" fontId="70" fillId="0" borderId="0" xfId="0" applyFont="1"/>
    <xf numFmtId="0" fontId="47" fillId="0" borderId="11" xfId="0" applyFont="1" applyBorder="1" applyAlignment="1" applyProtection="1">
      <alignment vertical="center" wrapText="1"/>
      <protection locked="0"/>
    </xf>
    <xf numFmtId="0" fontId="48" fillId="21" borderId="11" xfId="0" applyFont="1" applyFill="1" applyBorder="1" applyAlignment="1">
      <alignment horizontal="center" vertical="center"/>
    </xf>
    <xf numFmtId="0" fontId="48" fillId="21" borderId="11" xfId="0" applyFont="1" applyFill="1" applyBorder="1" applyAlignment="1">
      <alignment horizontal="center" vertical="center" wrapText="1"/>
    </xf>
    <xf numFmtId="0" fontId="48" fillId="21" borderId="11" xfId="0" applyFont="1" applyFill="1" applyBorder="1" applyAlignment="1">
      <alignment horizontal="center" vertical="center" textRotation="90"/>
    </xf>
    <xf numFmtId="0" fontId="48" fillId="21" borderId="11" xfId="0" applyFont="1" applyFill="1" applyBorder="1" applyAlignment="1">
      <alignment horizontal="center" vertical="center" textRotation="90" wrapText="1"/>
    </xf>
    <xf numFmtId="0" fontId="47" fillId="0" borderId="11" xfId="0" applyFont="1" applyBorder="1" applyAlignment="1" applyProtection="1">
      <alignment horizontal="center" vertical="center" wrapText="1"/>
      <protection locked="0"/>
    </xf>
    <xf numFmtId="0" fontId="47" fillId="0" borderId="11" xfId="0" applyFont="1" applyBorder="1" applyAlignment="1" applyProtection="1">
      <alignment horizontal="justify" vertical="center" wrapText="1"/>
      <protection locked="0"/>
    </xf>
    <xf numFmtId="0" fontId="47" fillId="0" borderId="11" xfId="0" applyFont="1" applyBorder="1" applyAlignment="1" applyProtection="1">
      <alignment horizontal="center" vertical="center"/>
      <protection locked="0"/>
    </xf>
    <xf numFmtId="9" fontId="47" fillId="0" borderId="11" xfId="0" applyNumberFormat="1" applyFont="1" applyBorder="1" applyAlignment="1" applyProtection="1">
      <alignment horizontal="center" vertical="center" wrapText="1"/>
      <protection hidden="1"/>
    </xf>
    <xf numFmtId="0" fontId="47" fillId="0" borderId="11" xfId="0" applyFont="1" applyBorder="1" applyAlignment="1">
      <alignment horizontal="center" vertical="center"/>
    </xf>
    <xf numFmtId="0" fontId="47" fillId="0" borderId="11" xfId="0" applyFont="1" applyBorder="1" applyAlignment="1">
      <alignment horizontal="center" vertical="center" wrapText="1"/>
    </xf>
    <xf numFmtId="0" fontId="47" fillId="0" borderId="11" xfId="0" applyFont="1" applyBorder="1" applyAlignment="1" applyProtection="1">
      <alignment horizontal="center" vertical="center"/>
      <protection hidden="1"/>
    </xf>
    <xf numFmtId="0" fontId="47" fillId="0" borderId="11" xfId="0" applyFont="1" applyBorder="1" applyAlignment="1" applyProtection="1">
      <alignment horizontal="center" vertical="center" textRotation="90"/>
      <protection locked="0"/>
    </xf>
    <xf numFmtId="9" fontId="47" fillId="0" borderId="11" xfId="0" applyNumberFormat="1" applyFont="1" applyBorder="1" applyAlignment="1" applyProtection="1">
      <alignment horizontal="center" vertical="center"/>
      <protection hidden="1"/>
    </xf>
    <xf numFmtId="164" fontId="47" fillId="0" borderId="11" xfId="1" applyNumberFormat="1" applyFont="1" applyFill="1" applyBorder="1" applyAlignment="1">
      <alignment horizontal="center" vertical="center"/>
    </xf>
    <xf numFmtId="0" fontId="48" fillId="0" borderId="11" xfId="0" applyFont="1" applyBorder="1" applyAlignment="1" applyProtection="1">
      <alignment horizontal="center" vertical="center" textRotation="90" wrapText="1"/>
      <protection hidden="1"/>
    </xf>
    <xf numFmtId="0" fontId="48" fillId="0" borderId="11" xfId="0" applyFont="1" applyBorder="1" applyAlignment="1" applyProtection="1">
      <alignment horizontal="center" vertical="center" textRotation="90"/>
      <protection hidden="1"/>
    </xf>
    <xf numFmtId="0" fontId="47" fillId="0" borderId="11" xfId="0" applyFont="1" applyBorder="1" applyAlignment="1" applyProtection="1">
      <alignment horizontal="center" vertical="center" textRotation="90" wrapText="1"/>
      <protection locked="0"/>
    </xf>
    <xf numFmtId="14" fontId="47" fillId="0" borderId="11" xfId="0" applyNumberFormat="1" applyFont="1" applyBorder="1" applyAlignment="1" applyProtection="1">
      <alignment horizontal="center" vertical="center"/>
      <protection locked="0"/>
    </xf>
    <xf numFmtId="0" fontId="47" fillId="3" borderId="11" xfId="0" applyFont="1" applyFill="1" applyBorder="1" applyAlignment="1" applyProtection="1">
      <alignment horizontal="center" vertical="center" wrapText="1"/>
      <protection locked="0"/>
    </xf>
    <xf numFmtId="0" fontId="47" fillId="3" borderId="11" xfId="0" applyFont="1" applyFill="1" applyBorder="1" applyAlignment="1" applyProtection="1">
      <alignment vertical="center" wrapText="1"/>
      <protection locked="0"/>
    </xf>
    <xf numFmtId="0" fontId="47" fillId="0" borderId="11" xfId="0" applyFont="1" applyBorder="1" applyAlignment="1">
      <alignment vertical="top" wrapText="1"/>
    </xf>
    <xf numFmtId="0" fontId="47" fillId="0" borderId="11" xfId="0" applyFont="1" applyBorder="1" applyAlignment="1">
      <alignment horizontal="center" vertical="top"/>
    </xf>
    <xf numFmtId="0" fontId="47" fillId="0" borderId="11" xfId="0" applyFont="1" applyBorder="1" applyAlignment="1">
      <alignment horizontal="center" vertical="top" wrapText="1"/>
    </xf>
    <xf numFmtId="0" fontId="47" fillId="0" borderId="11" xfId="0" applyFont="1" applyBorder="1" applyAlignment="1" applyProtection="1">
      <alignment horizontal="justify" vertical="top" wrapText="1"/>
      <protection locked="0"/>
    </xf>
    <xf numFmtId="0" fontId="47" fillId="0" borderId="11" xfId="0" applyFont="1" applyBorder="1" applyAlignment="1" applyProtection="1">
      <alignment horizontal="center" vertical="top"/>
      <protection hidden="1"/>
    </xf>
    <xf numFmtId="0" fontId="47" fillId="0" borderId="11" xfId="0" applyFont="1" applyBorder="1" applyAlignment="1" applyProtection="1">
      <alignment horizontal="center" vertical="top" textRotation="90"/>
      <protection locked="0"/>
    </xf>
    <xf numFmtId="9" fontId="47" fillId="0" borderId="11" xfId="0" applyNumberFormat="1" applyFont="1" applyBorder="1" applyAlignment="1" applyProtection="1">
      <alignment horizontal="center" vertical="top"/>
      <protection hidden="1"/>
    </xf>
    <xf numFmtId="164" fontId="47" fillId="0" borderId="11" xfId="1" applyNumberFormat="1" applyFont="1" applyFill="1" applyBorder="1" applyAlignment="1">
      <alignment horizontal="center" vertical="top"/>
    </xf>
    <xf numFmtId="0" fontId="48" fillId="0" borderId="11" xfId="0" applyFont="1" applyBorder="1" applyAlignment="1" applyProtection="1">
      <alignment horizontal="center" vertical="top" textRotation="90" wrapText="1"/>
      <protection hidden="1"/>
    </xf>
    <xf numFmtId="0" fontId="48" fillId="0" borderId="11" xfId="0" applyFont="1" applyBorder="1" applyAlignment="1" applyProtection="1">
      <alignment horizontal="center" vertical="top" textRotation="90"/>
      <protection hidden="1"/>
    </xf>
    <xf numFmtId="0" fontId="47" fillId="0" borderId="11" xfId="0" applyFont="1" applyBorder="1" applyAlignment="1" applyProtection="1">
      <alignment horizontal="center" vertical="top" textRotation="90" wrapText="1"/>
      <protection locked="0"/>
    </xf>
    <xf numFmtId="0" fontId="47" fillId="0" borderId="11" xfId="0" applyFont="1" applyBorder="1" applyAlignment="1" applyProtection="1">
      <alignment horizontal="center" vertical="top" wrapText="1"/>
      <protection locked="0"/>
    </xf>
    <xf numFmtId="0" fontId="47" fillId="3" borderId="11" xfId="0" applyFont="1" applyFill="1" applyBorder="1" applyAlignment="1" applyProtection="1">
      <alignment horizontal="justify" vertical="center" wrapText="1"/>
      <protection locked="0"/>
    </xf>
    <xf numFmtId="0" fontId="47" fillId="0" borderId="11" xfId="0" applyFont="1" applyBorder="1" applyAlignment="1" applyProtection="1">
      <alignment vertical="center"/>
      <protection locked="0"/>
    </xf>
    <xf numFmtId="14" fontId="47" fillId="0" borderId="11" xfId="0" applyNumberFormat="1" applyFont="1" applyBorder="1" applyAlignment="1" applyProtection="1">
      <alignment horizontal="center" vertical="center" wrapText="1"/>
      <protection locked="0"/>
    </xf>
    <xf numFmtId="0" fontId="47" fillId="3" borderId="11" xfId="0" applyFont="1" applyFill="1" applyBorder="1" applyAlignment="1">
      <alignment horizontal="center" vertical="center" wrapText="1"/>
    </xf>
    <xf numFmtId="0" fontId="47" fillId="3" borderId="11" xfId="0" applyFont="1" applyFill="1" applyBorder="1" applyAlignment="1">
      <alignment horizontal="justify" vertical="justify" wrapText="1"/>
    </xf>
    <xf numFmtId="0" fontId="47" fillId="0" borderId="11" xfId="0" applyFont="1" applyBorder="1" applyAlignment="1" applyProtection="1">
      <alignment horizontal="justify" vertical="justify" wrapText="1"/>
      <protection locked="0"/>
    </xf>
    <xf numFmtId="0" fontId="47" fillId="3" borderId="11" xfId="0" applyFont="1" applyFill="1" applyBorder="1" applyAlignment="1">
      <alignment horizontal="center" vertical="center"/>
    </xf>
    <xf numFmtId="0" fontId="47" fillId="0" borderId="11" xfId="0" applyFont="1" applyBorder="1" applyAlignment="1">
      <alignment horizontal="justify" vertical="justify" wrapText="1"/>
    </xf>
    <xf numFmtId="0" fontId="47" fillId="0" borderId="11" xfId="0" applyFont="1" applyBorder="1" applyAlignment="1">
      <alignment horizontal="justify" vertical="justify"/>
    </xf>
    <xf numFmtId="0" fontId="47" fillId="0" borderId="11" xfId="0" applyFont="1" applyBorder="1" applyAlignment="1">
      <alignment horizontal="justify" vertical="center" wrapText="1"/>
    </xf>
    <xf numFmtId="0" fontId="71" fillId="0" borderId="11" xfId="0" applyFont="1" applyBorder="1" applyAlignment="1">
      <alignment vertical="top" wrapText="1"/>
    </xf>
    <xf numFmtId="0" fontId="47" fillId="3" borderId="11" xfId="0" applyFont="1" applyFill="1" applyBorder="1" applyAlignment="1" applyProtection="1">
      <alignment horizontal="justify" vertical="top" wrapText="1"/>
      <protection locked="0"/>
    </xf>
    <xf numFmtId="0" fontId="47" fillId="0" borderId="11" xfId="0" applyFont="1" applyBorder="1" applyAlignment="1">
      <alignment horizontal="center" vertical="center" textRotation="90"/>
    </xf>
    <xf numFmtId="9" fontId="47" fillId="0" borderId="11" xfId="0" applyNumberFormat="1" applyFont="1" applyBorder="1" applyAlignment="1">
      <alignment horizontal="center" vertical="center"/>
    </xf>
    <xf numFmtId="10" fontId="47" fillId="0" borderId="11" xfId="0" applyNumberFormat="1" applyFont="1" applyBorder="1" applyAlignment="1">
      <alignment horizontal="center" vertical="center"/>
    </xf>
    <xf numFmtId="0" fontId="48" fillId="29" borderId="11" xfId="0" applyFont="1" applyFill="1" applyBorder="1" applyAlignment="1">
      <alignment horizontal="center" vertical="center" textRotation="90" wrapText="1"/>
    </xf>
    <xf numFmtId="0" fontId="48" fillId="31" borderId="11" xfId="0" applyFont="1" applyFill="1" applyBorder="1" applyAlignment="1">
      <alignment horizontal="center" vertical="center" textRotation="90" wrapText="1"/>
    </xf>
    <xf numFmtId="0" fontId="48" fillId="31" borderId="11" xfId="0" applyFont="1" applyFill="1" applyBorder="1" applyAlignment="1">
      <alignment horizontal="center" vertical="center" textRotation="90"/>
    </xf>
    <xf numFmtId="0" fontId="47" fillId="0" borderId="11" xfId="0" applyFont="1" applyBorder="1" applyAlignment="1">
      <alignment horizontal="center" vertical="center" textRotation="90" wrapText="1"/>
    </xf>
    <xf numFmtId="0" fontId="6" fillId="0" borderId="11" xfId="0" applyFont="1" applyBorder="1" applyAlignment="1">
      <alignment horizontal="center" vertical="center" wrapText="1"/>
    </xf>
    <xf numFmtId="0" fontId="48" fillId="0" borderId="11" xfId="0" applyFont="1" applyBorder="1" applyAlignment="1">
      <alignment horizontal="center" vertical="center" textRotation="90" wrapText="1"/>
    </xf>
    <xf numFmtId="0" fontId="48" fillId="0" borderId="11" xfId="0" applyFont="1" applyBorder="1" applyAlignment="1">
      <alignment horizontal="center" vertical="center" textRotation="90"/>
    </xf>
    <xf numFmtId="0" fontId="47" fillId="0" borderId="11" xfId="0" applyFont="1" applyBorder="1" applyAlignment="1">
      <alignment horizontal="justify" vertical="top" wrapText="1"/>
    </xf>
    <xf numFmtId="0" fontId="48" fillId="28" borderId="11" xfId="0" applyFont="1" applyFill="1" applyBorder="1" applyAlignment="1">
      <alignment horizontal="center" vertical="center" textRotation="90" wrapText="1"/>
    </xf>
    <xf numFmtId="0" fontId="48" fillId="30" borderId="11" xfId="0" applyFont="1" applyFill="1" applyBorder="1" applyAlignment="1">
      <alignment horizontal="center" vertical="center" textRotation="90"/>
    </xf>
    <xf numFmtId="0" fontId="48" fillId="32" borderId="11" xfId="0" applyFont="1" applyFill="1" applyBorder="1" applyAlignment="1">
      <alignment horizontal="center" vertical="center" textRotation="90" wrapText="1"/>
    </xf>
    <xf numFmtId="0" fontId="48" fillId="33" borderId="11" xfId="0" applyFont="1" applyFill="1" applyBorder="1" applyAlignment="1">
      <alignment horizontal="center" vertical="center" textRotation="90"/>
    </xf>
    <xf numFmtId="14" fontId="47" fillId="0" borderId="11" xfId="0" applyNumberFormat="1" applyFont="1" applyBorder="1" applyAlignment="1" applyProtection="1">
      <alignment vertical="center" wrapText="1"/>
      <protection locked="0"/>
    </xf>
    <xf numFmtId="0" fontId="47" fillId="0" borderId="11" xfId="0" applyFont="1" applyBorder="1" applyAlignment="1">
      <alignment vertical="center" wrapText="1"/>
    </xf>
    <xf numFmtId="0" fontId="47" fillId="0" borderId="11" xfId="0" applyFont="1" applyBorder="1" applyAlignment="1">
      <alignment horizontal="justify" vertical="center"/>
    </xf>
    <xf numFmtId="0" fontId="47" fillId="0" borderId="11" xfId="0" applyFont="1" applyBorder="1" applyAlignment="1">
      <alignment horizontal="centerContinuous" vertical="center" wrapText="1"/>
    </xf>
    <xf numFmtId="14" fontId="47" fillId="0" borderId="11" xfId="0" applyNumberFormat="1" applyFont="1" applyBorder="1" applyAlignment="1">
      <alignment horizontal="center" vertical="center"/>
    </xf>
    <xf numFmtId="0" fontId="6" fillId="0" borderId="11" xfId="0" applyFont="1" applyBorder="1" applyAlignment="1">
      <alignment horizontal="centerContinuous" vertical="center" wrapText="1"/>
    </xf>
    <xf numFmtId="0" fontId="6" fillId="0" borderId="11" xfId="0" applyFont="1" applyBorder="1" applyAlignment="1">
      <alignment horizontal="justify" vertical="top" wrapText="1"/>
    </xf>
    <xf numFmtId="0" fontId="6" fillId="0" borderId="11" xfId="0" applyFont="1" applyBorder="1" applyAlignment="1">
      <alignment horizontal="justify" vertical="center" wrapText="1"/>
    </xf>
    <xf numFmtId="0" fontId="6" fillId="0" borderId="11" xfId="0" applyFont="1" applyBorder="1" applyAlignment="1">
      <alignment horizontal="center" vertical="top" wrapText="1"/>
    </xf>
    <xf numFmtId="0" fontId="47" fillId="0" borderId="11" xfId="0" applyFont="1" applyBorder="1" applyAlignment="1">
      <alignment horizontal="left" vertical="center" wrapText="1"/>
    </xf>
    <xf numFmtId="0" fontId="47" fillId="27" borderId="11" xfId="0" applyFont="1" applyFill="1" applyBorder="1" applyAlignment="1">
      <alignment horizontal="center" vertical="center" textRotation="90" wrapText="1"/>
    </xf>
    <xf numFmtId="0" fontId="47" fillId="0" borderId="11" xfId="0" applyFont="1" applyBorder="1" applyAlignment="1">
      <alignment vertical="center"/>
    </xf>
    <xf numFmtId="0" fontId="47" fillId="0" borderId="11" xfId="0" applyFont="1" applyBorder="1" applyAlignment="1" applyProtection="1">
      <alignment vertical="center" textRotation="90"/>
      <protection locked="0"/>
    </xf>
    <xf numFmtId="0" fontId="48" fillId="0" borderId="11" xfId="0" applyFont="1" applyBorder="1" applyAlignment="1" applyProtection="1">
      <alignment vertical="center" textRotation="90" wrapText="1"/>
      <protection hidden="1"/>
    </xf>
    <xf numFmtId="9" fontId="47" fillId="0" borderId="11" xfId="0" applyNumberFormat="1" applyFont="1" applyBorder="1" applyAlignment="1" applyProtection="1">
      <alignment vertical="center"/>
      <protection hidden="1"/>
    </xf>
    <xf numFmtId="0" fontId="48" fillId="0" borderId="11" xfId="0" applyFont="1" applyBorder="1" applyAlignment="1" applyProtection="1">
      <alignment vertical="center" textRotation="90"/>
      <protection hidden="1"/>
    </xf>
    <xf numFmtId="0" fontId="47" fillId="0" borderId="11" xfId="0" applyFont="1" applyBorder="1" applyAlignment="1" applyProtection="1">
      <alignment vertical="center" textRotation="90" wrapText="1"/>
      <protection locked="0"/>
    </xf>
    <xf numFmtId="0" fontId="72" fillId="0" borderId="11" xfId="0" applyFont="1" applyBorder="1"/>
    <xf numFmtId="0" fontId="48" fillId="2" borderId="11" xfId="0" applyFont="1" applyFill="1" applyBorder="1" applyAlignment="1">
      <alignment horizontal="center" vertical="center" wrapText="1"/>
    </xf>
    <xf numFmtId="0" fontId="48" fillId="2" borderId="11" xfId="0" applyFont="1" applyFill="1" applyBorder="1" applyAlignment="1">
      <alignment horizontal="center" vertical="center" textRotation="90"/>
    </xf>
    <xf numFmtId="0" fontId="48" fillId="2" borderId="11" xfId="0" applyFont="1" applyFill="1" applyBorder="1" applyAlignment="1">
      <alignment horizontal="center" vertical="center" textRotation="90" wrapText="1"/>
    </xf>
    <xf numFmtId="0" fontId="53" fillId="0" borderId="11" xfId="0" applyFont="1" applyBorder="1" applyAlignment="1" applyProtection="1">
      <alignment horizontal="justify" vertical="center" wrapText="1"/>
      <protection locked="0"/>
    </xf>
    <xf numFmtId="0" fontId="53" fillId="0" borderId="11" xfId="0" applyFont="1" applyBorder="1" applyAlignment="1" applyProtection="1">
      <alignment horizontal="justify" vertical="top" wrapText="1"/>
      <protection locked="0"/>
    </xf>
    <xf numFmtId="14" fontId="47" fillId="0" borderId="11" xfId="0" applyNumberFormat="1" applyFont="1" applyBorder="1" applyAlignment="1" applyProtection="1">
      <alignment horizontal="center" vertical="top" wrapText="1"/>
      <protection locked="0"/>
    </xf>
    <xf numFmtId="0" fontId="0" fillId="0" borderId="11" xfId="0" applyBorder="1" applyAlignment="1">
      <alignment horizontal="center" vertical="center" wrapText="1"/>
    </xf>
    <xf numFmtId="0" fontId="0" fillId="0" borderId="11" xfId="0" applyBorder="1" applyAlignment="1">
      <alignment horizontal="justify" vertical="center" wrapText="1"/>
    </xf>
    <xf numFmtId="0" fontId="47" fillId="3" borderId="11" xfId="0" applyFont="1" applyFill="1" applyBorder="1" applyAlignment="1">
      <alignment horizontal="justify" vertical="center" wrapText="1"/>
    </xf>
    <xf numFmtId="0" fontId="66" fillId="0" borderId="11" xfId="0" applyFont="1" applyBorder="1" applyAlignment="1">
      <alignment horizontal="justify" vertical="center" wrapText="1"/>
    </xf>
    <xf numFmtId="0" fontId="66" fillId="0" borderId="11" xfId="0" applyFont="1" applyBorder="1" applyAlignment="1">
      <alignment horizontal="justify" vertical="top" wrapText="1"/>
    </xf>
    <xf numFmtId="0" fontId="68" fillId="0" borderId="11" xfId="0" applyFont="1" applyBorder="1" applyAlignment="1">
      <alignment vertical="center" wrapText="1"/>
    </xf>
    <xf numFmtId="0" fontId="69" fillId="0" borderId="11" xfId="0" applyFont="1" applyBorder="1" applyAlignment="1" applyProtection="1">
      <alignment horizontal="justify" vertical="center" wrapText="1"/>
      <protection locked="0"/>
    </xf>
    <xf numFmtId="0" fontId="33" fillId="11" borderId="28" xfId="0" applyFont="1" applyFill="1" applyBorder="1" applyAlignment="1">
      <alignment horizontal="center" vertical="center" wrapText="1"/>
    </xf>
    <xf numFmtId="0" fontId="33" fillId="11" borderId="29" xfId="0" applyFont="1" applyFill="1" applyBorder="1" applyAlignment="1">
      <alignment horizontal="center" vertical="center" wrapText="1"/>
    </xf>
    <xf numFmtId="0" fontId="33" fillId="12" borderId="30" xfId="0" applyFont="1" applyFill="1" applyBorder="1" applyAlignment="1">
      <alignment horizontal="center" vertical="center" textRotation="90"/>
    </xf>
    <xf numFmtId="0" fontId="33" fillId="12" borderId="32" xfId="0" applyFont="1" applyFill="1" applyBorder="1" applyAlignment="1">
      <alignment horizontal="center" vertical="center" textRotation="90"/>
    </xf>
    <xf numFmtId="0" fontId="33" fillId="12" borderId="34" xfId="0" applyFont="1" applyFill="1" applyBorder="1" applyAlignment="1">
      <alignment horizontal="center" vertical="center" textRotation="90"/>
    </xf>
    <xf numFmtId="0" fontId="45" fillId="16" borderId="39" xfId="0" applyFont="1" applyFill="1" applyBorder="1" applyAlignment="1">
      <alignment horizontal="center" vertical="center"/>
    </xf>
    <xf numFmtId="0" fontId="45" fillId="16" borderId="40" xfId="0" applyFont="1" applyFill="1" applyBorder="1" applyAlignment="1">
      <alignment horizontal="center" vertical="center"/>
    </xf>
    <xf numFmtId="0" fontId="43" fillId="0" borderId="33"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30" xfId="0" applyFont="1" applyBorder="1" applyAlignment="1">
      <alignment horizontal="center" vertical="center" wrapText="1"/>
    </xf>
    <xf numFmtId="0" fontId="48" fillId="30" borderId="11" xfId="0" applyFont="1" applyFill="1" applyBorder="1" applyAlignment="1">
      <alignment horizontal="center" vertical="center" textRotation="90"/>
    </xf>
    <xf numFmtId="0" fontId="47" fillId="0" borderId="11" xfId="0" applyFont="1" applyBorder="1" applyAlignment="1">
      <alignment horizontal="center" vertical="center" textRotation="90" wrapText="1"/>
    </xf>
    <xf numFmtId="0" fontId="47" fillId="0" borderId="11" xfId="0" applyFont="1" applyBorder="1" applyAlignment="1">
      <alignment horizontal="center" vertical="center" wrapText="1"/>
    </xf>
    <xf numFmtId="14" fontId="47" fillId="0" borderId="11" xfId="0" applyNumberFormat="1" applyFont="1" applyBorder="1" applyAlignment="1">
      <alignment horizontal="center" vertical="center" wrapText="1"/>
    </xf>
    <xf numFmtId="0" fontId="47" fillId="0" borderId="11" xfId="0" applyFont="1" applyBorder="1" applyAlignment="1">
      <alignment horizontal="center" vertical="center"/>
    </xf>
    <xf numFmtId="0" fontId="47" fillId="0" borderId="11" xfId="0" applyFont="1" applyBorder="1" applyAlignment="1">
      <alignment horizontal="center" vertical="center" textRotation="90"/>
    </xf>
    <xf numFmtId="0" fontId="47" fillId="0" borderId="11" xfId="0" applyFont="1" applyBorder="1" applyAlignment="1">
      <alignment horizontal="justify" vertical="top" wrapText="1"/>
    </xf>
    <xf numFmtId="9" fontId="47" fillId="0" borderId="11" xfId="0" applyNumberFormat="1" applyFont="1" applyBorder="1" applyAlignment="1">
      <alignment horizontal="center" vertical="center"/>
    </xf>
    <xf numFmtId="10" fontId="47" fillId="0" borderId="11" xfId="0" applyNumberFormat="1" applyFont="1" applyBorder="1" applyAlignment="1">
      <alignment horizontal="center" vertical="center"/>
    </xf>
    <xf numFmtId="0" fontId="48" fillId="32" borderId="11" xfId="0" applyFont="1" applyFill="1" applyBorder="1" applyAlignment="1">
      <alignment horizontal="center" vertical="center" textRotation="90" wrapText="1"/>
    </xf>
    <xf numFmtId="0" fontId="48" fillId="29" borderId="11" xfId="0" applyFont="1" applyFill="1" applyBorder="1" applyAlignment="1">
      <alignment horizontal="center" vertical="center" textRotation="90" wrapText="1"/>
    </xf>
    <xf numFmtId="14" fontId="47" fillId="0" borderId="11" xfId="0" applyNumberFormat="1" applyFont="1" applyBorder="1" applyAlignment="1">
      <alignment horizontal="center" vertical="center"/>
    </xf>
    <xf numFmtId="0" fontId="48" fillId="28" borderId="11" xfId="0" applyFont="1" applyFill="1" applyBorder="1" applyAlignment="1">
      <alignment horizontal="center" vertical="center" textRotation="90" wrapText="1"/>
    </xf>
    <xf numFmtId="0" fontId="48" fillId="33" borderId="11" xfId="0" applyFont="1" applyFill="1" applyBorder="1" applyAlignment="1">
      <alignment horizontal="center" vertical="center" textRotation="90"/>
    </xf>
    <xf numFmtId="0" fontId="47" fillId="0" borderId="58" xfId="0" applyFont="1" applyBorder="1" applyAlignment="1">
      <alignment horizontal="center" vertical="center" wrapText="1"/>
    </xf>
    <xf numFmtId="0" fontId="47" fillId="0" borderId="59" xfId="0" applyFont="1" applyBorder="1" applyAlignment="1">
      <alignment horizontal="center" vertical="center" wrapText="1"/>
    </xf>
    <xf numFmtId="0" fontId="6" fillId="0" borderId="11" xfId="0" applyFont="1" applyBorder="1" applyAlignment="1">
      <alignment horizontal="center" vertical="center" wrapText="1"/>
    </xf>
    <xf numFmtId="0" fontId="47" fillId="0" borderId="11" xfId="0" applyFont="1" applyBorder="1" applyAlignment="1" applyProtection="1">
      <alignment horizontal="center" vertical="center" wrapText="1"/>
      <protection locked="0"/>
    </xf>
    <xf numFmtId="9" fontId="47" fillId="0" borderId="11" xfId="0" applyNumberFormat="1" applyFont="1" applyBorder="1" applyAlignment="1" applyProtection="1">
      <alignment horizontal="center" vertical="center" wrapText="1"/>
      <protection locked="0"/>
    </xf>
    <xf numFmtId="9" fontId="47" fillId="0" borderId="11" xfId="0" applyNumberFormat="1" applyFont="1" applyBorder="1" applyAlignment="1" applyProtection="1">
      <alignment horizontal="center" vertical="center" wrapText="1"/>
      <protection hidden="1"/>
    </xf>
    <xf numFmtId="0" fontId="47" fillId="3" borderId="11" xfId="0" applyFont="1" applyFill="1" applyBorder="1" applyAlignment="1" applyProtection="1">
      <alignment horizontal="center" vertical="center" wrapText="1"/>
      <protection locked="0"/>
    </xf>
    <xf numFmtId="0" fontId="48" fillId="0" borderId="11" xfId="0" applyFont="1" applyBorder="1" applyAlignment="1" applyProtection="1">
      <alignment horizontal="center" vertical="center"/>
      <protection hidden="1"/>
    </xf>
    <xf numFmtId="0" fontId="48" fillId="15" borderId="11" xfId="0" applyFont="1" applyFill="1" applyBorder="1" applyAlignment="1">
      <alignment horizontal="center" vertical="center" textRotation="90" wrapText="1"/>
    </xf>
    <xf numFmtId="0" fontId="48" fillId="21" borderId="11" xfId="0" applyFont="1" applyFill="1" applyBorder="1" applyAlignment="1">
      <alignment horizontal="center" vertical="center" wrapText="1"/>
    </xf>
    <xf numFmtId="0" fontId="48" fillId="0" borderId="11" xfId="0" applyFont="1" applyBorder="1" applyAlignment="1" applyProtection="1">
      <alignment horizontal="center" vertical="center" wrapText="1"/>
      <protection hidden="1"/>
    </xf>
    <xf numFmtId="0" fontId="47" fillId="0" borderId="11" xfId="0" applyFont="1" applyBorder="1" applyAlignment="1" applyProtection="1">
      <alignment horizontal="center" vertical="center"/>
      <protection locked="0"/>
    </xf>
    <xf numFmtId="0" fontId="47" fillId="27" borderId="11" xfId="0" applyFont="1" applyFill="1" applyBorder="1" applyAlignment="1">
      <alignment horizontal="center" vertical="center" wrapText="1"/>
    </xf>
    <xf numFmtId="0" fontId="48" fillId="21" borderId="11" xfId="0" applyFont="1" applyFill="1" applyBorder="1" applyAlignment="1">
      <alignment horizontal="center" vertical="center"/>
    </xf>
    <xf numFmtId="0" fontId="48" fillId="22" borderId="11" xfId="0" applyFont="1" applyFill="1" applyBorder="1" applyAlignment="1">
      <alignment horizontal="center" vertical="center"/>
    </xf>
    <xf numFmtId="0" fontId="48" fillId="15" borderId="11" xfId="0" applyFont="1" applyFill="1" applyBorder="1" applyAlignment="1">
      <alignment horizontal="center" vertical="center"/>
    </xf>
    <xf numFmtId="0" fontId="47" fillId="0" borderId="11" xfId="0" applyFont="1" applyBorder="1" applyAlignment="1" applyProtection="1">
      <alignment horizontal="justify" vertical="center" wrapText="1"/>
      <protection locked="0"/>
    </xf>
    <xf numFmtId="0" fontId="48" fillId="15" borderId="11" xfId="0" applyFont="1" applyFill="1" applyBorder="1" applyAlignment="1">
      <alignment horizontal="center" vertical="center" wrapText="1"/>
    </xf>
    <xf numFmtId="0" fontId="48" fillId="22" borderId="11" xfId="0" applyFont="1" applyFill="1" applyBorder="1" applyAlignment="1">
      <alignment horizontal="center" vertical="center" wrapText="1"/>
    </xf>
    <xf numFmtId="14" fontId="47" fillId="0" borderId="11" xfId="0" applyNumberFormat="1" applyFont="1" applyBorder="1" applyAlignment="1" applyProtection="1">
      <alignment horizontal="center" vertical="center"/>
      <protection locked="0"/>
    </xf>
    <xf numFmtId="0" fontId="48" fillId="0" borderId="11" xfId="0" applyFont="1" applyBorder="1" applyAlignment="1">
      <alignment horizontal="center" vertical="center"/>
    </xf>
    <xf numFmtId="0" fontId="48" fillId="21" borderId="11" xfId="0" applyFont="1" applyFill="1" applyBorder="1" applyAlignment="1">
      <alignment horizontal="center" vertical="center" textRotation="90" wrapText="1"/>
    </xf>
    <xf numFmtId="0" fontId="57" fillId="0" borderId="11" xfId="0" applyFont="1" applyBorder="1" applyAlignment="1" applyProtection="1">
      <alignment horizontal="center" vertical="center" wrapText="1"/>
      <protection locked="0"/>
    </xf>
    <xf numFmtId="0" fontId="48" fillId="28" borderId="11" xfId="0" applyFont="1" applyFill="1" applyBorder="1" applyAlignment="1">
      <alignment horizontal="center" vertical="center" wrapText="1"/>
    </xf>
    <xf numFmtId="9" fontId="47" fillId="0" borderId="11" xfId="0" applyNumberFormat="1" applyFont="1" applyBorder="1" applyAlignment="1">
      <alignment horizontal="center" vertical="center" wrapText="1"/>
    </xf>
    <xf numFmtId="0" fontId="48" fillId="29" borderId="11" xfId="0" applyFont="1" applyFill="1" applyBorder="1" applyAlignment="1">
      <alignment horizontal="center" vertical="center" wrapText="1"/>
    </xf>
    <xf numFmtId="0" fontId="48" fillId="30" borderId="11" xfId="0" applyFont="1" applyFill="1" applyBorder="1" applyAlignment="1">
      <alignment horizontal="center" vertical="center"/>
    </xf>
    <xf numFmtId="0" fontId="46" fillId="0" borderId="0" xfId="0" applyFont="1" applyAlignment="1">
      <alignment horizontal="center" vertical="center"/>
    </xf>
    <xf numFmtId="0" fontId="46" fillId="0" borderId="0" xfId="0" applyFont="1" applyAlignment="1">
      <alignment horizontal="left" vertical="center"/>
    </xf>
    <xf numFmtId="0" fontId="48" fillId="21" borderId="11" xfId="0" applyFont="1" applyFill="1" applyBorder="1" applyAlignment="1">
      <alignment horizontal="center" vertical="center" textRotation="90"/>
    </xf>
    <xf numFmtId="0" fontId="46" fillId="0" borderId="3" xfId="0" applyFont="1" applyBorder="1" applyAlignment="1">
      <alignment horizontal="center" vertical="center"/>
    </xf>
    <xf numFmtId="0" fontId="46" fillId="0" borderId="10" xfId="0" applyFont="1" applyBorder="1" applyAlignment="1">
      <alignment horizontal="center" vertical="center"/>
    </xf>
    <xf numFmtId="0" fontId="46" fillId="0" borderId="4" xfId="0" applyFont="1" applyBorder="1" applyAlignment="1">
      <alignment horizontal="center" vertical="center"/>
    </xf>
    <xf numFmtId="0" fontId="46" fillId="0" borderId="7" xfId="0" applyFont="1" applyBorder="1" applyAlignment="1">
      <alignment horizontal="center" vertical="center"/>
    </xf>
    <xf numFmtId="0" fontId="46" fillId="0" borderId="9" xfId="0" applyFont="1" applyBorder="1" applyAlignment="1">
      <alignment horizontal="center" vertical="center"/>
    </xf>
    <xf numFmtId="0" fontId="46" fillId="0" borderId="8" xfId="0" applyFont="1" applyBorder="1" applyAlignment="1">
      <alignment horizontal="center" vertical="center"/>
    </xf>
    <xf numFmtId="0" fontId="46" fillId="0" borderId="13" xfId="0" applyFont="1" applyBorder="1" applyAlignment="1">
      <alignment horizontal="left" vertical="center"/>
    </xf>
    <xf numFmtId="0" fontId="46" fillId="0" borderId="14" xfId="0" applyFont="1" applyBorder="1" applyAlignment="1">
      <alignment horizontal="left" vertical="center"/>
    </xf>
    <xf numFmtId="0" fontId="46" fillId="0" borderId="25" xfId="0" applyFont="1" applyBorder="1" applyAlignment="1">
      <alignment horizontal="left" vertical="center"/>
    </xf>
    <xf numFmtId="0" fontId="52" fillId="0" borderId="42" xfId="0" applyFont="1" applyBorder="1" applyAlignment="1">
      <alignment horizontal="center" vertical="center"/>
    </xf>
    <xf numFmtId="0" fontId="52" fillId="0" borderId="55" xfId="0" applyFont="1" applyBorder="1" applyAlignment="1">
      <alignment horizontal="center" vertical="center"/>
    </xf>
    <xf numFmtId="0" fontId="52" fillId="0" borderId="43" xfId="0" applyFont="1" applyBorder="1" applyAlignment="1">
      <alignment horizontal="center" vertical="center"/>
    </xf>
    <xf numFmtId="0" fontId="52" fillId="0" borderId="49" xfId="0" applyFont="1" applyBorder="1" applyAlignment="1">
      <alignment horizontal="center" vertical="center"/>
    </xf>
    <xf numFmtId="0" fontId="52" fillId="0" borderId="44" xfId="0" applyFont="1" applyBorder="1" applyAlignment="1">
      <alignment horizontal="center" vertical="center"/>
    </xf>
    <xf numFmtId="0" fontId="52" fillId="0" borderId="56" xfId="0" applyFont="1" applyBorder="1" applyAlignment="1">
      <alignment horizontal="center" vertical="center"/>
    </xf>
    <xf numFmtId="0" fontId="52" fillId="0" borderId="41" xfId="0" applyFont="1" applyBorder="1" applyAlignment="1">
      <alignment horizontal="center" vertical="center"/>
    </xf>
    <xf numFmtId="0" fontId="52" fillId="0" borderId="51" xfId="0" applyFont="1" applyBorder="1" applyAlignment="1">
      <alignment horizontal="center" vertical="center"/>
    </xf>
    <xf numFmtId="0" fontId="52" fillId="0" borderId="45" xfId="0" applyFont="1" applyBorder="1" applyAlignment="1">
      <alignment horizontal="center" vertical="center"/>
    </xf>
    <xf numFmtId="0" fontId="52" fillId="0" borderId="57" xfId="0" applyFont="1" applyBorder="1" applyAlignment="1">
      <alignment horizontal="center" vertical="center"/>
    </xf>
    <xf numFmtId="0" fontId="52" fillId="0" borderId="46" xfId="0" applyFont="1" applyBorder="1" applyAlignment="1">
      <alignment horizontal="center" vertical="center"/>
    </xf>
    <xf numFmtId="0" fontId="52" fillId="0" borderId="50" xfId="0" applyFont="1" applyBorder="1" applyAlignment="1">
      <alignment horizontal="center" vertical="center"/>
    </xf>
    <xf numFmtId="0" fontId="47" fillId="0" borderId="11" xfId="0" applyFont="1" applyBorder="1" applyAlignment="1" applyProtection="1">
      <alignment horizontal="left" vertical="center" wrapText="1"/>
      <protection locked="0"/>
    </xf>
    <xf numFmtId="0" fontId="47" fillId="0" borderId="11" xfId="0" applyFont="1" applyBorder="1" applyAlignment="1">
      <alignment horizontal="justify" vertical="center" wrapText="1"/>
    </xf>
    <xf numFmtId="0" fontId="48" fillId="31" borderId="11" xfId="0" applyFont="1" applyFill="1" applyBorder="1" applyAlignment="1">
      <alignment horizontal="center" vertical="center" wrapText="1"/>
    </xf>
    <xf numFmtId="0" fontId="47" fillId="0" borderId="11" xfId="0" applyFont="1" applyBorder="1" applyAlignment="1">
      <alignment horizontal="center" vertical="top" wrapText="1"/>
    </xf>
    <xf numFmtId="0" fontId="48" fillId="32" borderId="11" xfId="0" applyFont="1" applyFill="1" applyBorder="1" applyAlignment="1">
      <alignment horizontal="center" vertical="center" wrapText="1"/>
    </xf>
    <xf numFmtId="0" fontId="48" fillId="31" borderId="11" xfId="0" applyFont="1" applyFill="1" applyBorder="1" applyAlignment="1">
      <alignment horizontal="center" vertical="center"/>
    </xf>
    <xf numFmtId="0" fontId="48" fillId="33" borderId="11" xfId="0" applyFont="1" applyFill="1" applyBorder="1" applyAlignment="1">
      <alignment horizontal="center" vertical="center"/>
    </xf>
    <xf numFmtId="0" fontId="47" fillId="0" borderId="11" xfId="0" applyFont="1" applyBorder="1" applyAlignment="1">
      <alignment vertical="center" wrapText="1"/>
    </xf>
    <xf numFmtId="0" fontId="48" fillId="31" borderId="11" xfId="0" applyFont="1" applyFill="1" applyBorder="1" applyAlignment="1">
      <alignment horizontal="center" vertical="center" textRotation="90" wrapText="1"/>
    </xf>
    <xf numFmtId="0" fontId="47" fillId="0" borderId="11" xfId="0" applyFont="1" applyBorder="1" applyAlignment="1">
      <alignment horizontal="left" vertical="top" wrapText="1"/>
    </xf>
    <xf numFmtId="0" fontId="47" fillId="0" borderId="11" xfId="0" applyFont="1" applyBorder="1" applyAlignment="1">
      <alignment horizontal="left" vertical="center" wrapText="1"/>
    </xf>
    <xf numFmtId="0" fontId="6" fillId="0" borderId="11" xfId="0" applyFont="1" applyBorder="1" applyAlignment="1">
      <alignment horizontal="left" vertical="center" wrapText="1"/>
    </xf>
    <xf numFmtId="0" fontId="6" fillId="0" borderId="11" xfId="0" applyFont="1" applyBorder="1" applyAlignment="1">
      <alignment horizontal="justify" vertical="center" wrapText="1"/>
    </xf>
    <xf numFmtId="14" fontId="47" fillId="0" borderId="11" xfId="0" applyNumberFormat="1" applyFont="1" applyBorder="1" applyAlignment="1" applyProtection="1">
      <alignment horizontal="center" vertical="center" wrapText="1"/>
      <protection locked="0"/>
    </xf>
    <xf numFmtId="0" fontId="48" fillId="31" borderId="11" xfId="0" applyFont="1" applyFill="1" applyBorder="1" applyAlignment="1">
      <alignment horizontal="center" vertical="center" textRotation="90"/>
    </xf>
    <xf numFmtId="0" fontId="0" fillId="0" borderId="11" xfId="0" applyBorder="1" applyAlignment="1">
      <alignment horizontal="center" vertical="center" wrapText="1"/>
    </xf>
    <xf numFmtId="0" fontId="0" fillId="0" borderId="11" xfId="0" applyBorder="1" applyAlignment="1">
      <alignment horizontal="center" vertical="center"/>
    </xf>
    <xf numFmtId="0" fontId="66" fillId="0" borderId="11" xfId="0" applyFont="1" applyBorder="1" applyAlignment="1">
      <alignment horizontal="center" vertical="center" wrapText="1"/>
    </xf>
    <xf numFmtId="0" fontId="0" fillId="0" borderId="11" xfId="0" applyBorder="1" applyAlignment="1">
      <alignment horizontal="justify" vertical="center" wrapText="1"/>
    </xf>
    <xf numFmtId="0" fontId="48" fillId="2" borderId="11" xfId="0" applyFont="1" applyFill="1" applyBorder="1" applyAlignment="1">
      <alignment horizontal="center" vertical="center" textRotation="90" wrapText="1"/>
    </xf>
    <xf numFmtId="0" fontId="48" fillId="2" borderId="11" xfId="0" applyFont="1" applyFill="1" applyBorder="1" applyAlignment="1">
      <alignment horizontal="center" vertical="center" wrapText="1"/>
    </xf>
    <xf numFmtId="0" fontId="48" fillId="2" borderId="11" xfId="0" applyFont="1" applyFill="1" applyBorder="1" applyAlignment="1">
      <alignment horizontal="center" vertical="center"/>
    </xf>
    <xf numFmtId="0" fontId="48" fillId="2" borderId="11" xfId="0" applyFont="1" applyFill="1" applyBorder="1" applyAlignment="1">
      <alignment horizontal="center" vertical="center" textRotation="90"/>
    </xf>
    <xf numFmtId="0" fontId="0" fillId="0" borderId="11" xfId="0" applyBorder="1" applyAlignment="1">
      <alignment horizontal="center" vertical="top" wrapText="1"/>
    </xf>
    <xf numFmtId="0" fontId="47" fillId="0" borderId="11" xfId="0" applyFont="1" applyBorder="1" applyAlignment="1">
      <alignment horizontal="center" vertical="top"/>
    </xf>
    <xf numFmtId="0" fontId="0" fillId="0" borderId="11" xfId="0" applyBorder="1" applyAlignment="1">
      <alignment horizontal="left" vertical="top" wrapText="1"/>
    </xf>
    <xf numFmtId="0" fontId="66" fillId="0" borderId="11" xfId="0" applyFont="1" applyBorder="1" applyAlignment="1">
      <alignment horizontal="justify" vertical="center" wrapText="1"/>
    </xf>
    <xf numFmtId="0" fontId="48" fillId="11" borderId="11" xfId="0" applyFont="1" applyFill="1" applyBorder="1" applyAlignment="1">
      <alignment horizontal="center" vertical="center" wrapText="1"/>
    </xf>
    <xf numFmtId="0" fontId="47" fillId="0" borderId="60" xfId="0" applyFont="1" applyBorder="1" applyAlignment="1">
      <alignment horizontal="center" vertical="center" wrapText="1"/>
    </xf>
    <xf numFmtId="0" fontId="0" fillId="0" borderId="61" xfId="0" applyBorder="1" applyAlignment="1">
      <alignment horizontal="center" vertical="center" wrapText="1"/>
    </xf>
    <xf numFmtId="0" fontId="0" fillId="0" borderId="12" xfId="0" applyBorder="1" applyAlignment="1">
      <alignment horizontal="center" vertical="center" wrapText="1"/>
    </xf>
    <xf numFmtId="0" fontId="0" fillId="0" borderId="60" xfId="0" applyBorder="1" applyAlignment="1">
      <alignment horizontal="center" vertical="center" wrapText="1"/>
    </xf>
    <xf numFmtId="0" fontId="48" fillId="26" borderId="11" xfId="0" applyFont="1" applyFill="1" applyBorder="1" applyAlignment="1">
      <alignment horizontal="center" vertical="center" wrapText="1"/>
    </xf>
    <xf numFmtId="0" fontId="21" fillId="0" borderId="0" xfId="0" applyFont="1" applyAlignment="1">
      <alignment horizontal="center" vertical="center"/>
    </xf>
    <xf numFmtId="0" fontId="19" fillId="10" borderId="13" xfId="0" applyFont="1" applyFill="1" applyBorder="1" applyAlignment="1">
      <alignment horizontal="center" vertical="center" wrapText="1" readingOrder="1"/>
    </xf>
    <xf numFmtId="0" fontId="19" fillId="10" borderId="14" xfId="0" applyFont="1" applyFill="1" applyBorder="1" applyAlignment="1">
      <alignment horizontal="center" vertical="center" wrapText="1" readingOrder="1"/>
    </xf>
    <xf numFmtId="0" fontId="19" fillId="10" borderId="25" xfId="0" applyFont="1" applyFill="1" applyBorder="1" applyAlignment="1">
      <alignment horizontal="center" vertical="center" wrapText="1" readingOrder="1"/>
    </xf>
    <xf numFmtId="0" fontId="14" fillId="3" borderId="0" xfId="0" applyFont="1" applyFill="1" applyAlignment="1">
      <alignment horizontal="justify" vertical="center" wrapText="1"/>
    </xf>
    <xf numFmtId="0" fontId="16" fillId="10" borderId="22" xfId="0" applyFont="1" applyFill="1" applyBorder="1" applyAlignment="1">
      <alignment horizontal="center" vertical="center" wrapText="1" readingOrder="1"/>
    </xf>
    <xf numFmtId="0" fontId="16" fillId="10" borderId="23" xfId="0" applyFont="1" applyFill="1" applyBorder="1" applyAlignment="1">
      <alignment horizontal="center" vertical="center" wrapText="1" readingOrder="1"/>
    </xf>
    <xf numFmtId="0" fontId="16" fillId="3" borderId="20" xfId="0" applyFont="1" applyFill="1" applyBorder="1" applyAlignment="1">
      <alignment horizontal="center" vertical="center" wrapText="1" readingOrder="1"/>
    </xf>
    <xf numFmtId="0" fontId="16" fillId="3" borderId="15" xfId="0" applyFont="1" applyFill="1" applyBorder="1" applyAlignment="1">
      <alignment horizontal="center" vertical="center" wrapText="1" readingOrder="1"/>
    </xf>
    <xf numFmtId="0" fontId="16" fillId="3" borderId="12" xfId="0" applyFont="1" applyFill="1" applyBorder="1" applyAlignment="1">
      <alignment horizontal="center" vertical="center" wrapText="1" readingOrder="1"/>
    </xf>
    <xf numFmtId="0" fontId="16" fillId="3" borderId="11" xfId="0" applyFont="1" applyFill="1" applyBorder="1" applyAlignment="1">
      <alignment horizontal="center" vertical="center" wrapText="1" readingOrder="1"/>
    </xf>
    <xf numFmtId="0" fontId="16" fillId="3" borderId="17" xfId="0" applyFont="1" applyFill="1" applyBorder="1" applyAlignment="1">
      <alignment horizontal="center" vertical="center" wrapText="1" readingOrder="1"/>
    </xf>
    <xf numFmtId="0" fontId="16" fillId="3" borderId="18" xfId="0" applyFont="1" applyFill="1" applyBorder="1" applyAlignment="1">
      <alignment horizontal="center" vertical="center" wrapText="1" readingOrder="1"/>
    </xf>
  </cellXfs>
  <cellStyles count="9">
    <cellStyle name="Moneda" xfId="5" builtinId="4"/>
    <cellStyle name="Moneda 2" xfId="6" xr:uid="{EB2D9614-327D-41C4-8635-16D31BAE2C4D}"/>
    <cellStyle name="Moneda 2 2" xfId="8" xr:uid="{9F8429E2-1BCD-418A-866F-68DC7CC38F24}"/>
    <cellStyle name="Moneda 3" xfId="7" xr:uid="{4409CAE9-3607-47B9-99FC-0B23002571EF}"/>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671">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haredStrings" Target="sharedStrings.xml"/><Relationship Id="rId30" Type="http://schemas.openxmlformats.org/officeDocument/2006/relationships/customXml" Target="../customXml/item1.xml"/></Relationships>
</file>

<file path=xl/documenttasks/documenttask1.xml><?xml version="1.0" encoding="utf-8"?>
<Tasks xmlns="http://schemas.microsoft.com/office/tasks/2019/documenttasks">
  <Task id="{C9CA1636-21FB-434F-A3F5-2D57C2ADAB0C}">
    <Anchor>
      <Comment id="{6048806F-7097-4B6E-8BFD-7AE4EA998A45}"/>
    </Anchor>
    <History>
      <Event time="2024-01-19T18:59:57.21" id="{95767028-7FEC-4F25-B138-B6861ED7F1FF}">
        <Attribution userId="S::natalia.norato@umv.gov.co::a7f20160-359e-4cef-8b73-f8491900a007" userName="Natalia Norato Mora" userProvider="AD"/>
        <Anchor>
          <Comment id="{6048806F-7097-4B6E-8BFD-7AE4EA998A45}"/>
        </Anchor>
        <Create/>
      </Event>
      <Event time="2024-01-19T18:59:57.21" id="{F5F15DF0-3983-4794-93FC-AC128019FCA7}">
        <Attribution userId="S::natalia.norato@umv.gov.co::a7f20160-359e-4cef-8b73-f8491900a007" userName="Natalia Norato Mora" userProvider="AD"/>
        <Anchor>
          <Comment id="{6048806F-7097-4B6E-8BFD-7AE4EA998A45}"/>
        </Anchor>
        <Assign userId="S::paula.ruiz@umv.gov.co::bf89e074-b2bf-4853-9705-320bb5c433f9" userName="Paula Lizzette Ruiz Camacho" userProvider="AD"/>
      </Event>
      <Event time="2024-01-19T18:59:57.21" id="{7EE3CC0A-83BF-4524-9987-6BA1B863E08B}">
        <Attribution userId="S::natalia.norato@umv.gov.co::a7f20160-359e-4cef-8b73-f8491900a007" userName="Natalia Norato Mora" userProvider="AD"/>
        <Anchor>
          <Comment id="{6048806F-7097-4B6E-8BFD-7AE4EA998A45}"/>
        </Anchor>
        <SetTitle title="@Paula Lizzette Ruiz Camacho Mi Paulis este es el link para consolidar los riesgos 2024, yo ya termine. si te queda más fácil lo puedes descargar y trabajar en el escritorio"/>
      </Event>
    </History>
  </Task>
</Tasks>
</file>

<file path=xl/documenttasks/documenttask2.xml><?xml version="1.0" encoding="utf-8"?>
<Tasks xmlns="http://schemas.microsoft.com/office/tasks/2019/documenttasks">
  <Task id="{FE56D01A-D59E-437D-8551-6057490DF70E}">
    <Anchor>
      <Comment id="{E27A9EDC-E4A6-48C9-9BA7-EEC846E53119}"/>
    </Anchor>
    <History>
      <Event time="2024-01-09T19:58:38.07" id="{FDCC3C3E-25F9-474B-A61B-1B58D1CAC699}">
        <Attribution userId="䰫翹\U섽⭧큦訔轔⎴V\2ɾ읔鳯ꠀᗬȀ翹詰ᅪ谀舍翹Ăsgꊰ舍翹tucional UAERMV 2024 V1.坸ᇘɅ坠ᇘɅ칁᫂老㙀䰫翹20Ꭸ멏녡疫뀰660湙윤鳯阰ᗴȀ翹冠ᢻ谀舍翹Ă60ꊰ舍翹04F006A006B0079003600670坸ᇘɅ坠ᇘɅ칐᫳老㙀䰫翹䐔蚖㕛꾞ꢆ垇ꩈ풾宺頀斆盧숴ɿ읔鳯葠ᗬȀ翹䫰ᅬ谀舍翹Ă\ꊰ舍翹鋫\䈀£Ꭵ☁ 섀ዢ便姦艉玂ꊹ籊扄㠄㜀प曡Ż坸ᇘɅ坠ᇘɅ츣᪜送⯠ƸɅⰠƸɅⰠƸɅ㗰7Ʌ㘀7Ʌ㘀7Ʌ鎐磃ɅJOٞڿPP鎐磃Ʌ㗰7Ʌٞڿ娀鎐磃Ʌ碽Ʌ塨䳚翹攀˓Ʌ碽Ʌsx츲᪍送繠磥Ʌ绀磥Ʌ绀磥ɅႪɅႪɅႪɅ璀ᔭɅJOٞڳ掴䋖璀ᔭɅႪɅٞڳ㾼뷩璀ᔭɅꗠᔪɅ塨䳚翹昐˓ɅꗠᔪɅцչ츍᪾老㙀䰫翹䐔蚖鄤䃉樀ꯃᱜ锻᧧냀頀斆盧숴ዕ읔鳯뫐熹Ȁ翹懰ᅫ谀舍翹Ă\ꊰ舍翹鋫\䈀£Ꭵ☁ 섀ዢ便姦艉玂ꊹ籊扄㠄㜀प曡Ż坸ᇘɅ坠ᇘɅ츜᪯老㙀䰫翹㘀氍㎰嚢谨튔䩄࿓傐挀䋖㘀ă윤鳯꯰ᗴȀ翹䧠ᢻ谀舍翹Ă㨑ꊰ舍翹覷ꍨﰹ溵洰兾끽z甀䭐Ѓ!샃ठ䍮坸ᇘɅ坠ᇘɅ컯ᩘ老㙀䰫翹綠策鳧ׅ廾灇ꅚԌ㨂愀仈綠策ɿ읔鳯ꏰ熹Ȁ翹䵰ᅫ谀舍翹Ă㬑ꊰ舍翹覷숬調砺酶끽|眀䭐Ѓ!ꓳ鉝䅕坸ᇘɅ坠ᇘɅ컾ᩉ老㙀䰫翹ᭆᰁ諰ꨞ鹸ʺㅌ⍇윤鳯镰ᗴȀ翹䉠ᢻ谀舍翹Ăڳꊰ舍翹ጀȝɅ坸ᇘɅ坠ᇘɅ컉᩺老㙀䰫翹䐔蚖㮮짯韺ꥼმꗮ頀斆盧숴笣윤鳯ꙐᗴȀ翹峠ᢻ谀舍翹Ă\ꊰ舍翹鋫\䈀£Ꭵ☁ 섀ዢ便姦艉玂ꊹ籊扄㠄㜀प曡Ż坸ᇘɅ坠ᇘɅ컘ᩫ老㙀䰫翹yn㜡ﶎⴀ钊銫舰atuՎ윤鳯黰ᗴȀ翹婠ᢻ谀舍翹Ăsgꊰ舍翹tucional UAERMV 2024 V1.坸ᇘɅ坠ᇘɅ캫ᨔ老㙀䰫翹䐔蚖८횈볾㨾캨균㜙頀斆盧숴ɾ읔鳯鞰熹Ȁ翹㹰ᅫ谀舍翹Ă\ꊰ舍翹鋫\䈀£Ꭵ☁ 섀ዢ便姦艉玂ꊹ籊扄㠄㜀प曡Ż坸ᇘɅ坠ᇘɅ캺ᨅ老㙀䰫翹䐔蚖㴅苇崵剱ꉱ頀斆盧숴·읔鳯眰祯Ȁ翹䕰޽谀舍翹Ă\ꊰ舍翹鋫\䈀£Ꭵ☁ 섀ዢ便姦艉玂ꊹ籊扄㠄㜀प曡Ż坸ᇘɅ坠ᇘɅ캕ᨶ老㙀䰫翹tr毷졃棱⩡䓵聕㘈힝124䯗윤鳯꾰ᗴȀ翹堠ᢻ谀舍翹ĂLSꊰ舍翹0323-0000-0000-C000-0000坸ᇘɅ坠ᇘɅ콤ᨧ老㙀䰫翹\U᎑븯韁힏斉ݔ꟤V\2᧔윤鳯뒐ᗴȀ翹笠ᢻ谀舍翹Ăsgꊰ舍翹tucional UAERMV 2024 V1.坸ᇘɅ坠ᇘɅ콷ᯐ老㙀䰫翹ก锒籲Ⴁ僷㥓윤鳯躐ᗴȀ翹㼠ᢻ谀舍翹Ăꊰ舍翹&#10;stiimeᓭᕎ䫸ǚ坸ᇘɅ坠ᇘɅ콆ᯁ老㙀䰫翹䐔蚖皊庅喭塭理釈뙔頀斆盧숴ɽ읔鳯ȇȀ翹ヰᅫ谀舍翹Ă\ꊰ舍翹鋫\䈀£Ꭵ☁ 섀ዢ便姦艉玂ꊹ籊扄㠄㜀प曡Ż坸ᇘɅ坠ᇘɅ콑᯲送㴰޽Ʌ䄂嬀ʒɅ䄂Ʌ儐ʒɅ䄂嘠ʒɅ䄂兀ʒɅ䄂噐ʒɅ䄂唰ʒɅ䄂坰ʒɅ䄂声ʒɅ䄂䥘翹嚐ᔪɅ䥘翹䶐ᔪɅ䥘翹ꖰȟɅ䥘翹ꍀȟɅ尸䥙翹꣠ȟɅ巘䥙翹ꦠȟɅ庠䥙翹骰䤪翹켠ᯣ蠁剕佉ɅɅɅ璈˓Ʌ璈˓Ʌ⡈紑翹ƻ켳ᮌ送埰޽Ʌ䄂ꢀʑɅ䄂Ʌ鵰ʑɅ䄂ꖀʑɅ䄂鹠ʑɅ䄂黀ʑɅ䄂ꑠʑɅ䄂ꐰʑɅ䄂ꍀʑɅ䄂뱠ʑɅ䄂빰ʑɅ䄂뺠ʑɅ䄂뼰ʑɅ䄂뽠ʑɅ䄂산ʑɅ䄂Ʌ딐ʑɅ䄂Ʌsx켂ᮽ老㙀䰫翹綠策够❶剢ꄗ웎鞫愀仈綠策ɆᕉɅĂ㘑ꊰ舍翹뭽悾钡攌솶ꈜ끽r洀䭐Ѓ!簿텗詯㱲坸ᇘɅ坠ᇘɅ켝ᮮ送⼰ᠳɅ䄂翹⯐ᠳɅ䄂翹㈰ᠳɅ䄂翹㒠ᠳɅ䄂翹⿀ᠳɅ䄂翹㎰ᠳɅ䄂翹⿰ᠳɅ䄂翹㚀ᠳɅ䄂翹馰޽Ʌ䄂ɅῐᠳɅ䄂╀ᠳɅ䄂⡀ᠳɅ䄂☀ᠳɅ䄂⡰ᠳɅ䄂ↀᠳɅ䄂Ʌ⥠ᠳɅ䄂Ʌsx쿬᭟送麰޽Ʌ䄂⼰ᠳɅ䄂Ʌ⯐ᠳɅ䄂㈰ᠳɅ䄂㒠ᠳɅ䄂⿀ᠳɅ䄂㎰ᠳɅ䄂⿰ᠳɅ䄂㚀ᠳɅ䄂ƷɅ䄂嶰޽Ʌ䄂Ʌ峰޽Ʌ䄂ɅƷɅ䄂Ʌ台޽Ʌ䄂翹娰޽Ʌ䄂Ʌ地޽Ʌ䄂翹sx쿿ᭈ豈老㙀䰫翹䐔蚖崚큘⍓ﷹÍ浧頀斆盧숴݄오鳯睰ᗴȀ翹䚠ᢻ谀舍翹Ă\ꊰ舍翹鋫\䈀£Ꭵ☁ 섀ዢ便姦艉玂ꊹ籊扄㠄㜀प曡Ż坸ᇘɅ坠ᇘɅ쿎᭹切送嬀ʒɅ䄂翹儐ʒɅ䄂翹嘠ʒɅ䄂翹兀ʒɅ䄂翹噐ʒɅ䄂翹唰ʒɅ䄂翹坰ʒɅ䄂翹声ʒɅ䄂翹㶰޽Ʌ䄂Ʌ웳⥐㹃Ō⠠﬌赿䆓鋫\ꨀ.⠠ﬔ赿䆓鋫\ꨀ.Ꭵ☁ 섀ዢ便姦艉玂ꊹ籊扄㠄㜀प曡Ż䰷ꪼ欄ۡ竦␅̀䐅ꨀ.ጀ䄁砮汭չ쿙᭪ﬀ老㙀䰫翹yn꾖禁䪐꺱洆骵atuɛ윤鳯蹐ᗴȀ翹䜠ᢻ谀舍翹Ă\ꊰ舍翹鋫\䈀£Ꭵ☁ 섀ዢ便姦艉玂ꊹ籊扄㠄㜀प曡Ż坸ᇘɅ坠ᇘɅ쾨ᬛﰀ老㙀䰫翹䐔蚖忴☠뭯匳촃頀斆盧숴˸ᕉɅĂ\ꊰ舍翹鋫\䈀£Ꭵ☁ 섀ዢ便姦艉玂ꊹ籊扄㠄㜀प曡Ż坸ᇘɅ坠ᇘɅ쾻ᬄﴀ老㙀䰫翹鵴秥ૡ㣘ﮞꈴ〘჉Ċ윤鳯訐ᗴȀ翹䎠ᢻ谀舍翹Ăڳꊰ舍翹ᔀȝɅ坸ᇘɅ坠ᇘɅ쾊ᬵ︀老㙀䰫翹玛წẊ瘊咮ꥤɾ읔鳯ȇȀ翹⼰ᅫ谀舍翹Ăڳꊰ舍翹ሀȝɅ坸ᇘɅ坠ᇘɅ쁥ᬦ＀送销ᕬɅ镀ᕬɅ镀ᕬɅ㞠᣻Ʌ㞰᣻Ʌ㞰᣻ɅꨰᕉɅJOٞڿlaꨰᕉɅ㞠᣻Ʌٞڿ27ꨰᕉɅ菰ᔗɅ&quot;/塨䳚翹肠˓Ʌ菰ᔗɅ쁴ᣗ适/13_ncr:1_{632A478D-2F3D-4E1B-BE49-912774501334}tyCache\1\UD\u_7IJF2EQ9LEGM5T75\e_C2GK9UTC67FSUCG3\FRT\f_DE3B4SVV6JUE37BB.bin쁇ᣀĀ耂㙀䰫翹翶጑才瑳̒세뽠좗＀戨ｏĔ읔鳯₠8Ȁ翹눰޽谀舍翹Ă翶ꊰ舍翹siᯘ&quot;Ʌ韈ᅸɅ坸ᇘɅ坠ᇘɅ쁖ᣱȀ耂㙀䰫翹䐔蚖急ᛈ鬒㛕퐋﹎㏸頀斆盧숴ɽ읔鳯偀祕Ȁ翹＠祙谀舍翹Ă\ꊰ舍翹홅\Ꭵ☁ 섀ዢ便姦艉玂ꊹ籊扄㠄㜀प曡Ż䰷坸ᇘɅ坠ᇘɅ쀡ᣢ̀耂㙀䰫翹䐔蚖現评ㅀ俴ㄅ砝䐍頀斆盧숴Đ읔鳯廠祕Ȁ翹祙谀舍翹Ă\ꊰ舍翹홅\Ꭵ☁ 섀ዢ便姦艉玂ꊹ籊扄㠄㜀प曡Ż䰷坸ᇘɅ坠ᇘɅ쀰ᢓЀ耂㙀䰫翹.d퍹㿙汫胁ᦷࢸ괆励gs\ɯ읔鳯数śȀ翹ᄲ谀舍翹Ă00ꊰ舍翹ingChanges第琢㨢㠢㉢湹Ⱒ琢摩㨢ⰴ琢≳坸ᇘɅ坠ᇘɅ쀃ᢼԀ耂㙀䰫翹1-掼ꉌ┖탅㮰ꯦ쑄 ] ɾ읔鳯樐qȀ翹䝰޽谀舍翹Ădiꊰ舍翹eUpdate\&quot;]}&quot;],&quot;H&quot;:&quot;Realt坸ᇘɅ坠ᇘɅ쀒᢭؀耂㙀䰫翹翹ᆵ⻞ə㶴ቶ픕洀ᖋɅɿ읔鳯琰qȀ翹忰޽谀舍翹Ă嫬၍ꊰ舍翹휢稗⃙륟憊琊䆅耚끽j攀䭐Ѓ!ភ꫒㰀퓶坸ᇘɅ坠ᇘɅ샭ᡞ܀耂㙀䰫翹Ʌ೜剞陔֗솸䚒焎⏎鬀ᗰɅɿ읔鳯뵰7Ȁ翹祙谀舍翹ĂɅꊰ舍翹祐ᕼɅ聰ᣪɅ殐ᕼɅ蓐ᣪɅ潐ᕼɅ볐ᣪɅ坸ᇘɅ坠ᇘɅ샼ᡏࠀ适洠磡Ʌ涀磡Ʌ涀磡Ʌ㶠၏Ʌ㶸၏Ʌ㶸၏Ʌ絰ǺɅJOٞڳPP絰ǺɅ㶠၏Ʌٞڳ娀絰ǺɅŚɅ塨䳚翹訰˓ɅŚɅ샏ᡸऀ耂㙀䰫翹//㌝檸漹౓焒䱍.co䮻읔鳯婠祕Ȁ翹⣠祚谀舍翹Ă=wꊰ舍翹s&amp;clientProtocol=1.4&amp;con坸ᇘɅ坠ᇘɅ샞ᡩ਀耂㙀䰫翹Ʌ晜墮ᅋㅼ涕뙖ɯ읔鳯ꬰ7Ȁ翹ᄲ谀舍翹Ăꊰ舍翹坸ᇘɅ坠ᇘɅ삩᠚଀耂㙀䰫翹翶⩤讄饺嬀脧軽躇掕ɯ읔鳯뙰7Ȁ翹ᄲ谀舍翹Ă翶ꊰ舍翹Ʌ礨爀Ʌ釈ᅸɅ坸ᇘɅ坠ᇘɅ삸᠋ఀ耂㙀䰫翹h:貿䐑ᬆ첝ꀒ閶porཱུ읔鳯挀᣺Ȁ翹훰޽谀舍翹Ăbaꊰ舍翹1; CobaltMinor:5; MsDavE坸ᇘɅ坠ᇘɅ삋ᠴഀ耂㙀䰫翹翶쟨朶☒䬐㑘嗬䦒ፁɿ읔鳯⺀祕Ȁ翹ؠ祚谀舍翹Ă翶ꊰ舍翹vI⣨&quot;ɅꙈᅸɅ坸ᇘɅ坠ᇘɅ삚ᠥ฀耂㙀䰫翹ll្癥祲韨樔뗗tChɯ읔鳯맰7Ȁ翹ᄲ谀舍翹Ăulꊰ舍翹iveLockId=Timeout=null L坸ᇘɅ坠ᇘɅ셵᧖ༀ耂㙀䰫翹翶╥ꙵ䂨抠퉹椵萝偨ɿ읔鳯藀᣺Ȁ翹鱰ᅪ谀舍翹Ă翶ꊰ舍翹ɅŘ熡Ʌ鋈ᅸɅ坸ᇘɅ坠ᇘɅ셄ᧇက耂㙀䰫翹rs䴭壹ꑑ獟鿈㠯⍀ent䪐읔鳯湠᣺Ȁ翹޽谀舍翹ĂK9ꊰ舍翹CG3\Accounts\r_74DB6FURN坸ᇘɅ坠ᇘɅ셗᧰ᄀ耂㙀䰫翹ef鐦湼觬좜ᓨ栀伧ɾ읔鳯萰qȀ翹匰޽谀舍翹Ă㈑ꊰ舍翹郋₺洍석䘙끽j攀䭐Ѓ&#10;!蟣던㛡㛡坸ᇘɅ坠ᇘɅ섦᧡ሀ耂㙀䰫翹䑿뾫岄嗀Ѕ뭩涤嶓ɽ읔鳯릐7Ȁ翹祙谀舍翹Ăہꊰ舍翹漀浡湩䍧楬湥t坸ᇘɅ坠ᇘɅ성ᦒጀ耂㙀䰫翹\U㊻鍀ᒏ纊⾦ጡᠪt\Iɾ읔鳯敀祕Ȁ翹祙谀舍翹Ă_Cꊰ舍翹7FSUCG3\RT\c_UQTM99RVCFM坸ᇘɅ坠ᇘɅ섀ᦃ᐀适缰ᆏɅ羐ᆏɅ羐ᆏɅ砠᣺Ʌ砸᣺Ʌ砸᣺Ʌ鲐ɱɅJOٞڳh,鲐ɱɅ砠᣺Ʌٞڳ䈀£鲐ɱɅ찰ȌɅ塨䳚翹雰˓Ʌ찰ȌɅչ浸祬섓᦬ᔀ适ꐀȄɅ꘠ȄɅꝠȄɅ귀ȄɅ諠ႻɅ困ʫɅ媐ʫɅ奐ʫɅ堐ʫɅ恰ʫɅ枠ſɅ崀ᗱɅ婠ᡂɅ最ſɅ晠ſɅ梀ſɅ榠ȅɅ牠ȅɅムᡲɅ쇢ᥝᘀ耂㙀䰫翹Ʌ쾩満ﳺ拉䉵䱆ɾ읔鳯뛠᣺Ȁ翹폰޽谀舍翹Ăꊰ舍翹坸ᇘɅ坠ᇘɅ쇽᥎ᜀ耂㙀䰫翹଀șꪎᩨ쐈њ鰐苫諭ᥨ餀ਿșɿ읔鳯鱰qȀ翹聰޽谀舍翹ĂЗ䄀ꊰ舍翹uy Alta̢̢̢̢࠙࠙࠙࠙࠙坸ᇘɅ坠ᇘɅ쇌᥿᠀适匀ᆏɅ占ᆏɅ占ᆏɅ瘀᣺Ʌ瘘᣺Ʌ瘘᣺Ʌ到ߪɅJOٞڳPP到ߪɅ瘀᣺Ʌٞڳ䈀£到ߪɅＰɈɅ&quot;/塨䳚翹鬰˓ɅＰɈɅsx쇟ᥨᤀ适崐ᆏɅ嵰ᆏɅ嵰ᆏɅ됰ŕɅ둈ŕɅ둈ŕɅᰐʐɅJOٞڳ鲥ꀩᰐʐɅ됰ŕɅٞڳᰐʐɅ繐ȍɅ塨䳚翹鱀˓Ʌ繐ȍɅ⸷浸祬솮ᤙᨀ耂㙀䰫翹ti씚핈ⅈ鎙␗잒Ⓓퟚgs\ᮆ읔鳯ܭȀ翹䒰޽谀舍翹Ă00ꊰ舍翹ingChanges\f1d7461f\9414坸ᇘɅ坠ᇘɅ솹ᤊᬀ耂㙀䰫翹翶⯍镳崅斿䳊䃿ꛐ뵴 ] ɽ읔鳯橐qȀ翹䬰޽谀舍翹Ă翶ꊰ舍翹ciᗮɅ諈ᅸɅ坸ᇘɅ坠ᇘɅ솈᤻ᰀ耂㙀䰫翹଀șﭑ恜쩺⟆贷奢楉쁓餀ਿșɾ읔鳯舀᣺Ȁ翹蚰ᅪ谀舍翹ĂЗ䄀ꊰ舍翹uy Alta̢̢̢̢࠙࠙࠙࠙࠙坸ᇘɅ坠ᇘɅ솛ᤤᴀ耂㙀䰫翹翶︚✦⒆洆Ӳק꛹＀戨ｏɏ읔鳯쀠᣺Ȁ翹޽谀舍翹Ă翶ꊰ舍翹siؘ熡ɅꃈᅸɅ坸ᇘɅ坠ᇘɅ쉪ổḀ耂㙀䰫翹\Uଔ촱旜馞鏡ﲽ뎸雼t\Iጊ읔鳯☠8Ȁ翹䐰޽谀舍翹Ă_Cꊰ舍翹7FSUCG3\Accounts\r_74DB6坸ᇘɅ坠ᇘɅ쉅Ệἀ耂㙀䰫翹rs設説人挳ຖentɾ읔鳯挀祕Ȁ翹祙谀舍翹ĂK9ꊰ舍翹CG3\PRT\p_DE3B4SVV6JUE37坸ᇘɅ坠ᇘɅ쉔ỷ 耂㙀䰫翹yn萩㋻쮦偣Ӎ㌯atuɾ읔鳯⫠祕Ȁ翹﷠祙谀舍翹Ăꊰ舍翹坸ᇘɅ坠ᇘɅ숧Ỡ℀耂㙀䰫翹D1욉伤㾓痗㺠鴢뢣porɾ읔鳯曀祕Ȁ翹ؠ祚谀舍翹Ăbaꊰ舍翹1; CobaltMinor:5; MsDavE坸ᇘɅ坠ᇘɅ숶ẑ∀蠂簀燨ɅຠޥɅ莠燨Ʌ㢠ࠕɅޤɅ泀燨ɅୀޥɅⴠ̊Ʌ༰ޥɅᙀ̊ɅﰐޤɅተ̊Ʌ숁Ẃ⌀耂㙀䰫翹rsֳጶ•ꩣ暼∂entɿ읔鳯ὠ8Ȁ翹ꋰ޽谀舍翹ĂK9ꊰ舍翹CG3\Accounts\r_74DB6FURN坸ᇘɅ坠ᇘɅ숐ẳ␀耂㙀䰫翹଀ș佔㼙蚙ۛ逛摯挞ԗ䴀攀ɾ읔鳯ꏰqȀ翹葰޽谀舍翹Ăԗ䴀ꊰ舍翹Catastrófico̢̢̢࠙࠙࠙坸ᇘɅ坠ᇘɅ싣Ṝ─蠂뇠燖Ʌ賰ᡆɅ꙰燖Ʌﹰ齏^愰ࠕɅ鑀ᡆɅ霰燖Ʌ趀ᡆɅꩀ燖Ʌ祀ᡆɅ鬀燖Ʌ艀ᡆɅᨐ̊Ʌ싲ṍ☀耂㙀䰫翹䐔蚖关筿᳘⭵辏啄郳頀斆盧숴ɾ읔鳯7Ȁ翹祙谀舍翹Ă\ꊰ舍翹홅\Ꭵ☁ 섀ዢ便姦艉玂ꊹ籊扄㠄㜀प曡Ż䰷坸ᇘɅ坠ᇘɅ싍Ṿ✀耂㙀䰫翹yn尢汌粭嗣⊖ᜋ卧atuɿ읔鳯㘀祕Ȁ翹祙谀舍翹Ăꊰ舍翹坸ᇘɅ坠ᇘɅ시ṯ⠀适&amp;{DD3B49A1-F066-458F-8D38-D72558DD1BFB}潳慬整䍤浯敭瑮慃摲嬭ⰱ㈱≝∬潣灭湯湥䑴浩湥楳湯≳笺栢楥桧≴ㄺ㤶ⱽ瀢楲牯瑩≹ㄺ∬潣瑮湥䥴≤∺㍻䍆䈹䈶ⴶ䅃䑆㐭䈸ⴹ䄸䑁䘭䘴㍆䐷䘸䔵細Ⱒ椢䍳湯整瑮摉慖楬≤琺畲ⱥ琢灹≥∺獉汯瑡摥索]슯Ḙ⤀耂㙀䰫翹腅况嶉䢑郬❂瑶嫕瘾뇒저됻訉腅ɾ읔鳯澀ᗬȀ翹䒰ᅬ谀舍翹ĂᎶဣꊰ舍翹지ꊜ뭽ꇾ钨攌솶鈜끽r洀䭐Ѓ!ᦳ闵爢坸ᇘɅ坠ᇘɅ슾ḉ⨀耂㙀䰫翹r:ꔨ嫠ᝀ涍ᙦⱣ獘㻆501ɾ읔鳯㍀祕Ȁ翹＠祙谀舍翹Ă䗥꠷ꊰ舍翹ጀ䇑ᗶᖟȀؿ奁秽䔀큃ܸ봹坸ᇘɅ坠ᇘɅ슉Ḻ⬀耂㙀䰫翹଀ș焞⽕뚦ꭵ姦潻௻ԗ䴀攀ɿ읔鳯砰qȀ翹匰޽谀舍翹Ăԗ䴀ꊰ舍翹Catastrófico̢̢̢࠙࠙࠙坸ᇘɅ坠ᇘɅ슘ḫⰀ耂㙀䰫翹ef䓕꧿糺⽒풚쓍텗尧ɾ읔鳯匀祕Ȁ翹◠祚谀舍翹ĂɅꊰ舍翹홅\ႊɅ؂Ʌ坸ᇘɅ坠ᇘɅ썫῔ⴀ耂㙀䰫翹Ʌ넎킂岜ꯙ䈳፪舽ཱུ읔鳯恀祕Ȁ翹祙谀舍翹Ăꊰ舍翹坸ᇘɅ坠ᇘɅ썺῅⸀耂㙀䰫翹翶厙悖蹻툅ዊ⯰굶ɿ읔鳯笠᣺Ȁ翹䒰ᅬ谀舍翹Ă翶ꊰ舍翹Ʌ훘ᗮɅ诈ᅸɅ坸ᇘɅ坠ᇘɅ썕ῶ⼀耂㙀䰫翹倀爀묐㑇蔍瘧魦馋₷믝䐀&lt;쀣ɿ읔鳯怐7Ȁ翹祙谀舍翹Ă䐒=ꊰ舍翹ᨀៀImpactoᤋଂ␀&lt;쀣࠙&#10;ᤀ̈∀ăᤀ坸ᇘɅ坠ᇘɅ쌤ῧ　耂㙀䰫翹h:닢ꌪፙ覰色믅porˢ읔鳯諀᣺Ȁ翹雰ᅪ谀舍翹Ăbaꊰ舍翹1; CobaltMinor:5; MsDavE坸ᇘɅ坠ᇘɅ쌷ᾐ㄀耂㙀䰫翹Ʌ姻붆찞◛玵恊ɽ읔鳯꿀᣺Ȁ翹싰ᅪ谀舍翹Ăꊰ舍翹坸ᇘɅ坠ᇘɅ쌆ᾁ㈀耂㙀䰫翹थ툼ﴞ↌槅ᨻ魨޿Đ읔鳯槀᣺Ȁ翹޽谀舍翹Ăꊰ舍翹坸ᇘɅ坠ᇘɅ쌑ᾲ㌀耂㙀䰫翹翶掄硱贪椗ဴ┄뾎ɾ읔鳯濰qȀ翹廰޽谀舍翹Ă翶ꊰ舍翹Ʌ箈爀Ʌ遈ᅸɅ坸ᇘɅ坠ᇘɅ쏠ᾣ㐀耂㙀䰫翹Wa쏰ߐ䙴㳟볰頀斆盧숴ɾ읔鳯訰qȀ翹潰޽谀舍翹Ă홅\ꊰ舍翹鋫홅\帀$Ꭵ☁ 섀ዢ便姦艉玂ꊹ籊扄㠄㜀प曡Ż坸ᇘɅ坠ᇘɅ쏳Ὄ㔀耂㙀䰫翹a 㠅ⶠ⚂ɔ컟隖edaɿ읔鳯饰qȀ翹䐰޽谀舍翹Ăo ꊰ舍翹evisa y la evidencia est坸ᇘɅ坠ᇘɅ쏂ώ㘀耂㙀䰫翹ef皵硓鈤⏿눠屸隫ɽ읔鳯ᰀ8Ȁ翹먰޽谀舍翹Ăꊰ舍翹戨ｏɛɅ͒坸ᇘɅ坠ᇘɅ쏝Ὦ㜀耂㙀䰫翹Ʌ仹춊鴊螒哽뻑ꖴ凎ɿ읔鳯巐7Ȁ翹祙谀舍翹Ăꊰ舍翹坸ᇘɅ坠ᇘɅ쎬἟㠀耂㙀䰫翹Ʌ⃱䧼枒ﲼ넇趓䞜渕ɾ읔鳯曐7Ȁ翹ࡠ祚谀舍翹Ăꊰ舍翹坸ᇘɅ坠ᇘɅ쎿Ἀ㤀耂㙀䰫翹e9ꎭẫ쒉쉡㷟dulɾ읔鳯翰qȀ翹浰޽谀舍翹Ăe9ꊰ舍翹4B, module92+0x6BFD19, 坸ᇘɅ坠ᇘɅ쎎Ἱ㨀耂㙀䰫翹埜씵뿍ȱ踜Ћ䠐읔鳯⺠8Ȁ翹킰޽谀舍翹Ăꊰ舍翹⓿ሃֲᖘ莄ѝ&amp;坸ᇘɅ坠ᇘɅ쎙Ἢ㬀耂㙀䰫翹倀爀䑵緜䠊쀭ꃵ蝶璽獦䐀B쀣Đ읔鳯╀8Ȁ翹며޽谀舍翹Ă䐒Cꊰ舍翹ᨀៀImpactoᤋଂ␀B쀣࠙&#10;ᤀ̈∀ăᤀ坸ᇘɅ坠ᇘɅ쑨᳛㰀耂㙀䰫翹䐔蚖끫걽鯬条㫊療퐃槴頀斆盧숴Ʌ읔鳯ⵀ8Ȁ翹쳰޽谀舍翹Ă홅\ꊰ舍翹鋫홅\帀$Ꭵ☁ 섀ዢ便姦艉玂ꊹ籊扄㠄㜀प曡Ż坸ᇘɅ坠ᇘɅ쑻᳄㴀耂㙀䰫翹数㨢렸Ṅ콨灣ⶉ鯆漀慬整䍤Ɇ읔鳯ʜȀ翹祙谀舍翹Ă䥴≤ꊰ舍翹㐭䕁ⴲ䔹㠳ㄭ䙂〱ㅃ㑅䘱紸Ⱒ椢䍳湯整瑮摉慖楬≤琺畲坸ᇘɅ坠ᇘɅ쑊ᳵ㸀耂㙀䰫翹抮鶿힃嚃云ꤩ슔ជ蔼숍樀ᄇ潬ɾ읔鳯遀᣺Ȁ翹몰ᅪ谀舍翹Ă주핌ꊰ舍翹䋎ߍ졪賵腺在卖ٷẦ떯Ⴆ鬍鹪閂降픖▲支굶ᢞ㧀淚坸ᇘɅ坠ᇘɅ쐥᳦㼀耂㙀䰫翹ef秾鑭̕雇랢䂎⡑ɾ읔鳯踰qȀ翹穰޽谀舍翹ĂɅꊰ舍翹戨ｏႋɅ؃Ʌ坸ᇘɅ坠ᇘɅ쐴Თ䀀耂㙀䰫翹Ʌ嬳昖⣱⎯띹傧塀샮֛읔鳯㬀8Ȁ翹䨀ၶ谀舍翹Ăꊰ舍翹坸ᇘɅ坠ᇘɅ쐇ᲀ䄀适ࡠ݄Ʌࢠ݄Ʌࢠ݄ɅᄎɅᄎɅᄎɅ⨀ᔮɅJOٞڿ翹⨀ᔮɅᄎɅٞڿ翹⨀ᔮɅ웠磆Ʌ&quot;/塨䳚翹움˓Ʌ웠磆Ʌ쐖Ჱ䈀耂㙀䰫翹Ʌ謰ꏂ珖䁺굟칺ꃡꕛ⑑쉴鳯艰ǓȀ翹䴀ၶ谀舍翹Ăꊰ舍翹坸ᇘɅ坠ᇘɅ쓡Ტ䌀耂㙀䰫翹Ʌ伐鑡섁暅뺎雉焕˒읔鳯7Ȁ翹ເᄳ谀舍翹Ăꊰ舍翹坸ᇘɅ坠ᇘɅ쓰᱓䐀耂㙀䰫翹Ʌ񈳕㊇呓缫Ƙ鯿⢚ɿ읔鳯◐7Ȁ翹ᆀᄳ谀舍翹Ăꊰ舍翹坸ᇘɅ坠ᇘɅ쓃ᱼ䔀耂㙀䰫翹Ʌ죠鲶☲濕카쁬͉ᕉɅĂꊰ舍翹坸ᇘɅ坠ᇘɅ쓒ᱭ䘀耂㙀䰫翹Ʌ钕ꈊ麧豓㙖馣爬턔ȃᕉɅĂꊰ舍翹坸ᇘɅ坠ᇘɅ쒭ᰞ䜀耂㙀䰫翹Ʌ꺘瓅觕⏲즶쭂ǔᕉɅĂꊰ舍翹坸ᇘɅ坠ᇘɅ쒼ᰏ䠀耂㙀䰫翹Ʌ" userName="䰫翹充糚ퟌ鳙矈ㅦᴷć윤鳯罐ᗴȀ翹䑠ᢻ谀舍翹Ăڳꊰ舍翹(漀浭瑩坸ᇘɅ坠ᇘɅ쳋⑴촀老㙀䰫翹\U胅嗸魋戝꯮뉌楠ꅻV\2˂윤鳯궰ᗴȀ翹抠ᢻ谀舍翹Ăsgꊰ舍翹tucional UAERMV 2024 V1.坸ᇘɅ坠ᇘɅ쳚⑥츀老㙀䰫翹䐔蚖像蚍쎔ⓖ惏穲ꤓꖑ頀斆盧숴ɿ읔鳯ȇȀ翹㹰ᅫ谀舍翹Ă\ꊰ舍翹鋫\䈀£Ꭵ☁ 섀ዢ便姦艉玂ꊹ籊扄㠄㜀प曡Ż坸ᇘɅ坠ᇘɅ첵␖케送ꢀʑɅ䄂翹鵰ʑɅ䄂翹ꖀʑɅ䄂翹鹠ʑɅ䄂翹黀ʑɅ䄂翹ꑠʑɅ䄂翹ꐰʑɅ䄂翹ꍀʑɅ䄂翹嚰޽Ʌ䄂Ʌ䈰޽Ʌ䄂䍰޽Ʌ䄂Ʌ䲰޽Ʌ䄂ɅƷɅ䄂Ʌ䓰޽Ʌ䄂翹䛰޽Ʌ䄂Ʌ䝰޽Ʌ䄂翹sx첄␇퀀老㙀䰫翹䐔蚖⩏嶨彎﫱퇵䜀륈頀斆盧숴Ϟ윤鳯뚐ᗴȀ翹茠ᢻ谀舍翹Ă\ꊰ舍翹鋫\䈀£Ꭵ☁ 섀ዢ便姦艉玂ꊹ籊扄㠄㜀प曡Ż坸ᇘɅ坠ᇘɅ첗␰턀老㙀䰫翹Ⓘ鑪찐瑉ꠁ敤⌉翵턩Ꮽᴀ䅟Ⓘ鑪ɾ읔鳯⩐ȇȀ翹ヰᅫ谀舍翹Ă㈑ꊰ舍翹郋₺洍석䘙끽j攀䭐Ѓ&#10;!蟣던㛡㛡坸ᇘɅ坠ᇘɅ쵦␡툀老㙀䰫翹\U蠳슎㟱퍬蜄倗ㅩV\2ɽ읔鳯瞠ᗬȀ翹儰ᅬ谀舍翹Ăsgꊰ舍翹tucional UAERMV 2024 V1.坸ᇘɅ坠ᇘɅ쵱◒팀老㙀䰫翹yn눗貝ࣼ⸉곛鼕닥atuɿ읔鳯谀ᗬȀ翹孰ᅬ谀舍翹Ă\ꊰ舍翹鋫\䈀£Ꭵ☁ 섀ዢ便姦艉玂ꊹ籊扄㠄㜀प曡Ż坸ᇘɅ坠ᇘɅ쵀◃퐀老㙀䰫翹ynಒ꺢ꣻ陸✊㶧鿧ංatuɿ읔鳯訠ᗬȀ翹浰ᅪ谀舍翹Ă鯼Ⴡꊰ舍翹朤ᣖダ즞₺椌腤끽b崀䭐Ѓ!ф旓䫼휆坸ᇘɅ坠ᇘɅ쵓◬픀老㙀䰫翹䐔蚖쾸㟑엀늣扏鞋줯頀斆盧숴ɾ읔鳯ȇȀ翹ヰᅫ谀舍翹Ă\ꊰ舍翹鋫\ᘀ°Ꭵ☁ 섀ዢ便姦艉玂ꊹ籊扄㠄㜀प曡Ż坸ᇘɅ坠ᇘɅ촢▝혀老㙀䰫翹\Uケ鴰癸ẫꯃ曼⁀幍V\2ɿ읔鳯ꌰ熹Ȁ翹䞰ᅫ谀舍翹Ăsgꊰ舍翹tucional UAERMV 2024 V1.坸ᇘɅ坠ᇘɅ촽▎휀老㙀䰫翹桎ꥂ褵嚕弽栌大辖哀⤀஠愼仈ɾ읔鳯鋠ᗬȀ翹猰ᅪ谀舍翹Ă愼仈ꊰ舍翹愼仈綠策桎Ϋ⦜஠愼仈綠策桎ά⦜஠愼仈綠策坸ᇘɅ坠ᇘɅ촌▿老㙀䰫翹\U塪㛌繵珆뢲빜뜻嚂V\2ÿ윤鳯貐ᗴȀ翹䉠ᢻ谀舍翹Ăieꊰ舍翹titucional UAERMV 2024 V坸ᇘɅ坠ᇘɅ촟▨老㙀䰫翹\U楱ᛢ㥈剟䶄砵炙V\2౳ᕉɅĂieꊰ舍翹titucional UAERMV 2024 V坸ᇘɅ坠ᇘɅ췮╙老㙀䰫翹ꃇ䮶꽬㎜䱲릆郛蚲Ԟ읔鳯੠ᕆȀ翹Ḡᅘ谀舍翹Ăڳꊰ舍翹ᗍɅ坸ᇘɅ坠ᇘɅ췹╊老㙀䰫翹㘀初婪↑箄箰쳑ࢧ挀䋖㘀Ĕ읔鳯덐熹Ȁ翹⌰ᅫ谀舍翹Ă㨑ꊰ舍翹覷Τ錄溵洰酾끽z甀䭐Ѓ!䎯坸ᇘɅ坠ᇘɅ췈╻送窘礮Ʌ㱀ƂɅ䅀ƂɅ䃀ƂɅ㰀ƂɅ㙀ƂɅ㲀ƂɅ㴀ƂɅ㪀ƂɅ䂀ƂɅ㼀ƂɅ㻀ƂɅ㤀ƂɅ㕀ƂɅ㳀ƂɅ㕀ƂɅ㤀ƂɅ㻀ƂɅ㼀ƂɅ䂀ƂɅ㪀ƂɅ㴀ƂɅ㲀ƂɅ㙀ƂɅ㰀ƂɅ䃀ƂɅ䅀ƂɅ㱀ƂɅ}\InprocServer32췛╤老㙀䰫翹tr喼뀋內릃衈᬴᏿124ͷ윤鳯둰ᗴȀ翹犠ᢻ谀舍翹ĂLSꊰ舍翹0323-0000-0000-C000-0000坸ᇘɅ坠ᇘɅ춪┕老㙀䰫翹\U쑽촅瑽ꩋ䭞鼽픷V\2ĕ윤鳯ꑐᗴȀ翹孠ᢻ谀舍翹Ăsgꊰ舍翹tucional UAERMV 2024 V1.坸ᇘɅ坠ᇘɅ춅┆老㙀䰫翹〸凹췝랱䭆ꬋˢ읔鳯ȇȀ翹䂰ᅫ谀舍翹Ăڳꊰ舍翹(넀ǼɅ坸ᇘɅ坠ᇘɅ추┷老㙀䰫翹䐔蚖烖퇉饐㲲疌鿇쟧䇋頀斆盧숴ɾ읔鳯ꈐ熹Ȁ翹傰ᅫ谀舍翹Ă\ꊰ舍翹鋫\䈀£Ꭵ☁ 섀ዢ便姦艉玂ꊹ籊扄㠄㜀प曡Ż坸ᇘɅ坠ᇘɅ칧┠老㙀䰫翹\U퇒푢数币뼼풐煐V\2ɾ읔鳯霠ᗬȀ翹淰ᅪ谀舍翹Ăieꊰ舍翹titucional UAERMV 2024 V坸ᇘɅ坠ᇘɅ칶᫑老㙀䰫翹\U섽⭧큦訔轔⎴V\2ɾ읔鳯ꠀᗬȀ翹詰ᅪ谀舍翹Ăsgꊰ舍翹tucional UAERMV 2024 V1.坸ᇘɅ坠ᇘɅ칁᫂老㙀䰫翹20Ꭸ멏녡疫뀰660湙윤鳯阰ᗴȀ翹冠ᢻ谀舍翹Ă60ꊰ舍翹04F006A006B0079003600670坸ᇘɅ坠ᇘɅ칐᫳老㙀䰫翹䐔蚖㕛꾞ꢆ垇ꩈ풾宺頀斆盧숴ɿ읔鳯葠ᗬȀ翹䫰ᅬ谀舍翹Ă\ꊰ舍翹鋫\䈀£Ꭵ☁ 섀ዢ便姦艉玂ꊹ籊扄㠄㜀प曡Ż坸ᇘɅ坠ᇘɅ츣᪜送⯠ƸɅⰠƸɅⰠƸɅ㗰7Ʌ㘀7Ʌ㘀7Ʌ鎐磃ɅJOٞڿPP鎐磃Ʌ㗰7Ʌٞڿ娀鎐磃Ʌ碽Ʌ塨䳚翹攀˓Ʌ碽Ʌsx츲᪍送繠磥Ʌ绀磥Ʌ绀磥ɅႪɅႪɅႪɅ璀ᔭɅJOٞڳ掴䋖璀ᔭɅႪɅٞڳ㾼뷩璀ᔭɅꗠᔪɅ塨䳚翹昐˓ɅꗠᔪɅцչ츍᪾老㙀䰫翹䐔蚖鄤䃉樀ꯃᱜ锻᧧냀頀斆盧숴ዕ읔鳯뫐熹Ȁ翹懰ᅫ谀舍翹Ă\ꊰ舍翹鋫\䈀£Ꭵ☁ 섀ዢ便姦艉玂ꊹ籊扄㠄㜀प曡Ż坸ᇘɅ坠ᇘɅ츜᪯老㙀䰫翹㘀氍㎰嚢谨튔䩄࿓傐挀䋖㘀ă윤鳯꯰ᗴȀ翹䧠ᢻ谀舍翹Ă㨑ꊰ舍翹覷ꍨﰹ溵洰兾끽z甀䭐Ѓ!샃ठ䍮坸ᇘɅ坠ᇘɅ컯ᩘ老㙀䰫翹綠策鳧ׅ廾灇ꅚԌ㨂愀仈綠策ɿ읔鳯ꏰ熹Ȁ翹䵰ᅫ谀舍翹Ă㬑ꊰ舍翹覷숬調砺酶끽|眀䭐Ѓ!ꓳ鉝䅕坸ᇘɅ坠ᇘɅ컾ᩉ老㙀䰫翹ᭆᰁ諰ꨞ鹸ʺㅌ⍇윤鳯镰ᗴȀ翹䉠ᢻ谀舍翹Ăڳꊰ舍翹ጀȝɅ坸ᇘɅ坠ᇘɅ컉᩺老㙀䰫翹䐔蚖㮮짯韺ꥼმꗮ頀斆盧숴笣윤鳯ꙐᗴȀ翹峠ᢻ谀舍翹Ă\ꊰ舍翹鋫\䈀£Ꭵ☁ 섀ዢ便姦艉玂ꊹ籊扄㠄㜀प曡Ż坸ᇘɅ坠ᇘɅ컘ᩫ老㙀䰫翹yn㜡ﶎⴀ钊銫舰atuՎ윤鳯黰ᗴȀ翹婠ᢻ谀舍翹Ăsgꊰ舍翹tucional UAERMV 2024 V1.坸ᇘɅ坠ᇘɅ캫ᨔ老㙀䰫翹䐔蚖८횈볾㨾캨균㜙頀斆盧숴ɾ읔鳯鞰熹Ȁ翹㹰ᅫ谀舍翹Ă\ꊰ舍翹鋫\䈀£Ꭵ☁ 섀ዢ便姦艉玂ꊹ籊扄㠄㜀प曡Ż坸ᇘɅ坠ᇘɅ캺ᨅ老㙀䰫翹䐔蚖㴅苇崵剱ꉱ頀斆盧숴·읔鳯眰祯Ȁ翹䕰޽谀舍翹Ă\ꊰ舍翹鋫\䈀£Ꭵ☁ 섀ዢ便姦艉玂ꊹ籊扄㠄㜀प曡Ż坸ᇘɅ坠ᇘɅ캕ᨶ老㙀䰫翹tr毷졃棱⩡䓵聕㘈힝124䯗윤鳯꾰ᗴȀ翹堠ᢻ谀舍翹ĂLSꊰ舍翹0323-0000-0000-C000-0000坸ᇘɅ坠ᇘɅ콤ᨧ老㙀䰫翹\U᎑븯韁힏斉ݔ꟤V\2᧔윤鳯뒐ᗴȀ翹笠ᢻ谀舍翹Ăsgꊰ舍翹tucional UAERMV 2024 V1.坸ᇘɅ坠ᇘɅ콷ᯐ老㙀䰫翹ก锒籲Ⴁ僷㥓윤鳯躐ᗴȀ翹㼠ᢻ谀舍翹Ăꊰ舍翹&#10;stiimeᓭᕎ䫸ǚ坸ᇘɅ坠ᇘɅ콆ᯁ老㙀䰫翹䐔蚖皊庅喭塭理釈뙔頀斆盧숴ɽ읔鳯ȇȀ翹ヰᅫ谀舍翹Ă\ꊰ舍翹鋫\䈀£Ꭵ☁ 섀ዢ便姦艉玂ꊹ籊扄㠄㜀प曡Ż坸ᇘɅ坠ᇘɅ콑᯲送㴰޽Ʌ䄂嬀ʒɅ䄂Ʌ儐ʒɅ䄂嘠ʒɅ䄂兀ʒɅ䄂噐ʒɅ䄂唰ʒɅ䄂坰ʒɅ䄂声ʒɅ䄂䥘翹嚐ᔪɅ䥘翹䶐ᔪɅ䥘翹ꖰȟɅ䥘翹ꍀȟɅ尸䥙翹꣠ȟɅ巘䥙翹ꦠȟɅ庠䥙翹骰䤪翹켠ᯣ蠁剕佉ɅɅɅ璈˓Ʌ璈˓Ʌ⡈紑翹ƻ켳ᮌ送埰޽Ʌ䄂ꢀʑɅ䄂Ʌ鵰ʑɅ䄂ꖀʑɅ䄂鹠ʑɅ䄂黀ʑɅ䄂ꑠʑɅ䄂ꐰʑɅ䄂ꍀʑɅ䄂뱠ʑɅ䄂빰ʑɅ䄂뺠ʑɅ䄂뼰ʑɅ䄂뽠ʑɅ䄂산ʑɅ䄂Ʌ딐ʑɅ䄂Ʌsx켂ᮽ老㙀䰫翹綠策够❶剢ꄗ웎鞫愀仈綠策ɆᕉɅĂ㘑ꊰ舍翹뭽悾钡攌솶ꈜ끽r洀䭐Ѓ!簿텗詯㱲坸ᇘɅ坠ᇘɅ켝ᮮ送⼰ᠳɅ䄂翹⯐ᠳɅ䄂翹㈰ᠳɅ䄂翹㒠ᠳɅ䄂翹⿀ᠳɅ䄂翹㎰ᠳɅ䄂翹⿰ᠳɅ䄂翹㚀ᠳɅ䄂翹馰޽Ʌ䄂ɅῐᠳɅ䄂╀ᠳɅ䄂⡀ᠳɅ䄂☀ᠳɅ䄂⡰ᠳɅ䄂ↀᠳɅ䄂Ʌ⥠ᠳɅ䄂Ʌsx쿬᭟送麰޽Ʌ䄂⼰ᠳɅ䄂Ʌ⯐ᠳɅ䄂㈰ᠳɅ䄂㒠ᠳɅ䄂⿀ᠳɅ䄂㎰ᠳɅ䄂⿰ᠳɅ䄂㚀ᠳɅ䄂ƷɅ䄂嶰޽Ʌ䄂Ʌ峰޽Ʌ䄂ɅƷɅ䄂Ʌ台޽Ʌ䄂翹娰޽Ʌ䄂Ʌ地޽Ʌ䄂翹sx쿿ᭈ豈老㙀䰫翹䐔蚖崚큘⍓ﷹÍ浧頀斆盧숴݄오鳯睰ᗴȀ翹䚠ᢻ谀舍翹Ă\ꊰ舍翹鋫\䈀£Ꭵ☁ 섀ዢ便姦艉玂ꊹ籊扄㠄㜀प曡Ż坸ᇘɅ坠ᇘɅ쿎᭹切送嬀ʒɅ䄂翹儐ʒɅ䄂翹嘠ʒɅ䄂翹兀ʒɅ䄂翹噐ʒɅ䄂翹唰ʒɅ䄂翹坰ʒɅ䄂翹声ʒɅ䄂翹㶰޽Ʌ䄂Ʌ웳⥐㹃Ō⠠﬌赿䆓鋫\ꨀ.⠠ﬔ赿䆓鋫\ꨀ.Ꭵ☁ 섀ዢ便姦艉玂ꊹ籊扄㠄㜀प曡Ż䰷ꪼ欄ۡ竦␅̀䐅ꨀ.ጀ䄁砮汭չ쿙᭪ﬀ老㙀䰫翹yn꾖禁䪐꺱洆骵atuɛ윤鳯蹐ᗴȀ翹䜠ᢻ谀舍翹Ă\ꊰ舍翹鋫\䈀£Ꭵ☁ 섀ዢ便姦艉玂ꊹ籊扄㠄㜀प曡Ż坸ᇘɅ坠ᇘɅ쾨ᬛﰀ老㙀䰫翹䐔蚖忴☠뭯匳촃頀斆盧숴˸ᕉɅĂ\ꊰ舍翹鋫\䈀£Ꭵ☁ 섀ዢ便姦艉玂ꊹ籊扄㠄㜀प曡Ż坸ᇘɅ坠ᇘɅ쾻ᬄﴀ老㙀䰫翹鵴秥ૡ㣘ﮞꈴ〘჉Ċ윤鳯訐ᗴȀ翹䎠ᢻ谀舍翹Ăڳꊰ舍翹ᔀȝɅ坸ᇘɅ坠ᇘɅ쾊ᬵ︀老㙀䰫翹玛წẊ瘊咮ꥤɾ읔鳯ȇȀ翹⼰ᅫ谀舍翹Ăڳꊰ舍翹ሀȝɅ坸ᇘɅ坠ᇘɅ쁥ᬦ＀送销ᕬɅ镀ᕬɅ镀ᕬɅ㞠᣻Ʌ㞰᣻Ʌ㞰᣻ɅꨰᕉɅJOٞڿlaꨰᕉɅ㞠᣻Ʌٞڿ27ꨰᕉɅ菰ᔗɅ&quot;/塨䳚翹肠˓Ʌ菰ᔗɅ쁴ᣗ适/13_ncr:1_{632A478D-2F3D-4E1B-BE49-912774501334}tyCache\1\UD\u_7IJF2EQ9LEGM5T75\e_C2GK9UTC67FSUCG3\FRT\f_DE3B4SVV6JUE37BB.bin쁇ᣀĀ耂㙀䰫翹翶጑才瑳̒세뽠좗＀戨ｏĔ읔鳯₠8Ȁ翹눰޽谀舍翹Ă翶ꊰ舍翹siᯘ&quot;Ʌ韈ᅸɅ坸ᇘɅ坠ᇘɅ쁖ᣱȀ耂㙀䰫翹䐔蚖急ᛈ鬒㛕퐋﹎㏸頀斆盧숴ɽ읔鳯偀祕Ȁ翹＠祙谀舍翹Ă\ꊰ舍翹홅\Ꭵ☁ 섀ዢ便姦艉玂ꊹ籊扄㠄㜀प曡Ż䰷坸ᇘɅ坠ᇘɅ쀡ᣢ̀耂㙀䰫翹䐔蚖現评ㅀ俴ㄅ砝䐍頀斆盧숴Đ읔鳯廠祕Ȁ翹祙谀舍翹Ă\ꊰ舍翹홅\Ꭵ☁ 섀ዢ便姦艉玂ꊹ籊扄㠄㜀प曡Ż䰷坸ᇘɅ坠ᇘɅ쀰ᢓЀ耂㙀䰫翹.d퍹㿙汫胁ᦷࢸ괆励gs\ɯ읔鳯数śȀ翹ᄲ谀舍翹Ă00ꊰ舍翹ingChanges第琢㨢㠢㉢湹Ⱒ琢摩㨢ⰴ琢≳坸ᇘɅ坠ᇘɅ쀃ᢼԀ耂㙀䰫翹1-掼ꉌ┖탅㮰ꯦ쑄 ] ɾ읔鳯樐qȀ翹䝰޽谀舍翹Ădiꊰ舍翹eUpdate\&quot;]}&quot;],&quot;H&quot;:&quot;Realt坸ᇘɅ坠ᇘɅ쀒᢭؀耂㙀䰫翹翹ᆵ⻞ə㶴ቶ픕洀ᖋɅɿ읔鳯琰qȀ翹忰޽谀舍翹Ă嫬၍ꊰ舍翹휢稗⃙륟憊琊䆅耚끽j攀䭐Ѓ!ភ꫒㰀퓶坸ᇘɅ坠ᇘɅ샭ᡞ܀耂㙀䰫翹Ʌ೜剞陔֗솸䚒焎⏎鬀ᗰɅɿ읔鳯뵰7Ȁ翹祙谀舍翹ĂɅꊰ舍翹祐ᕼɅ聰ᣪɅ殐ᕼɅ蓐ᣪɅ潐ᕼɅ볐ᣪɅ坸ᇘɅ坠ᇘɅ샼ᡏࠀ适洠磡Ʌ涀磡Ʌ涀磡Ʌ㶠၏Ʌ㶸၏Ʌ㶸၏Ʌ絰ǺɅJOٞڳPP絰ǺɅ㶠၏Ʌٞڳ娀絰ǺɅŚɅ塨䳚翹訰˓ɅŚɅ샏ᡸऀ耂㙀䰫翹//㌝檸漹౓焒䱍.co䮻읔鳯婠祕Ȁ翹⣠祚谀舍翹Ă=wꊰ舍翹s&amp;clientProtocol=1.4&amp;con坸ᇘɅ坠ᇘɅ샞ᡩ਀耂㙀䰫翹Ʌ晜墮ᅋㅼ涕뙖ɯ읔鳯ꬰ7Ȁ翹ᄲ谀舍翹Ăꊰ舍翹坸ᇘɅ坠ᇘɅ삩᠚଀耂㙀䰫翹翶⩤讄饺嬀脧軽躇掕ɯ읔鳯뙰7Ȁ翹ᄲ谀舍翹Ă翶ꊰ舍翹Ʌ礨爀Ʌ釈ᅸɅ坸ᇘɅ坠ᇘɅ삸᠋ఀ耂㙀䰫翹h:貿䐑ᬆ첝ꀒ閶porཱུ읔鳯挀᣺Ȁ翹훰޽谀舍翹Ăbaꊰ舍翹1; CobaltMinor:5; MsDavE坸ᇘɅ坠ᇘɅ삋ᠴഀ耂㙀䰫翹翶쟨朶☒䬐㑘嗬䦒ፁɿ읔鳯⺀祕Ȁ翹ؠ祚谀舍翹Ă翶ꊰ舍翹vI⣨&quot;ɅꙈᅸɅ坸ᇘɅ坠ᇘɅ삚ᠥ฀耂㙀䰫翹ll្癥祲韨樔뗗tChɯ읔鳯맰7Ȁ翹ᄲ谀舍翹Ăulꊰ舍翹iveLockId=Timeout=null L坸ᇘɅ坠ᇘɅ셵᧖ༀ耂㙀䰫翹翶╥ꙵ䂨抠퉹椵萝偨ɿ읔鳯藀᣺Ȁ翹鱰ᅪ谀舍翹Ă翶ꊰ舍翹ɅŘ熡Ʌ鋈ᅸɅ坸ᇘɅ坠ᇘɅ셄ᧇက耂㙀䰫翹rs䴭壹ꑑ獟鿈㠯⍀ent䪐읔鳯湠᣺Ȁ翹޽谀舍翹ĂK9ꊰ舍翹CG3\Accounts\r_74DB6FURN坸ᇘɅ坠ᇘɅ셗᧰ᄀ耂㙀䰫翹ef鐦湼觬좜ᓨ栀伧ɾ읔鳯萰qȀ翹匰޽谀舍翹Ă㈑ꊰ舍翹郋₺洍석䘙끽j攀䭐Ѓ&#10;!蟣던㛡㛡坸ᇘɅ坠ᇘɅ섦᧡ሀ耂㙀䰫翹䑿뾫岄嗀Ѕ뭩涤嶓ɽ읔鳯릐7Ȁ翹祙谀舍翹Ăہꊰ舍翹漀浡湩䍧楬湥t坸ᇘɅ坠ᇘɅ성ᦒጀ耂㙀䰫翹\U㊻鍀ᒏ纊⾦ጡᠪt\Iɾ읔鳯敀祕Ȁ翹祙谀舍翹Ă_Cꊰ舍翹7FSUCG3\RT\c_UQTM99RVCFM坸ᇘɅ坠ᇘɅ섀ᦃ᐀适缰ᆏɅ羐ᆏɅ羐ᆏɅ砠᣺Ʌ砸᣺Ʌ砸᣺Ʌ鲐ɱɅJOٞڳh,鲐ɱɅ砠᣺Ʌٞڳ䈀£鲐ɱɅ찰ȌɅ塨䳚翹雰˓Ʌ찰ȌɅչ浸祬섓᦬ᔀ适ꐀȄɅ꘠ȄɅꝠȄɅ귀ȄɅ諠ႻɅ困ʫɅ媐ʫɅ奐ʫɅ堐ʫɅ恰ʫɅ枠ſɅ崀ᗱɅ婠ᡂɅ最ſɅ晠ſɅ梀ſɅ榠ȅɅ牠ȅɅムᡲɅ쇢ᥝᘀ耂㙀䰫翹Ʌ쾩満ﳺ拉䉵䱆ɾ읔鳯뛠᣺Ȁ翹폰޽谀舍翹Ăꊰ舍翹坸ᇘɅ坠ᇘɅ쇽᥎ᜀ耂㙀䰫翹଀șꪎᩨ쐈њ鰐苫諭ᥨ餀ਿșɿ읔鳯鱰qȀ翹聰޽谀舍翹ĂЗ䄀ꊰ舍翹uy Alta̢̢̢̢࠙࠙࠙࠙࠙坸ᇘɅ坠ᇘɅ쇌᥿᠀适匀ᆏɅ占ᆏɅ占ᆏɅ瘀᣺Ʌ瘘᣺Ʌ瘘᣺Ʌ到ߪɅJOٞڳPP到ߪɅ瘀᣺Ʌٞڳ䈀£到ߪɅＰɈɅ&quot;/塨䳚翹鬰˓ɅＰɈɅsx쇟ᥨᤀ适崐ᆏɅ嵰ᆏɅ嵰ᆏɅ됰ŕɅ둈ŕɅ둈ŕɅᰐʐɅJOٞڳ鲥ꀩᰐʐɅ됰ŕɅٞڳᰐʐɅ繐ȍɅ塨䳚翹鱀˓Ʌ繐ȍɅ⸷浸祬솮ᤙᨀ耂㙀䰫翹ti씚핈ⅈ鎙␗잒Ⓓퟚgs\ᮆ읔鳯ܭȀ翹䒰޽谀舍翹Ă00ꊰ舍翹ingChanges\f1d7461f\9414坸ᇘɅ坠ᇘɅ솹ᤊᬀ耂㙀䰫翹翶⯍镳崅斿䳊䃿ꛐ뵴 ] ɽ읔鳯橐qȀ翹䬰޽谀舍翹Ă翶ꊰ舍翹ciᗮɅ諈ᅸɅ坸ᇘɅ坠ᇘɅ솈᤻ᰀ耂㙀䰫翹଀șﭑ恜쩺⟆贷奢楉쁓餀ਿșɾ읔鳯舀᣺Ȁ翹蚰ᅪ谀舍翹ĂЗ䄀ꊰ舍翹uy Alta̢̢̢̢࠙࠙࠙࠙࠙坸ᇘɅ坠ᇘɅ솛ᤤᴀ耂㙀䰫翹翶︚✦⒆洆Ӳק꛹＀戨ｏɏ읔鳯쀠᣺Ȁ翹޽谀舍翹Ă翶ꊰ舍翹siؘ熡ɅꃈᅸɅ坸ᇘɅ坠ᇘɅ쉪ổḀ耂㙀䰫翹\Uଔ촱旜馞鏡ﲽ뎸雼t\Iጊ읔鳯☠8Ȁ翹䐰޽谀舍翹Ă_Cꊰ舍翹7FSUCG3\Accounts\r_74DB6坸ᇘɅ坠ᇘɅ쉅Ệἀ耂㙀䰫翹rs設説人挳ຖentɾ읔鳯挀祕Ȁ翹祙谀舍翹ĂK9ꊰ舍翹CG3\PRT\p_DE3B4SVV6JUE37坸ᇘɅ坠ᇘɅ쉔ỷ 耂㙀䰫翹yn萩㋻쮦偣Ӎ㌯atuɾ읔鳯⫠祕Ȁ翹﷠祙谀舍翹Ăꊰ舍翹坸ᇘɅ坠ᇘɅ숧Ỡ℀耂㙀䰫翹D1욉伤㾓痗㺠鴢뢣porɾ읔鳯曀祕Ȁ翹ؠ祚谀舍翹Ăbaꊰ舍翹1; CobaltMinor:5; MsDavE坸ᇘɅ坠ᇘɅ숶ẑ∀蠂簀燨ɅຠޥɅ莠燨Ʌ㢠ࠕɅޤɅ泀燨ɅୀޥɅⴠ̊Ʌ༰ޥɅᙀ̊ɅﰐޤɅተ̊Ʌ숁Ẃ⌀耂㙀䰫翹rsֳጶ•ꩣ暼∂entɿ읔鳯ὠ8Ȁ翹ꋰ޽谀舍翹ĂK9ꊰ舍翹CG3\Accounts\r_74DB6FURN坸ᇘɅ坠ᇘɅ숐ẳ␀耂㙀䰫翹଀ș佔㼙蚙ۛ逛摯挞ԗ䴀攀ɾ읔鳯ꏰqȀ翹葰޽谀舍翹Ăԗ䴀ꊰ舍翹Catastrófico̢̢̢࠙࠙࠙坸ᇘɅ坠ᇘɅ싣Ṝ─蠂뇠燖Ʌ賰ᡆɅ꙰燖Ʌﹰ齏^愰ࠕɅ鑀ᡆɅ霰燖Ʌ趀ᡆɅꩀ燖Ʌ祀ᡆɅ鬀燖Ʌ艀ᡆɅᨐ̊Ʌ싲ṍ☀耂㙀䰫翹䐔蚖关筿᳘⭵辏啄郳頀斆盧숴ɾ읔鳯7Ȁ翹祙谀舍翹Ă\ꊰ舍翹홅\Ꭵ☁ 섀ዢ便姦艉玂ꊹ籊扄㠄㜀प曡Ż䰷坸ᇘɅ坠ᇘɅ싍Ṿ✀耂㙀䰫翹yn尢汌粭嗣⊖ᜋ卧atuɿ읔鳯㘀祕Ȁ翹祙谀舍翹Ăꊰ舍翹坸ᇘɅ坠ᇘɅ시ṯ⠀适&amp;{DD3B49A1-F066-458F-8D38-D72558DD1BFB}潳慬整䍤浯敭瑮慃摲嬭ⰱ㈱≝∬潣灭湯湥䑴浩湥楳湯≳笺栢楥桧≴ㄺ㤶ⱽ瀢楲牯瑩≹ㄺ∬潣瑮湥䥴≤∺㍻䍆䈹䈶ⴶ䅃䑆㐭䈸ⴹ䄸䑁䘭䘴㍆䐷䘸䔵細Ⱒ椢䍳湯整瑮摉慖楬≤琺畲ⱥ琢灹≥∺獉汯瑡摥索]슯Ḙ⤀耂㙀䰫翹腅况嶉䢑郬❂瑶嫕瘾뇒저됻訉腅ɾ읔鳯澀ᗬȀ翹䒰ᅬ谀舍翹ĂᎶဣꊰ舍翹지ꊜ뭽ꇾ钨攌솶鈜끽r洀䭐Ѓ!ᦳ闵爢坸ᇘɅ坠ᇘɅ슾ḉ⨀耂㙀䰫翹r:ꔨ嫠ᝀ涍ᙦⱣ獘㻆501ɾ읔鳯㍀祕Ȁ翹＠祙谀舍翹Ă䗥꠷ꊰ舍翹ጀ䇑ᗶᖟȀؿ奁秽䔀큃ܸ봹坸ᇘɅ坠ᇘɅ슉Ḻ⬀耂㙀䰫翹଀ș焞⽕뚦ꭵ姦潻௻ԗ䴀攀ɿ읔鳯砰qȀ翹匰޽谀舍翹Ăԗ䴀ꊰ舍翹Catastrófico̢̢̢࠙࠙࠙坸ᇘɅ坠ᇘɅ슘ḫⰀ耂㙀䰫翹ef䓕꧿糺⽒풚쓍텗尧ɾ읔鳯匀祕Ȁ翹◠祚谀舍翹ĂɅꊰ舍翹홅\ႊɅ؂Ʌ坸ᇘɅ坠ᇘɅ썫῔ⴀ耂㙀䰫翹Ʌ넎킂岜ꯙ䈳፪舽ཱུ읔鳯恀祕Ȁ翹祙谀舍翹Ăꊰ舍翹坸ᇘɅ坠ᇘɅ썺῅⸀耂㙀䰫翹翶厙悖蹻툅ዊ⯰굶ɿ읔鳯笠᣺Ȁ翹䒰ᅬ谀舍翹Ă翶ꊰ舍翹Ʌ훘ᗮɅ诈ᅸɅ坸ᇘɅ坠ᇘɅ썕ῶ⼀耂㙀䰫翹倀爀묐㑇蔍瘧魦馋₷믝䐀&lt;쀣ɿ읔鳯怐7Ȁ翹祙谀舍翹Ă䐒=ꊰ舍翹ᨀៀImpactoᤋଂ␀&lt;쀣࠙&#10;ᤀ̈∀ăᤀ坸ᇘɅ坠ᇘɅ쌤ῧ　耂㙀䰫翹h:닢ꌪፙ覰色믅porˢ읔鳯諀᣺Ȁ翹雰ᅪ谀舍翹Ăbaꊰ舍翹1; CobaltMinor:5; MsDavE坸ᇘɅ坠ᇘɅ쌷ᾐ㄀耂㙀䰫翹Ʌ姻붆찞◛玵恊ɽ읔鳯꿀᣺Ȁ翹싰ᅪ谀舍翹Ăꊰ舍翹坸ᇘɅ坠ᇘɅ쌆ᾁ㈀耂㙀䰫翹" userProvider="䰫翹㾼뷩₧㐕꓇잋ᙪ⸉欙⤀஠愼仈ɿ읔鳯𢡄ȇȀ翹䂰ᅫ谀舍翹Ă愼仈ꊰ舍翹掴䋖㘀㾼뷩ࢴ⦜஠愼仈綠策桎Џ嶖掴䋖㘀坸ᇘɅ坠ᇘɅ챒⓭였老㙀䰫翹翹㎻悿ﲣ⻆ཛ㗔ᆢꖬ렀辒翹ɽ읔鳯거熹Ȁ翹傰ᅫ谀舍翹Ăꊰ舍翹坸ᇘɅ坠ᇘɅ찭⒞윀老㙀䰫翹䐔蚖ⴽ쩍燴㙎聇刺ẽ㽭頀斆盧숴ɋ읔鳯덐熹Ȁ翹嚰ᅫ谀舍翹Ă\ꊰ舍翹鋫\䈀£Ꭵ☁ 섀ዢ便姦艉玂ꊹ籊扄㠄㜀प曡Ż坸ᇘɅ坠ᇘɅ찼⒏저老㙀䰫翹㘀䱢⫪펿좤牪꒔挀䋖㘀Đ읔鳯븰熹Ȁ翹姰ᅫ谀舍翹Ă㬑ꊰ舍翹覷ꏘ砺ᵶ끽|眀䭐Ѓ!冐䌉坸ᇘɅ坠ᇘɅ찏Ⓒ준老㙀䰫翹\Uᆥ솙뿩ⅈ奡邗V\2ɾ읔鳯馰熹Ȁ翹㹰ᅫ谀舍翹Ăsgꊰ舍翹tucional UAERMV 2024 V1.坸ᇘɅ坠ᇘɅ찞⒩쨀老㙀䰫翹쏾ⴱ竧⾺쮔쒇᥊䛨읔鳯瞰熹Ȁ翹姰ᅫ谀舍翹Ăڳꊰ舍翹(漀浭瑩坸ᇘɅ坠ᇘɅ쳩⑚쬀老㙀䰫翹䐔蚖艋꼵໾钾㔽䕼퇲낲頀斆盧숴ɾ읔鳯莠ᗬȀ翹俰ᅬ谀舍翹Ă\ꊰ舍翹鋫\䈀£Ꭵ☁ 섀ዢ便姦艉玂ꊹ籊扄㠄㜀प曡Ż坸ᇘɅ坠ᇘɅ쳸⑋찀老㙀䰫翹充糚ퟌ鳙矈ㅦᴷć윤鳯罐ᗴȀ翹䑠ᢻ谀舍翹Ăڳꊰ舍翹(漀浭瑩坸ᇘɅ坠ᇘɅ쳋⑴촀老㙀䰫翹\U胅嗸魋戝꯮뉌楠ꅻV\2˂윤鳯궰ᗴȀ翹抠ᢻ谀舍翹Ăsgꊰ舍翹tucional UAERMV 2024 V1.坸ᇘɅ坠ᇘɅ쳚⑥츀老㙀䰫翹䐔蚖像蚍쎔ⓖ惏穲ꤓꖑ頀斆盧숴ɿ읔鳯ȇȀ翹㹰ᅫ谀舍翹Ă\ꊰ舍翹鋫\䈀£Ꭵ☁ 섀ዢ便姦艉玂ꊹ籊扄㠄㜀प曡Ż坸ᇘɅ坠ᇘɅ첵␖케送ꢀʑɅ䄂翹鵰ʑɅ䄂翹ꖀʑɅ䄂翹鹠ʑɅ䄂翹黀ʑɅ䄂翹ꑠʑɅ䄂翹ꐰʑɅ䄂翹ꍀʑɅ䄂翹嚰޽Ʌ䄂Ʌ䈰޽Ʌ䄂䍰޽Ʌ䄂Ʌ䲰޽Ʌ䄂ɅƷɅ䄂Ʌ䓰޽Ʌ䄂翹䛰޽Ʌ䄂Ʌ䝰޽Ʌ䄂翹sx첄␇퀀老㙀䰫翹䐔蚖⩏嶨彎﫱퇵䜀륈頀斆盧숴Ϟ윤鳯뚐ᗴȀ翹茠ᢻ谀舍翹Ă\ꊰ舍翹鋫\䈀£Ꭵ☁ 섀ዢ便姦艉玂ꊹ籊扄㠄㜀प曡Ż坸ᇘɅ坠ᇘɅ첗␰턀老㙀䰫翹Ⓘ鑪찐瑉ꠁ敤⌉翵턩Ꮽᴀ䅟Ⓘ鑪ɾ읔鳯⩐ȇȀ翹ヰᅫ谀舍翹Ă㈑ꊰ舍翹郋₺洍석䘙끽j攀䭐Ѓ&#10;!蟣던㛡㛡坸ᇘɅ坠ᇘɅ쵦␡툀老㙀䰫翹\U蠳슎㟱퍬蜄倗ㅩV\2ɽ읔鳯瞠ᗬȀ翹儰ᅬ谀舍翹Ăsgꊰ舍翹tucional UAERMV 2024 V1.坸ᇘɅ坠ᇘɅ쵱◒팀老㙀䰫翹yn눗貝ࣼ⸉곛鼕닥atuɿ읔鳯谀ᗬȀ翹孰ᅬ谀舍翹Ă\ꊰ舍翹鋫\䈀£Ꭵ☁ 섀ዢ便姦艉玂ꊹ籊扄㠄㜀प曡Ż坸ᇘɅ坠ᇘɅ쵀◃퐀老㙀䰫翹ynಒ꺢ꣻ陸✊㶧鿧ංatuɿ읔鳯訠ᗬȀ翹浰ᅪ谀舍翹Ă鯼Ⴡꊰ舍翹朤ᣖダ즞₺椌腤끽b崀䭐Ѓ!ф旓䫼휆坸ᇘɅ坠ᇘɅ쵓◬픀老㙀䰫翹䐔蚖쾸㟑엀늣扏鞋줯頀斆盧숴ɾ읔鳯ȇȀ翹ヰᅫ谀舍翹Ă\ꊰ舍翹鋫\ᘀ°Ꭵ☁ 섀ዢ便姦艉玂ꊹ籊扄㠄㜀प曡Ż坸ᇘɅ坠ᇘɅ촢▝혀老㙀䰫翹\Uケ鴰癸ẫꯃ曼⁀幍V\2ɿ읔鳯ꌰ熹Ȁ翹䞰ᅫ谀舍翹Ăsgꊰ舍翹tucional UAERMV 2024 V1.坸ᇘɅ坠ᇘɅ촽▎휀老㙀䰫翹桎ꥂ褵嚕弽栌大辖哀⤀஠愼仈ɾ읔鳯鋠ᗬȀ翹猰ᅪ谀舍翹Ă愼仈ꊰ舍翹愼仈綠策桎Ϋ⦜஠愼仈綠策桎ά⦜஠愼仈綠策坸ᇘɅ坠ᇘɅ촌▿老㙀䰫翹\U塪㛌繵珆뢲빜뜻嚂V\2ÿ윤鳯貐ᗴȀ翹䉠ᢻ谀舍翹Ăieꊰ舍翹titucional UAERMV 2024 V坸ᇘɅ坠ᇘɅ촟▨老㙀䰫翹\U楱ᛢ㥈剟䶄砵炙V\2౳ᕉɅĂieꊰ舍翹titucional UAERMV 2024 V坸ᇘɅ坠ᇘɅ췮╙老㙀䰫翹ꃇ䮶꽬㎜䱲릆郛蚲Ԟ읔鳯੠ᕆȀ翹Ḡᅘ谀舍翹Ăڳꊰ舍翹ᗍɅ坸ᇘɅ坠ᇘɅ췹╊老㙀䰫翹㘀初婪↑箄箰쳑ࢧ挀䋖㘀Ĕ읔鳯덐熹Ȁ翹⌰ᅫ谀舍翹Ă㨑ꊰ舍翹覷Τ錄溵洰酾끽z甀䭐Ѓ!䎯坸ᇘɅ坠ᇘɅ췈╻送窘礮Ʌ㱀ƂɅ䅀ƂɅ䃀ƂɅ㰀ƂɅ㙀ƂɅ㲀ƂɅ㴀ƂɅ㪀ƂɅ䂀ƂɅ㼀ƂɅ㻀ƂɅ㤀ƂɅ㕀ƂɅ㳀ƂɅ㕀ƂɅ㤀ƂɅ㻀ƂɅ㼀ƂɅ䂀ƂɅ㪀ƂɅ㴀ƂɅ㲀ƂɅ㙀ƂɅ㰀ƂɅ䃀ƂɅ䅀ƂɅ㱀ƂɅ}\InprocServer32췛╤老㙀䰫翹tr喼뀋內릃衈᬴᏿124ͷ윤鳯둰ᗴȀ翹犠ᢻ谀舍翹ĂLSꊰ舍翹0323-0000-0000-C000-0000坸ᇘɅ坠ᇘɅ춪┕老㙀䰫翹\U쑽촅瑽ꩋ䭞鼽픷V\2ĕ윤鳯ꑐᗴȀ翹孠ᢻ谀舍翹Ăsgꊰ舍翹tucional UAERMV 2024 V1.坸ᇘɅ坠ᇘɅ춅┆老㙀䰫翹〸凹췝랱䭆ꬋˢ읔鳯ȇȀ翹䂰ᅫ谀舍翹Ăڳꊰ舍翹(넀ǼɅ坸ᇘɅ坠ᇘɅ추┷老㙀䰫翹䐔蚖烖퇉饐㲲疌鿇쟧䇋頀斆盧숴ɾ읔鳯ꈐ熹Ȁ翹傰ᅫ谀舍翹Ă\ꊰ舍翹鋫\䈀£Ꭵ☁ 섀ዢ便姦艉玂ꊹ籊扄㠄㜀प曡Ż坸ᇘɅ坠ᇘɅ칧┠老㙀䰫翹\U퇒푢数币뼼풐煐V\2ɾ읔鳯霠ᗬȀ翹淰ᅪ谀舍翹Ăieꊰ舍翹titucional UAERMV 2024 V坸ᇘɅ坠ᇘɅ칶᫑老㙀䰫翹\U섽⭧큦訔轔⎴V\2ɾ읔鳯ꠀᗬȀ翹詰ᅪ谀舍翹Ăsgꊰ舍翹tucional UAERMV 2024 V1.坸ᇘɅ坠ᇘɅ칁᫂老㙀䰫翹20Ꭸ멏녡疫뀰660湙윤鳯阰ᗴȀ翹冠ᢻ谀舍翹Ă60ꊰ舍翹04F006A006B0079003600670坸ᇘɅ坠ᇘɅ칐᫳老㙀䰫翹䐔蚖㕛꾞ꢆ垇ꩈ풾宺頀斆盧숴ɿ읔鳯葠ᗬȀ翹䫰ᅬ谀舍翹Ă\ꊰ舍翹鋫\䈀£Ꭵ☁ 섀ዢ便姦艉玂ꊹ籊扄㠄㜀प曡Ż坸ᇘɅ坠ᇘɅ츣᪜送⯠ƸɅⰠƸɅⰠƸɅ㗰7Ʌ㘀7Ʌ㘀7Ʌ鎐磃ɅJOٞڿPP鎐磃Ʌ㗰7Ʌٞڿ娀鎐磃Ʌ碽Ʌ塨䳚翹攀˓Ʌ碽Ʌsx츲᪍送繠磥Ʌ绀磥Ʌ绀磥ɅႪɅႪɅႪɅ璀ᔭɅJOٞڳ掴䋖璀ᔭɅႪɅٞڳ㾼뷩璀ᔭɅꗠᔪɅ塨䳚翹昐˓ɅꗠᔪɅцչ츍᪾老㙀䰫翹䐔蚖鄤䃉樀ꯃᱜ锻᧧냀頀斆盧숴ዕ읔鳯뫐熹Ȁ翹懰ᅫ谀舍翹Ă\ꊰ舍翹鋫\䈀£Ꭵ☁ 섀ዢ便姦艉玂ꊹ籊扄㠄㜀प曡Ż坸ᇘɅ坠ᇘɅ츜᪯老㙀䰫翹㘀氍㎰嚢谨튔䩄࿓傐挀䋖㘀ă윤鳯꯰ᗴȀ翹䧠ᢻ谀舍翹Ă㨑ꊰ舍翹覷ꍨﰹ溵洰兾끽z甀䭐Ѓ!샃ठ䍮坸ᇘɅ坠ᇘɅ컯ᩘ老㙀䰫翹綠策鳧ׅ廾灇ꅚԌ㨂愀仈綠策ɿ읔鳯ꏰ熹Ȁ翹䵰ᅫ谀舍翹Ă㬑ꊰ舍翹覷숬調砺酶끽|眀䭐Ѓ!ꓳ鉝䅕坸ᇘɅ坠ᇘɅ컾ᩉ老㙀䰫翹ᭆᰁ諰ꨞ鹸ʺㅌ⍇윤鳯镰ᗴȀ翹䉠ᢻ谀舍翹Ăڳꊰ舍翹ጀȝɅ坸ᇘɅ坠ᇘɅ컉᩺老㙀䰫翹䐔蚖㮮짯韺ꥼმꗮ頀斆盧숴笣윤鳯ꙐᗴȀ翹峠ᢻ谀舍翹Ă\ꊰ舍翹鋫\䈀£Ꭵ☁ 섀ዢ便姦艉玂ꊹ籊扄㠄㜀प曡Ż坸ᇘɅ坠ᇘɅ컘ᩫ老㙀䰫翹yn㜡ﶎⴀ钊銫舰atuՎ윤鳯黰ᗴȀ翹婠ᢻ谀舍翹Ăsgꊰ舍翹tucional UAERMV 2024 V1.坸ᇘɅ坠ᇘɅ캫ᨔ老㙀䰫翹䐔蚖८횈볾㨾캨균㜙頀斆盧숴ɾ읔鳯鞰熹Ȁ翹㹰ᅫ谀舍翹Ă\ꊰ舍翹鋫\䈀£Ꭵ☁ 섀ዢ便姦艉玂ꊹ籊扄㠄㜀प曡Ż坸ᇘɅ坠ᇘɅ캺ᨅ老㙀䰫翹䐔蚖㴅苇崵剱ꉱ頀斆盧숴·읔鳯眰祯Ȁ翹䕰޽谀舍翹Ă\ꊰ舍翹鋫\䈀£Ꭵ☁ 섀ዢ便姦艉玂ꊹ籊扄㠄㜀प曡Ż坸ᇘɅ坠ᇘɅ캕ᨶ老㙀䰫翹tr毷졃棱⩡䓵聕㘈힝124䯗윤鳯꾰ᗴȀ翹堠ᢻ谀舍翹ĂLSꊰ舍翹0323-0000-0000-C000-0000坸ᇘɅ坠ᇘɅ콤ᨧ老㙀䰫翹\U᎑븯韁힏斉ݔ꟤V\2᧔윤鳯뒐ᗴȀ翹笠ᢻ谀舍翹Ăsgꊰ舍翹tucional UAERMV 2024 V1.坸ᇘɅ坠ᇘɅ콷ᯐ老㙀䰫翹ก锒籲Ⴁ僷㥓윤鳯躐ᗴȀ翹㼠ᢻ谀舍翹Ăꊰ舍翹&#10;stiimeᓭᕎ䫸ǚ坸ᇘɅ坠ᇘɅ콆ᯁ老㙀䰫翹䐔蚖皊庅喭塭理釈뙔頀斆盧숴ɽ읔鳯ȇȀ翹ヰᅫ谀舍翹Ă\ꊰ舍翹鋫\䈀£Ꭵ☁ 섀ዢ便姦艉玂ꊹ籊扄㠄㜀प曡Ż坸ᇘɅ坠ᇘɅ콑᯲送㴰޽Ʌ䄂嬀ʒɅ䄂Ʌ儐ʒɅ䄂嘠ʒɅ䄂兀ʒɅ䄂噐ʒɅ䄂唰ʒɅ䄂坰ʒɅ䄂声ʒɅ䄂䥘翹嚐ᔪɅ䥘翹䶐ᔪɅ䥘翹ꖰȟɅ䥘翹ꍀȟɅ尸䥙翹꣠ȟɅ巘䥙翹ꦠȟɅ庠䥙翹骰䤪翹켠ᯣ蠁剕佉ɅɅɅ璈˓Ʌ璈˓Ʌ⡈紑翹ƻ켳ᮌ送埰޽Ʌ䄂ꢀʑɅ䄂Ʌ鵰ʑɅ䄂ꖀʑɅ䄂鹠ʑɅ䄂黀ʑɅ䄂ꑠʑɅ䄂ꐰʑɅ䄂ꍀʑɅ䄂뱠ʑɅ䄂빰ʑɅ䄂뺠ʑɅ䄂뼰ʑɅ䄂뽠ʑɅ䄂산ʑɅ䄂Ʌ딐ʑɅ䄂Ʌsx켂ᮽ老㙀䰫翹綠策够❶剢ꄗ웎鞫愀仈綠策ɆᕉɅĂ㘑ꊰ舍翹뭽悾钡攌솶ꈜ끽r洀䭐Ѓ!簿텗詯㱲坸ᇘɅ坠ᇘɅ켝ᮮ送⼰ᠳɅ䄂翹⯐ᠳɅ䄂翹㈰ᠳɅ䄂翹㒠ᠳɅ䄂翹⿀ᠳɅ䄂翹㎰ᠳɅ䄂翹⿰ᠳɅ䄂翹㚀ᠳɅ䄂翹馰޽Ʌ䄂ɅῐᠳɅ䄂╀ᠳɅ䄂⡀ᠳɅ䄂☀ᠳɅ䄂⡰ᠳɅ䄂ↀᠳɅ䄂Ʌ⥠ᠳɅ䄂Ʌsx쿬᭟送麰޽Ʌ䄂⼰ᠳɅ䄂Ʌ⯐ᠳɅ䄂㈰ᠳɅ䄂㒠ᠳɅ䄂⿀ᠳɅ䄂㎰ᠳɅ䄂⿰ᠳɅ䄂㚀ᠳɅ䄂ƷɅ䄂嶰޽Ʌ䄂Ʌ峰޽Ʌ䄂ɅƷɅ䄂Ʌ台޽Ʌ䄂翹娰޽Ʌ䄂Ʌ地޽Ʌ䄂翹sx쿿ᭈ豈老㙀䰫翹䐔蚖崚큘⍓ﷹÍ浧頀斆盧숴݄오鳯睰ᗴȀ翹䚠ᢻ谀舍翹Ă\ꊰ舍翹鋫\䈀£Ꭵ☁ 섀ዢ便姦艉玂ꊹ籊扄㠄㜀प曡Ż坸ᇘɅ坠ᇘɅ쿎᭹切送嬀ʒɅ䄂翹儐ʒɅ䄂翹嘠ʒɅ䄂翹兀ʒɅ䄂翹噐ʒɅ䄂翹唰ʒɅ䄂翹坰ʒɅ䄂翹声ʒɅ䄂翹㶰޽Ʌ䄂Ʌ웳⥐㹃Ō⠠﬌赿䆓鋫\ꨀ.⠠ﬔ赿䆓鋫\ꨀ.Ꭵ☁ 섀ዢ便姦艉玂ꊹ籊扄㠄㜀प曡Ż䰷ꪼ欄ۡ竦␅̀䐅ꨀ.ጀ䄁砮汭չ쿙᭪ﬀ老㙀䰫翹yn꾖禁䪐꺱洆骵atuɛ윤鳯蹐ᗴȀ翹䜠ᢻ谀舍翹Ă\ꊰ舍翹鋫\䈀£Ꭵ☁ 섀ዢ便姦艉玂ꊹ籊扄㠄㜀प曡Ż坸ᇘɅ坠ᇘɅ쾨ᬛﰀ老㙀䰫翹䐔蚖忴☠뭯匳촃頀斆盧숴˸ᕉɅĂ\ꊰ舍翹鋫\䈀£Ꭵ☁ 섀ዢ便姦艉玂ꊹ籊扄㠄㜀प曡Ż坸ᇘɅ坠ᇘɅ쾻ᬄﴀ老㙀䰫翹鵴秥ૡ㣘ﮞꈴ〘჉Ċ윤鳯訐ᗴȀ翹䎠ᢻ谀舍翹Ăڳꊰ舍翹ᔀȝɅ坸ᇘɅ坠ᇘɅ쾊ᬵ︀老㙀䰫翹玛წẊ瘊咮ꥤɾ읔鳯ȇȀ翹⼰ᅫ谀舍翹Ăڳꊰ舍翹ሀȝɅ坸ᇘɅ坠ᇘɅ쁥ᬦ＀送销ᕬɅ镀ᕬɅ镀ᕬɅ㞠᣻Ʌ㞰᣻Ʌ㞰᣻ɅꨰᕉɅJOٞڿlaꨰᕉɅ㞠᣻Ʌٞڿ27ꨰᕉɅ菰ᔗɅ&quot;/塨䳚翹肠˓Ʌ菰ᔗɅ쁴ᣗ适/13_ncr:1_{632A478D-2F3D-4E1B-BE49-912774501334}tyCache\1\UD\u_7IJF2EQ9LEGM5T75\e_C2GK9UTC67FSUCG3\FRT\f_DE3B4SVV6JUE37BB.bin쁇ᣀĀ耂㙀䰫翹翶጑才瑳̒세뽠좗＀戨ｏĔ읔鳯₠8Ȁ翹눰޽谀舍翹Ă翶ꊰ舍翹siᯘ&quot;Ʌ韈ᅸɅ坸ᇘɅ坠ᇘɅ쁖ᣱȀ耂㙀䰫翹䐔蚖急ᛈ鬒㛕퐋﹎㏸頀斆盧숴ɽ읔鳯偀祕Ȁ翹＠祙谀舍翹Ă\ꊰ舍翹홅\Ꭵ☁ 섀ዢ便姦艉玂ꊹ籊扄㠄㜀प曡Ż䰷坸ᇘɅ坠ᇘɅ쀡ᣢ̀耂㙀䰫翹䐔蚖現评ㅀ俴ㄅ砝䐍頀斆盧숴Đ읔鳯廠祕Ȁ翹祙谀舍翹Ă\ꊰ舍翹홅\Ꭵ☁ 섀ዢ便姦艉玂ꊹ籊扄㠄㜀प曡Ż䰷坸ᇘɅ坠ᇘɅ쀰ᢓЀ耂㙀䰫翹.d퍹㿙汫胁ᦷࢸ괆励gs\ɯ읔鳯数śȀ翹ᄲ谀舍翹Ă00ꊰ舍翹ingChanges第琢㨢㠢㉢湹Ⱒ琢摩㨢ⰴ琢≳坸ᇘɅ坠ᇘɅ쀃ᢼԀ耂㙀䰫翹1-掼ꉌ┖탅㮰ꯦ쑄 ] ɾ읔鳯樐qȀ翹䝰޽谀舍翹Ădiꊰ舍翹eUpdate\&quot;]}&quot;],&quot;H&quot;:&quot;Realt坸ᇘɅ坠ᇘɅ쀒᢭؀耂㙀䰫翹翹ᆵ⻞ə㶴ቶ픕洀ᖋɅɿ읔鳯琰qȀ翹忰޽谀舍翹Ă嫬၍ꊰ舍翹휢稗⃙륟憊琊䆅耚끽j攀䭐Ѓ!ភ꫒㰀퓶坸ᇘɅ坠ᇘɅ샭ᡞ܀耂㙀䰫翹Ʌ೜剞陔֗솸䚒焎⏎鬀ᗰɅɿ읔鳯뵰7Ȁ翹祙谀舍翹ĂɅꊰ舍翹祐ᕼɅ聰ᣪɅ殐ᕼɅ蓐ᣪɅ潐ᕼɅ볐ᣪɅ坸ᇘɅ坠ᇘɅ샼ᡏࠀ适洠磡Ʌ涀磡Ʌ涀磡Ʌ㶠၏Ʌ㶸၏Ʌ㶸၏Ʌ絰ǺɅJOٞڳPP絰ǺɅ㶠၏Ʌٞڳ娀絰ǺɅŚɅ塨䳚翹訰˓ɅŚɅ샏ᡸऀ耂㙀䰫翹//㌝檸漹౓焒䱍.co䮻읔鳯婠祕Ȁ翹⣠祚谀舍翹Ă=wꊰ舍翹s&amp;clientProtocol=1.4&amp;con坸ᇘɅ坠ᇘɅ샞ᡩ਀耂㙀䰫翹Ʌ晜墮ᅋㅼ涕뙖ɯ읔鳯ꬰ7Ȁ翹ᄲ谀舍翹Ăꊰ舍翹坸ᇘɅ坠ᇘɅ삩᠚଀耂㙀䰫翹翶⩤讄饺嬀脧軽躇掕ɯ읔鳯뙰7Ȁ翹ᄲ谀舍翹Ă翶ꊰ舍翹Ʌ礨爀Ʌ釈ᅸɅ坸ᇘɅ坠ᇘɅ삸᠋ఀ耂㙀䰫翹h:貿䐑ᬆ첝ꀒ閶porཱུ읔鳯挀᣺Ȁ翹훰޽谀舍翹Ăbaꊰ舍翹1; CobaltMinor:5; MsDavE坸ᇘɅ坠ᇘɅ삋ᠴഀ耂㙀䰫翹翶쟨朶☒䬐㑘嗬䦒ፁɿ읔鳯⺀祕Ȁ翹ؠ祚谀舍翹Ă翶ꊰ舍翹vI⣨&quot;ɅꙈᅸɅ坸ᇘɅ坠ᇘɅ삚ᠥ฀耂㙀䰫翹ll្癥祲韨樔뗗tChɯ읔鳯맰7Ȁ翹ᄲ谀舍翹Ăulꊰ舍翹iveLockId=Timeout=null L坸ᇘɅ坠ᇘɅ셵᧖ༀ耂㙀䰫翹翶╥ꙵ䂨抠퉹椵萝偨ɿ읔鳯藀᣺Ȁ翹鱰ᅪ谀舍翹Ă翶ꊰ舍翹ɅŘ熡Ʌ鋈ᅸɅ坸ᇘɅ坠ᇘɅ셄ᧇက耂㙀䰫翹rs䴭壹ꑑ獟鿈㠯⍀ent䪐읔鳯湠᣺Ȁ翹޽谀舍翹ĂK9ꊰ舍翹CG3\Accounts\r_74DB6FURN坸ᇘɅ坠ᇘɅ셗᧰ᄀ耂㙀䰫翹ef鐦湼觬좜ᓨ栀伧ɾ읔鳯萰qȀ翹匰޽谀舍翹Ă㈑ꊰ舍翹郋₺洍석䘙끽j攀䭐Ѓ&#10;!蟣던㛡㛡坸ᇘɅ坠ᇘɅ섦᧡ሀ耂㙀䰫翹䑿뾫岄嗀Ѕ뭩涤嶓ɽ읔鳯릐7Ȁ翹祙谀舍翹Ăہꊰ舍翹漀浡湩䍧楬湥t坸ᇘɅ坠ᇘɅ성ᦒጀ耂㙀䰫翹\U㊻鍀ᒏ纊⾦ጡᠪt\Iɾ읔鳯敀祕Ȁ翹祙谀舍翹Ă_Cꊰ舍翹7FSUCG3\RT\c_UQTM99RVCFM坸ᇘɅ坠ᇘɅ섀ᦃ᐀适缰ᆏɅ羐ᆏɅ羐ᆏɅ砠᣺Ʌ砸᣺Ʌ砸᣺Ʌ鲐ɱɅJOٞڳh,鲐ɱɅ砠᣺Ʌٞڳ䈀£鲐ɱɅ찰ȌɅ塨䳚翹雰˓Ʌ찰ȌɅչ浸祬섓᦬ᔀ适ꐀȄɅ꘠ȄɅꝠȄɅ귀ȄɅ諠ႻɅ困ʫɅ媐ʫɅ奐ʫɅ堐ʫɅ恰ʫɅ枠ſɅ崀ᗱɅ婠ᡂɅ最ſɅ晠ſɅ梀ſɅ榠ȅɅ牠ȅɅムᡲɅ쇢ᥝᘀ耂㙀䰫翹Ʌ쾩満ﳺ拉䉵䱆ɾ읔鳯뛠᣺Ȁ翹폰޽谀舍翹Ăꊰ舍翹坸ᇘɅ坠ᇘɅ쇽᥎ᜀ耂㙀䰫翹଀șꪎᩨ쐈њ鰐苫諭ᥨ餀ਿșɿ읔鳯鱰qȀ翹聰޽谀舍翹ĂЗ䄀ꊰ舍翹uy Alta̢̢̢̢࠙࠙࠙࠙࠙坸ᇘɅ坠ᇘɅ쇌᥿᠀适匀ᆏɅ占ᆏɅ占ᆏɅ瘀᣺Ʌ瘘᣺Ʌ瘘᣺Ʌ到ߪɅJOٞڳPP到ߪɅ瘀᣺Ʌٞڳ䈀£到ߪɅＰɈɅ&quot;/塨䳚翹鬰˓ɅＰɈɅsx쇟ᥨᤀ适崐ᆏɅ嵰ᆏɅ嵰ᆏɅ됰ŕɅ둈ŕɅ둈ŕɅᰐʐɅJOٞڳ鲥ꀩᰐʐɅ됰ŕɅٞڳᰐʐɅ繐ȍɅ塨䳚翹鱀˓Ʌ繐ȍɅ⸷浸祬솮ᤙᨀ耂㙀䰫翹ti씚핈ⅈ鎙␗잒Ⓓퟚgs\ᮆ읔鳯ܭȀ翹䒰޽谀舍翹Ă00ꊰ舍翹ingChanges\f1d7461f\9414坸ᇘɅ坠ᇘɅ솹ᤊᬀ耂㙀䰫翹翶⯍镳崅斿䳊䃿ꛐ뵴 ] ɽ읔鳯橐qȀ翹䬰޽谀舍翹Ă翶ꊰ舍翹ciᗮɅ諈ᅸɅ坸ᇘɅ坠ᇘɅ솈᤻ᰀ耂㙀䰫翹଀șﭑ恜쩺⟆贷奢楉쁓餀ਿșɾ읔鳯舀᣺Ȁ翹蚰ᅪ谀舍翹ĂЗ䄀ꊰ舍翹uy Alta̢̢̢̢࠙࠙࠙࠙࠙坸ᇘɅ坠ᇘɅ솛ᤤᴀ耂㙀䰫翹翶︚✦⒆洆Ӳק꛹＀戨ｏɏ읔鳯쀠᣺Ȁ翹޽谀舍翹Ă翶ꊰ舍翹siؘ熡ɅꃈᅸɅ坸ᇘɅ坠ᇘɅ쉪ổḀ耂㙀䰫翹\Uଔ촱旜馞鏡ﲽ뎸雼t\Iጊ읔鳯☠8Ȁ翹䐰޽谀舍翹Ă_Cꊰ舍翹7FSUCG3\Accounts\r_74DB6坸ᇘɅ坠ᇘɅ쉅Ệἀ耂㙀䰫翹rs設説人挳ຖentɾ읔鳯挀祕Ȁ翹祙谀舍翹ĂK9ꊰ舍翹CG3\PRT\p_DE3B4SVV6JUE37坸ᇘɅ坠ᇘɅ쉔ỷ 耂㙀䰫翹yn萩㋻쮦偣Ӎ㌯atuɾ읔鳯⫠祕Ȁ翹﷠祙谀舍翹Ăꊰ舍翹坸ᇘɅ坠ᇘɅ숧Ỡ℀耂㙀䰫翹D1욉伤㾓痗㺠鴢뢣porɾ읔鳯曀祕Ȁ翹ؠ祚谀舍翹Ăbaꊰ舍翹1; CobaltMinor:5; MsDavE坸ᇘɅ坠ᇘɅ숶ẑ∀蠂簀燨ɅຠޥɅ莠燨Ʌ㢠ࠕɅޤɅ泀燨ɅୀޥɅⴠ̊Ʌ༰ޥɅᙀ̊ɅﰐޤɅተ̊Ʌ숁Ẃ⌀耂㙀䰫翹rsֳጶ•ꩣ暼∂entɿ읔鳯ὠ8Ȁ翹ꋰ޽谀舍翹ĂK9ꊰ舍翹CG3\Accounts\r_74DB6FURN坸ᇘɅ坠ᇘɅ숐ẳ␀耂㙀䰫翹଀ș佔㼙蚙ۛ逛摯挞ԗ䴀攀ɾ읔鳯ꏰqȀ翹葰޽谀舍翹Ăԗ䴀ꊰ舍翹Catastrófico̢̢̢࠙࠙࠙坸ᇘɅ坠ᇘɅ싣Ṝ─蠂뇠燖Ʌ賰ᡆɅ꙰燖Ʌﹰ齏^愰ࠕɅ鑀ᡆɅ霰燖Ʌ趀ᡆɅꩀ燖Ʌ祀ᡆɅ鬀燖Ʌ艀ᡆɅᨐ̊Ʌ싲ṍ☀耂㙀䰫翹䐔蚖关筿᳘⭵辏啄郳頀斆盧숴ɾ읔鳯7Ȁ翹祙谀舍翹Ă\ꊰ舍翹홅\Ꭵ☁ 섀ዢ便姦艉玂ꊹ籊扄㠄㜀प曡Ż䰷坸ᇘɅ坠ᇘɅ싍Ṿ✀耂㙀䰫翹yn尢汌粭嗣⊖ᜋ卧atuɿ읔鳯㘀祕Ȁ翹祙谀舍翹Ăꊰ舍翹坸ᇘɅ坠ᇘɅ시ṯ⠀适&amp;{DD3B49A1-F066-458F-8D38-D72558DD1BFB}潳慬整䍤浯敭瑮慃摲嬭ⰱ㈱≝∬潣灭湯湥䑴浩湥楳湯≳笺栢楥桧≴ㄺ㤶ⱽ瀢楲牯瑩≹ㄺ∬潣瑮湥䥴≤∺㍻䍆䈹䈶ⴶ䅃䑆㐭䈸ⴹ䄸䑁䘭䘴㍆䐷䘸䔵細Ⱒ椢䍳湯整瑮摉慖楬≤琺畲ⱥ琢灹≥∺獉汯瑡摥索]슯Ḙ⤀耂㙀䰫翹腅况嶉䢑郬❂瑶嫕瘾뇒저됻訉腅ɾ읔鳯澀ᗬȀ翹䒰ᅬ谀舍翹ĂᎶဣꊰ舍翹지ꊜ뭽ꇾ钨攌솶鈜끽r洀䭐Ѓ!ᦳ闵爢坸ᇘɅ坠ᇘɅ슾ḉ⨀耂㙀䰫翹r:ꔨ嫠ᝀ涍ᙦⱣ獘㻆501ɾ읔鳯㍀祕Ȁ翹＠祙谀舍翹Ă䗥꠷ꊰ舍翹ጀ䇑ᗶᖟȀؿ奁秽䔀큃ܸ봹坸ᇘɅ坠ᇘɅ슉Ḻ⬀耂㙀䰫翹଀ș"/>
        <Anchor>
          <Comment id="{E27A9EDC-E4A6-48C9-9BA7-EEC846E53119}"/>
        </Anchor>
        <Create/>
      </Event>
      <Event time="2024-01-09T19:58:38.07" id="{2D3A60DC-CE81-4069-8508-D9D62048D0A3}">
        <Attribution userId="䰫翹\U섽⭧큦訔轔⎴V\2ɾ읔鳯ꠀᗬȀ翹詰ᅪ谀舍翹Ăsgꊰ舍翹tucional UAERMV 2024 V1.坸ᇘɅ坠ᇘɅ칁᫂老㙀䰫翹20Ꭸ멏녡疫뀰660湙윤鳯阰ᗴȀ翹冠ᢻ谀舍翹Ă60ꊰ舍翹04F006A006B0079003600670坸ᇘɅ坠ᇘɅ칐᫳老㙀䰫翹䐔蚖㕛꾞ꢆ垇ꩈ풾宺頀斆盧숴ɿ읔鳯葠ᗬȀ翹䫰ᅬ谀舍翹Ă\ꊰ舍翹鋫\䈀£Ꭵ☁ 섀ዢ便姦艉玂ꊹ籊扄㠄㜀प曡Ż坸ᇘɅ坠ᇘɅ츣᪜送⯠ƸɅⰠƸɅⰠƸɅ㗰7Ʌ㘀7Ʌ㘀7Ʌ鎐磃ɅJOٞڿPP鎐磃Ʌ㗰7Ʌٞڿ娀鎐磃Ʌ碽Ʌ塨䳚翹攀˓Ʌ碽Ʌsx츲᪍送繠磥Ʌ绀磥Ʌ绀磥ɅႪɅႪɅႪɅ璀ᔭɅJOٞڳ掴䋖璀ᔭɅႪɅٞڳ㾼뷩璀ᔭɅꗠᔪɅ塨䳚翹昐˓ɅꗠᔪɅцչ츍᪾老㙀䰫翹䐔蚖鄤䃉樀ꯃᱜ锻᧧냀頀斆盧숴ዕ읔鳯뫐熹Ȁ翹懰ᅫ谀舍翹Ă\ꊰ舍翹鋫\䈀£Ꭵ☁ 섀ዢ便姦艉玂ꊹ籊扄㠄㜀प曡Ż坸ᇘɅ坠ᇘɅ츜᪯老㙀䰫翹㘀氍㎰嚢谨튔䩄࿓傐挀䋖㘀ă윤鳯꯰ᗴȀ翹䧠ᢻ谀舍翹Ă㨑ꊰ舍翹覷ꍨﰹ溵洰兾끽z甀䭐Ѓ!샃ठ䍮坸ᇘɅ坠ᇘɅ컯ᩘ老㙀䰫翹綠策鳧ׅ廾灇ꅚԌ㨂愀仈綠策ɿ읔鳯ꏰ熹Ȁ翹䵰ᅫ谀舍翹Ă㬑ꊰ舍翹覷숬調砺酶끽|眀䭐Ѓ!ꓳ鉝䅕坸ᇘɅ坠ᇘɅ컾ᩉ老㙀䰫翹ᭆᰁ諰ꨞ鹸ʺㅌ⍇윤鳯镰ᗴȀ翹䉠ᢻ谀舍翹Ăڳꊰ舍翹ጀȝɅ坸ᇘɅ坠ᇘɅ컉᩺老㙀䰫翹䐔蚖㮮짯韺ꥼმꗮ頀斆盧숴笣윤鳯ꙐᗴȀ翹峠ᢻ谀舍翹Ă\ꊰ舍翹鋫\䈀£Ꭵ☁ 섀ዢ便姦艉玂ꊹ籊扄㠄㜀प曡Ż坸ᇘɅ坠ᇘɅ컘ᩫ老㙀䰫翹yn㜡ﶎⴀ钊銫舰atuՎ윤鳯黰ᗴȀ翹婠ᢻ谀舍翹Ăsgꊰ舍翹tucional UAERMV 2024 V1.坸ᇘɅ坠ᇘɅ캫ᨔ老㙀䰫翹䐔蚖८횈볾㨾캨균㜙頀斆盧숴ɾ읔鳯鞰熹Ȁ翹㹰ᅫ谀舍翹Ă\ꊰ舍翹鋫\䈀£Ꭵ☁ 섀ዢ便姦艉玂ꊹ籊扄㠄㜀प曡Ż坸ᇘɅ坠ᇘɅ캺ᨅ老㙀䰫翹䐔蚖㴅苇崵剱ꉱ頀斆盧숴·읔鳯眰祯Ȁ翹䕰޽谀舍翹Ă\ꊰ舍翹鋫\䈀£Ꭵ☁ 섀ዢ便姦艉玂ꊹ籊扄㠄㜀प曡Ż坸ᇘɅ坠ᇘɅ캕ᨶ老㙀䰫翹tr毷졃棱⩡䓵聕㘈힝124䯗윤鳯꾰ᗴȀ翹堠ᢻ谀舍翹ĂLSꊰ舍翹0323-0000-0000-C000-0000坸ᇘɅ坠ᇘɅ콤ᨧ老㙀䰫翹\U᎑븯韁힏斉ݔ꟤V\2᧔윤鳯뒐ᗴȀ翹笠ᢻ谀舍翹Ăsgꊰ舍翹tucional UAERMV 2024 V1.坸ᇘɅ坠ᇘɅ콷ᯐ老㙀䰫翹ก锒籲Ⴁ僷㥓윤鳯躐ᗴȀ翹㼠ᢻ谀舍翹Ăꊰ舍翹&#10;stiimeᓭᕎ䫸ǚ坸ᇘɅ坠ᇘɅ콆ᯁ老㙀䰫翹䐔蚖皊庅喭塭理釈뙔頀斆盧숴ɽ읔鳯ȇȀ翹ヰᅫ谀舍翹Ă\ꊰ舍翹鋫\䈀£Ꭵ☁ 섀ዢ便姦艉玂ꊹ籊扄㠄㜀प曡Ż坸ᇘɅ坠ᇘɅ콑᯲送㴰޽Ʌ䄂嬀ʒɅ䄂Ʌ儐ʒɅ䄂嘠ʒɅ䄂兀ʒɅ䄂噐ʒɅ䄂唰ʒɅ䄂坰ʒɅ䄂声ʒɅ䄂䥘翹嚐ᔪɅ䥘翹䶐ᔪɅ䥘翹ꖰȟɅ䥘翹ꍀȟɅ尸䥙翹꣠ȟɅ巘䥙翹ꦠȟɅ庠䥙翹骰䤪翹켠ᯣ蠁剕佉ɅɅɅ璈˓Ʌ璈˓Ʌ⡈紑翹ƻ켳ᮌ送埰޽Ʌ䄂ꢀʑɅ䄂Ʌ鵰ʑɅ䄂ꖀʑɅ䄂鹠ʑɅ䄂黀ʑɅ䄂ꑠʑɅ䄂ꐰʑɅ䄂ꍀʑɅ䄂뱠ʑɅ䄂빰ʑɅ䄂뺠ʑɅ䄂뼰ʑɅ䄂뽠ʑɅ䄂산ʑɅ䄂Ʌ딐ʑɅ䄂Ʌsx켂ᮽ老㙀䰫翹綠策够❶剢ꄗ웎鞫愀仈綠策ɆᕉɅĂ㘑ꊰ舍翹뭽悾钡攌솶ꈜ끽r洀䭐Ѓ!簿텗詯㱲坸ᇘɅ坠ᇘɅ켝ᮮ送⼰ᠳɅ䄂翹⯐ᠳɅ䄂翹㈰ᠳɅ䄂翹㒠ᠳɅ䄂翹⿀ᠳɅ䄂翹㎰ᠳɅ䄂翹⿰ᠳɅ䄂翹㚀ᠳɅ䄂翹馰޽Ʌ䄂ɅῐᠳɅ䄂╀ᠳɅ䄂⡀ᠳɅ䄂☀ᠳɅ䄂⡰ᠳɅ䄂ↀᠳɅ䄂Ʌ⥠ᠳɅ䄂Ʌsx쿬᭟送麰޽Ʌ䄂⼰ᠳɅ䄂Ʌ⯐ᠳɅ䄂㈰ᠳɅ䄂㒠ᠳɅ䄂⿀ᠳɅ䄂㎰ᠳɅ䄂⿰ᠳɅ䄂㚀ᠳɅ䄂ƷɅ䄂嶰޽Ʌ䄂Ʌ峰޽Ʌ䄂ɅƷɅ䄂Ʌ台޽Ʌ䄂翹娰޽Ʌ䄂Ʌ地޽Ʌ䄂翹sx쿿ᭈ豈老㙀䰫翹䐔蚖崚큘⍓ﷹÍ浧頀斆盧숴݄오鳯睰ᗴȀ翹䚠ᢻ谀舍翹Ă\ꊰ舍翹鋫\䈀£Ꭵ☁ 섀ዢ便姦艉玂ꊹ籊扄㠄㜀प曡Ż坸ᇘɅ坠ᇘɅ쿎᭹切送嬀ʒɅ䄂翹儐ʒɅ䄂翹嘠ʒɅ䄂翹兀ʒɅ䄂翹噐ʒɅ䄂翹唰ʒɅ䄂翹坰ʒɅ䄂翹声ʒɅ䄂翹㶰޽Ʌ䄂Ʌ웳⥐㹃Ō⠠﬌赿䆓鋫\ꨀ.⠠ﬔ赿䆓鋫\ꨀ.Ꭵ☁ 섀ዢ便姦艉玂ꊹ籊扄㠄㜀प曡Ż䰷ꪼ欄ۡ竦␅̀䐅ꨀ.ጀ䄁砮汭չ쿙᭪ﬀ老㙀䰫翹yn꾖禁䪐꺱洆骵atuɛ윤鳯蹐ᗴȀ翹䜠ᢻ谀舍翹Ă\ꊰ舍翹鋫\䈀£Ꭵ☁ 섀ዢ便姦艉玂ꊹ籊扄㠄㜀प曡Ż坸ᇘɅ坠ᇘɅ쾨ᬛﰀ老㙀䰫翹䐔蚖忴☠뭯匳촃頀斆盧숴˸ᕉɅĂ\ꊰ舍翹鋫\䈀£Ꭵ☁ 섀ዢ便姦艉玂ꊹ籊扄㠄㜀प曡Ż坸ᇘɅ坠ᇘɅ쾻ᬄﴀ老㙀䰫翹鵴秥ૡ㣘ﮞꈴ〘჉Ċ윤鳯訐ᗴȀ翹䎠ᢻ谀舍翹Ăڳꊰ舍翹ᔀȝɅ坸ᇘɅ坠ᇘɅ쾊ᬵ︀老㙀䰫翹玛წẊ瘊咮ꥤɾ읔鳯ȇȀ翹⼰ᅫ谀舍翹Ăڳꊰ舍翹ሀȝɅ坸ᇘɅ坠ᇘɅ쁥ᬦ＀送销ᕬɅ镀ᕬɅ镀ᕬɅ㞠᣻Ʌ㞰᣻Ʌ㞰᣻ɅꨰᕉɅJOٞڿlaꨰᕉɅ㞠᣻Ʌٞڿ27ꨰᕉɅ菰ᔗɅ&quot;/塨䳚翹肠˓Ʌ菰ᔗɅ쁴ᣗ适/13_ncr:1_{632A478D-2F3D-4E1B-BE49-912774501334}tyCache\1\UD\u_7IJF2EQ9LEGM5T75\e_C2GK9UTC67FSUCG3\FRT\f_DE3B4SVV6JUE37BB.bin쁇ᣀĀ耂㙀䰫翹翶጑才瑳̒세뽠좗＀戨ｏĔ읔鳯₠8Ȁ翹눰޽谀舍翹Ă翶ꊰ舍翹siᯘ&quot;Ʌ韈ᅸɅ坸ᇘɅ坠ᇘɅ쁖ᣱȀ耂㙀䰫翹䐔蚖急ᛈ鬒㛕퐋﹎㏸頀斆盧숴ɽ읔鳯偀祕Ȁ翹＠祙谀舍翹Ă\ꊰ舍翹홅\Ꭵ☁ 섀ዢ便姦艉玂ꊹ籊扄㠄㜀प曡Ż䰷坸ᇘɅ坠ᇘɅ쀡ᣢ̀耂㙀䰫翹䐔蚖現评ㅀ俴ㄅ砝䐍頀斆盧숴Đ읔鳯廠祕Ȁ翹祙谀舍翹Ă\ꊰ舍翹홅\Ꭵ☁ 섀ዢ便姦艉玂ꊹ籊扄㠄㜀प曡Ż䰷坸ᇘɅ坠ᇘɅ쀰ᢓЀ耂㙀䰫翹.d퍹㿙汫胁ᦷࢸ괆励gs\ɯ읔鳯数śȀ翹ᄲ谀舍翹Ă00ꊰ舍翹ingChanges第琢㨢㠢㉢湹Ⱒ琢摩㨢ⰴ琢≳坸ᇘɅ坠ᇘɅ쀃ᢼԀ耂㙀䰫翹1-掼ꉌ┖탅㮰ꯦ쑄 ] ɾ읔鳯樐qȀ翹䝰޽谀舍翹Ădiꊰ舍翹eUpdate\&quot;]}&quot;],&quot;H&quot;:&quot;Realt坸ᇘɅ坠ᇘɅ쀒᢭؀耂㙀䰫翹翹ᆵ⻞ə㶴ቶ픕洀ᖋɅɿ읔鳯琰qȀ翹忰޽谀舍翹Ă嫬၍ꊰ舍翹휢稗⃙륟憊琊䆅耚끽j攀䭐Ѓ!ភ꫒㰀퓶坸ᇘɅ坠ᇘɅ샭ᡞ܀耂㙀䰫翹Ʌ೜剞陔֗솸䚒焎⏎鬀ᗰɅɿ읔鳯뵰7Ȁ翹祙谀舍翹ĂɅꊰ舍翹祐ᕼɅ聰ᣪɅ殐ᕼɅ蓐ᣪɅ潐ᕼɅ볐ᣪɅ坸ᇘɅ坠ᇘɅ샼ᡏࠀ适洠磡Ʌ涀磡Ʌ涀磡Ʌ㶠၏Ʌ㶸၏Ʌ㶸၏Ʌ絰ǺɅJOٞڳPP絰ǺɅ㶠၏Ʌٞڳ娀絰ǺɅŚɅ塨䳚翹訰˓ɅŚɅ샏ᡸऀ耂㙀䰫翹//㌝檸漹౓焒䱍.co䮻읔鳯婠祕Ȁ翹⣠祚谀舍翹Ă=wꊰ舍翹s&amp;clientProtocol=1.4&amp;con坸ᇘɅ坠ᇘɅ샞ᡩ਀耂㙀䰫翹Ʌ晜墮ᅋㅼ涕뙖ɯ읔鳯ꬰ7Ȁ翹ᄲ谀舍翹Ăꊰ舍翹坸ᇘɅ坠ᇘɅ삩᠚଀耂㙀䰫翹翶⩤讄饺嬀脧軽躇掕ɯ읔鳯뙰7Ȁ翹ᄲ谀舍翹Ă翶ꊰ舍翹Ʌ礨爀Ʌ釈ᅸɅ坸ᇘɅ坠ᇘɅ삸᠋ఀ耂㙀䰫翹h:貿䐑ᬆ첝ꀒ閶porཱུ읔鳯挀᣺Ȁ翹훰޽谀舍翹Ăbaꊰ舍翹1; CobaltMinor:5; MsDavE坸ᇘɅ坠ᇘɅ삋ᠴഀ耂㙀䰫翹翶쟨朶☒䬐㑘嗬䦒ፁɿ읔鳯⺀祕Ȁ翹ؠ祚谀舍翹Ă翶ꊰ舍翹vI⣨&quot;ɅꙈᅸɅ坸ᇘɅ坠ᇘɅ삚ᠥ฀耂㙀䰫翹ll្癥祲韨樔뗗tChɯ읔鳯맰7Ȁ翹ᄲ谀舍翹Ăulꊰ舍翹iveLockId=Timeout=null L坸ᇘɅ坠ᇘɅ셵᧖ༀ耂㙀䰫翹翶╥ꙵ䂨抠퉹椵萝偨ɿ읔鳯藀᣺Ȁ翹鱰ᅪ谀舍翹Ă翶ꊰ舍翹ɅŘ熡Ʌ鋈ᅸɅ坸ᇘɅ坠ᇘɅ셄ᧇက耂㙀䰫翹rs䴭壹ꑑ獟鿈㠯⍀ent䪐읔鳯湠᣺Ȁ翹޽谀舍翹ĂK9ꊰ舍翹CG3\Accounts\r_74DB6FURN坸ᇘɅ坠ᇘɅ셗᧰ᄀ耂㙀䰫翹ef鐦湼觬좜ᓨ栀伧ɾ읔鳯萰qȀ翹匰޽谀舍翹Ă㈑ꊰ舍翹郋₺洍석䘙끽j攀䭐Ѓ&#10;!蟣던㛡㛡坸ᇘɅ坠ᇘɅ섦᧡ሀ耂㙀䰫翹䑿뾫岄嗀Ѕ뭩涤嶓ɽ읔鳯릐7Ȁ翹祙谀舍翹Ăہꊰ舍翹漀浡湩䍧楬湥t坸ᇘɅ坠ᇘɅ성ᦒጀ耂㙀䰫翹\U㊻鍀ᒏ纊⾦ጡᠪt\Iɾ읔鳯敀祕Ȁ翹祙谀舍翹Ă_Cꊰ舍翹7FSUCG3\RT\c_UQTM99RVCFM坸ᇘɅ坠ᇘɅ섀ᦃ᐀适缰ᆏɅ羐ᆏɅ羐ᆏɅ砠᣺Ʌ砸᣺Ʌ砸᣺Ʌ鲐ɱɅJOٞڳh,鲐ɱɅ砠᣺Ʌٞڳ䈀£鲐ɱɅ찰ȌɅ塨䳚翹雰˓Ʌ찰ȌɅչ浸祬섓᦬ᔀ适ꐀȄɅ꘠ȄɅꝠȄɅ귀ȄɅ諠ႻɅ困ʫɅ媐ʫɅ奐ʫɅ堐ʫɅ恰ʫɅ枠ſɅ崀ᗱɅ婠ᡂɅ最ſɅ晠ſɅ梀ſɅ榠ȅɅ牠ȅɅムᡲɅ쇢ᥝᘀ耂㙀䰫翹Ʌ쾩満ﳺ拉䉵䱆ɾ읔鳯뛠᣺Ȁ翹폰޽谀舍翹Ăꊰ舍翹坸ᇘɅ坠ᇘɅ쇽᥎ᜀ耂㙀䰫翹଀șꪎᩨ쐈њ鰐苫諭ᥨ餀ਿșɿ읔鳯鱰qȀ翹聰޽谀舍翹ĂЗ䄀ꊰ舍翹uy Alta̢̢̢̢࠙࠙࠙࠙࠙坸ᇘɅ坠ᇘɅ쇌᥿᠀适匀ᆏɅ占ᆏɅ占ᆏɅ瘀᣺Ʌ瘘᣺Ʌ瘘᣺Ʌ到ߪɅJOٞڳPP到ߪɅ瘀᣺Ʌٞڳ䈀£到ߪɅＰɈɅ&quot;/塨䳚翹鬰˓ɅＰɈɅsx쇟ᥨᤀ适崐ᆏɅ嵰ᆏɅ嵰ᆏɅ됰ŕɅ둈ŕɅ둈ŕɅᰐʐɅJOٞڳ鲥ꀩᰐʐɅ됰ŕɅٞڳᰐʐɅ繐ȍɅ塨䳚翹鱀˓Ʌ繐ȍɅ⸷浸祬솮ᤙᨀ耂㙀䰫翹ti씚핈ⅈ鎙␗잒Ⓓퟚgs\ᮆ읔鳯ܭȀ翹䒰޽谀舍翹Ă00ꊰ舍翹ingChanges\f1d7461f\9414坸ᇘɅ坠ᇘɅ솹ᤊᬀ耂㙀䰫翹翶⯍镳崅斿䳊䃿ꛐ뵴 ] ɽ읔鳯橐qȀ翹䬰޽谀舍翹Ă翶ꊰ舍翹ciᗮɅ諈ᅸɅ坸ᇘɅ坠ᇘɅ솈᤻ᰀ耂㙀䰫翹଀șﭑ恜쩺⟆贷奢楉쁓餀ਿșɾ읔鳯舀᣺Ȁ翹蚰ᅪ谀舍翹ĂЗ䄀ꊰ舍翹uy Alta̢̢̢̢࠙࠙࠙࠙࠙坸ᇘɅ坠ᇘɅ솛ᤤᴀ耂㙀䰫翹翶︚✦⒆洆Ӳק꛹＀戨ｏɏ읔鳯쀠᣺Ȁ翹޽谀舍翹Ă翶ꊰ舍翹siؘ熡ɅꃈᅸɅ坸ᇘɅ坠ᇘɅ쉪ổḀ耂㙀䰫翹\Uଔ촱旜馞鏡ﲽ뎸雼t\Iጊ읔鳯☠8Ȁ翹䐰޽谀舍翹Ă_Cꊰ舍翹7FSUCG3\Accounts\r_74DB6坸ᇘɅ坠ᇘɅ쉅Ệἀ耂㙀䰫翹rs設説人挳ຖentɾ읔鳯挀祕Ȁ翹祙谀舍翹ĂK9ꊰ舍翹CG3\PRT\p_DE3B4SVV6JUE37坸ᇘɅ坠ᇘɅ쉔ỷ 耂㙀䰫翹yn萩㋻쮦偣Ӎ㌯atuɾ읔鳯⫠祕Ȁ翹﷠祙谀舍翹Ăꊰ舍翹坸ᇘɅ坠ᇘɅ숧Ỡ℀耂㙀䰫翹D1욉伤㾓痗㺠鴢뢣porɾ읔鳯曀祕Ȁ翹ؠ祚谀舍翹Ăbaꊰ舍翹1; CobaltMinor:5; MsDavE坸ᇘɅ坠ᇘɅ숶ẑ∀蠂簀燨ɅຠޥɅ莠燨Ʌ㢠ࠕɅޤɅ泀燨ɅୀޥɅⴠ̊Ʌ༰ޥɅᙀ̊ɅﰐޤɅተ̊Ʌ숁Ẃ⌀耂㙀䰫翹rsֳጶ•ꩣ暼∂entɿ읔鳯ὠ8Ȁ翹ꋰ޽谀舍翹ĂK9ꊰ舍翹CG3\Accounts\r_74DB6FURN坸ᇘɅ坠ᇘɅ숐ẳ␀耂㙀䰫翹଀ș佔㼙蚙ۛ逛摯挞ԗ䴀攀ɾ읔鳯ꏰqȀ翹葰޽谀舍翹Ăԗ䴀ꊰ舍翹Catastrófico̢̢̢࠙࠙࠙坸ᇘɅ坠ᇘɅ싣Ṝ─蠂뇠燖Ʌ賰ᡆɅ꙰燖Ʌﹰ齏^愰ࠕɅ鑀ᡆɅ霰燖Ʌ趀ᡆɅꩀ燖Ʌ祀ᡆɅ鬀燖Ʌ艀ᡆɅᨐ̊Ʌ싲ṍ☀耂㙀䰫翹䐔蚖关筿᳘⭵辏啄郳頀斆盧숴ɾ읔鳯7Ȁ翹祙谀舍翹Ă\ꊰ舍翹홅\Ꭵ☁ 섀ዢ便姦艉玂ꊹ籊扄㠄㜀प曡Ż䰷坸ᇘɅ坠ᇘɅ싍Ṿ✀耂㙀䰫翹yn尢汌粭嗣⊖ᜋ卧atuɿ읔鳯㘀祕Ȁ翹祙谀舍翹Ăꊰ舍翹坸ᇘɅ坠ᇘɅ시ṯ⠀适&amp;{DD3B49A1-F066-458F-8D38-D72558DD1BFB}潳慬整䍤浯敭瑮慃摲嬭ⰱ㈱≝∬潣灭湯湥䑴浩湥楳湯≳笺栢楥桧≴ㄺ㤶ⱽ瀢楲牯瑩≹ㄺ∬潣瑮湥䥴≤∺㍻䍆䈹䈶ⴶ䅃䑆㐭䈸ⴹ䄸䑁䘭䘴㍆䐷䘸䔵細Ⱒ椢䍳湯整瑮摉慖楬≤琺畲ⱥ琢灹≥∺獉汯瑡摥索]슯Ḙ⤀耂㙀䰫翹腅况嶉䢑郬❂瑶嫕瘾뇒저됻訉腅ɾ읔鳯澀ᗬȀ翹䒰ᅬ谀舍翹ĂᎶဣꊰ舍翹지ꊜ뭽ꇾ钨攌솶鈜끽r洀䭐Ѓ!ᦳ闵爢坸ᇘɅ坠ᇘɅ슾ḉ⨀耂㙀䰫翹r:ꔨ嫠ᝀ涍ᙦⱣ獘㻆501ɾ읔鳯㍀祕Ȁ翹＠祙谀舍翹Ă䗥꠷ꊰ舍翹ጀ䇑ᗶᖟȀؿ奁秽䔀큃ܸ봹坸ᇘɅ坠ᇘɅ슉Ḻ⬀耂㙀䰫翹଀ș焞⽕뚦ꭵ姦潻௻ԗ䴀攀ɿ읔鳯砰qȀ翹匰޽谀舍翹Ăԗ䴀ꊰ舍翹Catastrófico̢̢̢࠙࠙࠙坸ᇘɅ坠ᇘɅ슘ḫⰀ耂㙀䰫翹ef䓕꧿糺⽒풚쓍텗尧ɾ읔鳯匀祕Ȁ翹◠祚谀舍翹ĂɅꊰ舍翹홅\ႊɅ؂Ʌ坸ᇘɅ坠ᇘɅ썫῔ⴀ耂㙀䰫翹Ʌ넎킂岜ꯙ䈳፪舽ཱུ읔鳯恀祕Ȁ翹祙谀舍翹Ăꊰ舍翹坸ᇘɅ坠ᇘɅ썺῅⸀耂㙀䰫翹翶厙悖蹻툅ዊ⯰굶ɿ읔鳯笠᣺Ȁ翹䒰ᅬ谀舍翹Ă翶ꊰ舍翹Ʌ훘ᗮɅ诈ᅸɅ坸ᇘɅ坠ᇘɅ썕ῶ⼀耂㙀䰫翹倀爀묐㑇蔍瘧魦馋₷믝䐀&lt;쀣ɿ읔鳯怐7Ȁ翹祙谀舍翹Ă䐒=ꊰ舍翹ᨀៀImpactoᤋଂ␀&lt;쀣࠙&#10;ᤀ̈∀ăᤀ坸ᇘɅ坠ᇘɅ쌤ῧ　耂㙀䰫翹h:닢ꌪፙ覰色믅porˢ읔鳯諀᣺Ȁ翹雰ᅪ谀舍翹Ăbaꊰ舍翹1; CobaltMinor:5; MsDavE坸ᇘɅ坠ᇘɅ쌷ᾐ㄀耂㙀䰫翹Ʌ姻붆찞◛玵恊ɽ읔鳯꿀᣺Ȁ翹싰ᅪ谀舍翹Ăꊰ舍翹坸ᇘɅ坠ᇘɅ쌆ᾁ㈀耂㙀䰫翹थ툼ﴞ↌槅ᨻ魨޿Đ읔鳯槀᣺Ȁ翹޽谀舍翹Ăꊰ舍翹坸ᇘɅ坠ᇘɅ쌑ᾲ㌀耂㙀䰫翹翶掄硱贪椗ဴ┄뾎ɾ읔鳯濰qȀ翹廰޽谀舍翹Ă翶ꊰ舍翹Ʌ箈爀Ʌ遈ᅸɅ坸ᇘɅ坠ᇘɅ쏠ᾣ㐀耂㙀䰫翹Wa쏰ߐ䙴㳟볰頀斆盧숴ɾ읔鳯訰qȀ翹潰޽谀舍翹Ă홅\ꊰ舍翹鋫홅\帀$Ꭵ☁ 섀ዢ便姦艉玂ꊹ籊扄㠄㜀प曡Ż坸ᇘɅ坠ᇘɅ쏳Ὄ㔀耂㙀䰫翹a 㠅ⶠ⚂ɔ컟隖edaɿ읔鳯饰qȀ翹䐰޽谀舍翹Ăo ꊰ舍翹evisa y la evidencia est坸ᇘɅ坠ᇘɅ쏂ώ㘀耂㙀䰫翹ef皵硓鈤⏿눠屸隫ɽ읔鳯ᰀ8Ȁ翹먰޽谀舍翹Ăꊰ舍翹戨ｏɛɅ͒坸ᇘɅ坠ᇘɅ쏝Ὦ㜀耂㙀䰫翹Ʌ仹춊鴊螒哽뻑ꖴ凎ɿ읔鳯巐7Ȁ翹祙谀舍翹Ăꊰ舍翹坸ᇘɅ坠ᇘɅ쎬἟㠀耂㙀䰫翹Ʌ⃱䧼枒ﲼ넇趓䞜渕ɾ읔鳯曐7Ȁ翹ࡠ祚谀舍翹Ăꊰ舍翹坸ᇘɅ坠ᇘɅ쎿Ἀ㤀耂㙀䰫翹e9ꎭẫ쒉쉡㷟dulɾ읔鳯翰qȀ翹浰޽谀舍翹Ăe9ꊰ舍翹4B, module92+0x6BFD19, 坸ᇘɅ坠ᇘɅ쎎Ἱ㨀耂㙀䰫翹埜씵뿍ȱ踜Ћ䠐읔鳯⺠8Ȁ翹킰޽谀舍翹Ăꊰ舍翹⓿ሃֲᖘ莄ѝ&amp;坸ᇘɅ坠ᇘɅ쎙Ἢ㬀耂㙀䰫翹倀爀䑵緜䠊쀭ꃵ蝶璽獦䐀B쀣Đ읔鳯╀8Ȁ翹며޽谀舍翹Ă䐒Cꊰ舍翹ᨀៀImpactoᤋଂ␀B쀣࠙&#10;ᤀ̈∀ăᤀ坸ᇘɅ坠ᇘɅ쑨᳛㰀耂㙀䰫翹䐔蚖끫걽鯬条㫊療퐃槴頀斆盧숴Ʌ읔鳯ⵀ8Ȁ翹쳰޽谀舍翹Ă홅\ꊰ舍翹鋫홅\帀$Ꭵ☁ 섀ዢ便姦艉玂ꊹ籊扄㠄㜀प曡Ż坸ᇘɅ坠ᇘɅ쑻᳄㴀耂㙀䰫翹数㨢렸Ṅ콨灣ⶉ鯆漀慬整䍤Ɇ읔鳯ʜȀ翹祙谀舍翹Ă䥴≤ꊰ舍翹㐭䕁ⴲ䔹㠳ㄭ䙂〱ㅃ㑅䘱紸Ⱒ椢䍳湯整瑮摉慖楬≤琺畲坸ᇘɅ坠ᇘɅ쑊ᳵ㸀耂㙀䰫翹抮鶿힃嚃云ꤩ슔ជ蔼숍樀ᄇ潬ɾ읔鳯遀᣺Ȁ翹몰ᅪ谀舍翹Ă주핌ꊰ舍翹䋎ߍ졪賵腺在卖ٷẦ떯Ⴆ鬍鹪閂降픖▲支굶ᢞ㧀淚坸ᇘɅ坠ᇘɅ쐥᳦㼀耂㙀䰫翹ef秾鑭̕雇랢䂎⡑ɾ읔鳯踰qȀ翹穰޽谀舍翹ĂɅꊰ舍翹戨ｏႋɅ؃Ʌ坸ᇘɅ坠ᇘɅ쐴Თ䀀耂㙀䰫翹Ʌ嬳昖⣱⎯띹傧塀샮֛읔鳯㬀8Ȁ翹䨀ၶ谀舍翹Ăꊰ舍翹坸ᇘɅ坠ᇘɅ쐇ᲀ䄀适ࡠ݄Ʌࢠ݄Ʌࢠ݄ɅᄎɅᄎɅᄎɅ⨀ᔮɅJOٞڿ翹⨀ᔮɅᄎɅٞڿ翹⨀ᔮɅ웠磆Ʌ&quot;/塨䳚翹움˓Ʌ웠磆Ʌ쐖Ჱ䈀耂㙀䰫翹Ʌ謰ꏂ珖䁺굟칺ꃡꕛ⑑쉴鳯艰ǓȀ翹䴀ၶ谀舍翹Ăꊰ舍翹坸ᇘɅ坠ᇘɅ쓡Ტ䌀耂㙀䰫翹Ʌ伐鑡섁暅뺎雉焕˒읔鳯7Ȁ翹ເᄳ谀舍翹Ăꊰ舍翹坸ᇘɅ坠ᇘɅ쓰᱓䐀耂㙀䰫翹Ʌ񈳕㊇呓缫Ƙ鯿⢚ɿ읔鳯◐7Ȁ翹ᆀᄳ谀舍翹Ăꊰ舍翹坸ᇘɅ坠ᇘɅ쓃ᱼ䔀耂㙀䰫翹Ʌ죠鲶☲濕카쁬͉ᕉɅĂꊰ舍翹坸ᇘɅ坠ᇘɅ쓒ᱭ䘀耂㙀䰫翹Ʌ钕ꈊ麧豓㙖馣爬턔ȃᕉɅĂꊰ舍翹坸ᇘɅ坠ᇘɅ쒭ᰞ䜀耂㙀䰫翹Ʌ꺘瓅觕⏲즶쭂ǔᕉɅĂꊰ舍翹坸ᇘɅ坠ᇘɅ쒼ᰏ䠀耂㙀䰫翹Ʌ" userName="䰫翹充糚ퟌ鳙矈ㅦᴷć윤鳯罐ᗴȀ翹䑠ᢻ谀舍翹Ăڳꊰ舍翹(漀浭瑩坸ᇘɅ坠ᇘɅ쳋⑴촀老㙀䰫翹\U胅嗸魋戝꯮뉌楠ꅻV\2˂윤鳯궰ᗴȀ翹抠ᢻ谀舍翹Ăsgꊰ舍翹tucional UAERMV 2024 V1.坸ᇘɅ坠ᇘɅ쳚⑥츀老㙀䰫翹䐔蚖像蚍쎔ⓖ惏穲ꤓꖑ頀斆盧숴ɿ읔鳯ȇȀ翹㹰ᅫ谀舍翹Ă\ꊰ舍翹鋫\䈀£Ꭵ☁ 섀ዢ便姦艉玂ꊹ籊扄㠄㜀प曡Ż坸ᇘɅ坠ᇘɅ첵␖케送ꢀʑɅ䄂翹鵰ʑɅ䄂翹ꖀʑɅ䄂翹鹠ʑɅ䄂翹黀ʑɅ䄂翹ꑠʑɅ䄂翹ꐰʑɅ䄂翹ꍀʑɅ䄂翹嚰޽Ʌ䄂Ʌ䈰޽Ʌ䄂䍰޽Ʌ䄂Ʌ䲰޽Ʌ䄂ɅƷɅ䄂Ʌ䓰޽Ʌ䄂翹䛰޽Ʌ䄂Ʌ䝰޽Ʌ䄂翹sx첄␇퀀老㙀䰫翹䐔蚖⩏嶨彎﫱퇵䜀륈頀斆盧숴Ϟ윤鳯뚐ᗴȀ翹茠ᢻ谀舍翹Ă\ꊰ舍翹鋫\䈀£Ꭵ☁ 섀ዢ便姦艉玂ꊹ籊扄㠄㜀प曡Ż坸ᇘɅ坠ᇘɅ첗␰턀老㙀䰫翹Ⓘ鑪찐瑉ꠁ敤⌉翵턩Ꮽᴀ䅟Ⓘ鑪ɾ읔鳯⩐ȇȀ翹ヰᅫ谀舍翹Ă㈑ꊰ舍翹郋₺洍석䘙끽j攀䭐Ѓ&#10;!蟣던㛡㛡坸ᇘɅ坠ᇘɅ쵦␡툀老㙀䰫翹\U蠳슎㟱퍬蜄倗ㅩV\2ɽ읔鳯瞠ᗬȀ翹儰ᅬ谀舍翹Ăsgꊰ舍翹tucional UAERMV 2024 V1.坸ᇘɅ坠ᇘɅ쵱◒팀老㙀䰫翹yn눗貝ࣼ⸉곛鼕닥atuɿ읔鳯谀ᗬȀ翹孰ᅬ谀舍翹Ă\ꊰ舍翹鋫\䈀£Ꭵ☁ 섀ዢ便姦艉玂ꊹ籊扄㠄㜀प曡Ż坸ᇘɅ坠ᇘɅ쵀◃퐀老㙀䰫翹ynಒ꺢ꣻ陸✊㶧鿧ංatuɿ읔鳯訠ᗬȀ翹浰ᅪ谀舍翹Ă鯼Ⴡꊰ舍翹朤ᣖダ즞₺椌腤끽b崀䭐Ѓ!ф旓䫼휆坸ᇘɅ坠ᇘɅ쵓◬픀老㙀䰫翹䐔蚖쾸㟑엀늣扏鞋줯頀斆盧숴ɾ읔鳯ȇȀ翹ヰᅫ谀舍翹Ă\ꊰ舍翹鋫\ᘀ°Ꭵ☁ 섀ዢ便姦艉玂ꊹ籊扄㠄㜀प曡Ż坸ᇘɅ坠ᇘɅ촢▝혀老㙀䰫翹\Uケ鴰癸ẫꯃ曼⁀幍V\2ɿ읔鳯ꌰ熹Ȁ翹䞰ᅫ谀舍翹Ăsgꊰ舍翹tucional UAERMV 2024 V1.坸ᇘɅ坠ᇘɅ촽▎휀老㙀䰫翹桎ꥂ褵嚕弽栌大辖哀⤀஠愼仈ɾ읔鳯鋠ᗬȀ翹猰ᅪ谀舍翹Ă愼仈ꊰ舍翹愼仈綠策桎Ϋ⦜஠愼仈綠策桎ά⦜஠愼仈綠策坸ᇘɅ坠ᇘɅ촌▿老㙀䰫翹\U塪㛌繵珆뢲빜뜻嚂V\2ÿ윤鳯貐ᗴȀ翹䉠ᢻ谀舍翹Ăieꊰ舍翹titucional UAERMV 2024 V坸ᇘɅ坠ᇘɅ촟▨老㙀䰫翹\U楱ᛢ㥈剟䶄砵炙V\2౳ᕉɅĂieꊰ舍翹titucional UAERMV 2024 V坸ᇘɅ坠ᇘɅ췮╙老㙀䰫翹ꃇ䮶꽬㎜䱲릆郛蚲Ԟ읔鳯੠ᕆȀ翹Ḡᅘ谀舍翹Ăڳꊰ舍翹ᗍɅ坸ᇘɅ坠ᇘɅ췹╊老㙀䰫翹㘀初婪↑箄箰쳑ࢧ挀䋖㘀Ĕ읔鳯덐熹Ȁ翹⌰ᅫ谀舍翹Ă㨑ꊰ舍翹覷Τ錄溵洰酾끽z甀䭐Ѓ!䎯坸ᇘɅ坠ᇘɅ췈╻送窘礮Ʌ㱀ƂɅ䅀ƂɅ䃀ƂɅ㰀ƂɅ㙀ƂɅ㲀ƂɅ㴀ƂɅ㪀ƂɅ䂀ƂɅ㼀ƂɅ㻀ƂɅ㤀ƂɅ㕀ƂɅ㳀ƂɅ㕀ƂɅ㤀ƂɅ㻀ƂɅ㼀ƂɅ䂀ƂɅ㪀ƂɅ㴀ƂɅ㲀ƂɅ㙀ƂɅ㰀ƂɅ䃀ƂɅ䅀ƂɅ㱀ƂɅ}\InprocServer32췛╤老㙀䰫翹tr喼뀋內릃衈᬴᏿124ͷ윤鳯둰ᗴȀ翹犠ᢻ谀舍翹ĂLSꊰ舍翹0323-0000-0000-C000-0000坸ᇘɅ坠ᇘɅ춪┕老㙀䰫翹\U쑽촅瑽ꩋ䭞鼽픷V\2ĕ윤鳯ꑐᗴȀ翹孠ᢻ谀舍翹Ăsgꊰ舍翹tucional UAERMV 2024 V1.坸ᇘɅ坠ᇘɅ춅┆老㙀䰫翹〸凹췝랱䭆ꬋˢ읔鳯ȇȀ翹䂰ᅫ谀舍翹Ăڳꊰ舍翹(넀ǼɅ坸ᇘɅ坠ᇘɅ추┷老㙀䰫翹䐔蚖烖퇉饐㲲疌鿇쟧䇋頀斆盧숴ɾ읔鳯ꈐ熹Ȁ翹傰ᅫ谀舍翹Ă\ꊰ舍翹鋫\䈀£Ꭵ☁ 섀ዢ便姦艉玂ꊹ籊扄㠄㜀प曡Ż坸ᇘɅ坠ᇘɅ칧┠老㙀䰫翹\U퇒푢数币뼼풐煐V\2ɾ읔鳯霠ᗬȀ翹淰ᅪ谀舍翹Ăieꊰ舍翹titucional UAERMV 2024 V坸ᇘɅ坠ᇘɅ칶᫑老㙀䰫翹\U섽⭧큦訔轔⎴V\2ɾ읔鳯ꠀᗬȀ翹詰ᅪ谀舍翹Ăsgꊰ舍翹tucional UAERMV 2024 V1.坸ᇘɅ坠ᇘɅ칁᫂老㙀䰫翹20Ꭸ멏녡疫뀰660湙윤鳯阰ᗴȀ翹冠ᢻ谀舍翹Ă60ꊰ舍翹04F006A006B0079003600670坸ᇘɅ坠ᇘɅ칐᫳老㙀䰫翹䐔蚖㕛꾞ꢆ垇ꩈ풾宺頀斆盧숴ɿ읔鳯葠ᗬȀ翹䫰ᅬ谀舍翹Ă\ꊰ舍翹鋫\䈀£Ꭵ☁ 섀ዢ便姦艉玂ꊹ籊扄㠄㜀प曡Ż坸ᇘɅ坠ᇘɅ츣᪜送⯠ƸɅⰠƸɅⰠƸɅ㗰7Ʌ㘀7Ʌ㘀7Ʌ鎐磃ɅJOٞڿPP鎐磃Ʌ㗰7Ʌٞڿ娀鎐磃Ʌ碽Ʌ塨䳚翹攀˓Ʌ碽Ʌsx츲᪍送繠磥Ʌ绀磥Ʌ绀磥ɅႪɅႪɅႪɅ璀ᔭɅJOٞڳ掴䋖璀ᔭɅႪɅٞڳ㾼뷩璀ᔭɅꗠᔪɅ塨䳚翹昐˓ɅꗠᔪɅцչ츍᪾老㙀䰫翹䐔蚖鄤䃉樀ꯃᱜ锻᧧냀頀斆盧숴ዕ읔鳯뫐熹Ȁ翹懰ᅫ谀舍翹Ă\ꊰ舍翹鋫\䈀£Ꭵ☁ 섀ዢ便姦艉玂ꊹ籊扄㠄㜀प曡Ż坸ᇘɅ坠ᇘɅ츜᪯老㙀䰫翹㘀氍㎰嚢谨튔䩄࿓傐挀䋖㘀ă윤鳯꯰ᗴȀ翹䧠ᢻ谀舍翹Ă㨑ꊰ舍翹覷ꍨﰹ溵洰兾끽z甀䭐Ѓ!샃ठ䍮坸ᇘɅ坠ᇘɅ컯ᩘ老㙀䰫翹綠策鳧ׅ廾灇ꅚԌ㨂愀仈綠策ɿ읔鳯ꏰ熹Ȁ翹䵰ᅫ谀舍翹Ă㬑ꊰ舍翹覷숬調砺酶끽|眀䭐Ѓ!ꓳ鉝䅕坸ᇘɅ坠ᇘɅ컾ᩉ老㙀䰫翹ᭆᰁ諰ꨞ鹸ʺㅌ⍇윤鳯镰ᗴȀ翹䉠ᢻ谀舍翹Ăڳꊰ舍翹ጀȝɅ坸ᇘɅ坠ᇘɅ컉᩺老㙀䰫翹䐔蚖㮮짯韺ꥼმꗮ頀斆盧숴笣윤鳯ꙐᗴȀ翹峠ᢻ谀舍翹Ă\ꊰ舍翹鋫\䈀£Ꭵ☁ 섀ዢ便姦艉玂ꊹ籊扄㠄㜀प曡Ż坸ᇘɅ坠ᇘɅ컘ᩫ老㙀䰫翹yn㜡ﶎⴀ钊銫舰atuՎ윤鳯黰ᗴȀ翹婠ᢻ谀舍翹Ăsgꊰ舍翹tucional UAERMV 2024 V1.坸ᇘɅ坠ᇘɅ캫ᨔ老㙀䰫翹䐔蚖८횈볾㨾캨균㜙頀斆盧숴ɾ읔鳯鞰熹Ȁ翹㹰ᅫ谀舍翹Ă\ꊰ舍翹鋫\䈀£Ꭵ☁ 섀ዢ便姦艉玂ꊹ籊扄㠄㜀प曡Ż坸ᇘɅ坠ᇘɅ캺ᨅ老㙀䰫翹䐔蚖㴅苇崵剱ꉱ頀斆盧숴·읔鳯眰祯Ȁ翹䕰޽谀舍翹Ă\ꊰ舍翹鋫\䈀£Ꭵ☁ 섀ዢ便姦艉玂ꊹ籊扄㠄㜀प曡Ż坸ᇘɅ坠ᇘɅ캕ᨶ老㙀䰫翹tr毷졃棱⩡䓵聕㘈힝124䯗윤鳯꾰ᗴȀ翹堠ᢻ谀舍翹ĂLSꊰ舍翹0323-0000-0000-C000-0000坸ᇘɅ坠ᇘɅ콤ᨧ老㙀䰫翹\U᎑븯韁힏斉ݔ꟤V\2᧔윤鳯뒐ᗴȀ翹笠ᢻ谀舍翹Ăsgꊰ舍翹tucional UAERMV 2024 V1.坸ᇘɅ坠ᇘɅ콷ᯐ老㙀䰫翹ก锒籲Ⴁ僷㥓윤鳯躐ᗴȀ翹㼠ᢻ谀舍翹Ăꊰ舍翹&#10;stiimeᓭᕎ䫸ǚ坸ᇘɅ坠ᇘɅ콆ᯁ老㙀䰫翹䐔蚖皊庅喭塭理釈뙔頀斆盧숴ɽ읔鳯ȇȀ翹ヰᅫ谀舍翹Ă\ꊰ舍翹鋫\䈀£Ꭵ☁ 섀ዢ便姦艉玂ꊹ籊扄㠄㜀प曡Ż坸ᇘɅ坠ᇘɅ콑᯲送㴰޽Ʌ䄂嬀ʒɅ䄂Ʌ儐ʒɅ䄂嘠ʒɅ䄂兀ʒɅ䄂噐ʒɅ䄂唰ʒɅ䄂坰ʒɅ䄂声ʒɅ䄂䥘翹嚐ᔪɅ䥘翹䶐ᔪɅ䥘翹ꖰȟɅ䥘翹ꍀȟɅ尸䥙翹꣠ȟɅ巘䥙翹ꦠȟɅ庠䥙翹骰䤪翹켠ᯣ蠁剕佉ɅɅɅ璈˓Ʌ璈˓Ʌ⡈紑翹ƻ켳ᮌ送埰޽Ʌ䄂ꢀʑɅ䄂Ʌ鵰ʑɅ䄂ꖀʑɅ䄂鹠ʑɅ䄂黀ʑɅ䄂ꑠʑɅ䄂ꐰʑɅ䄂ꍀʑɅ䄂뱠ʑɅ䄂빰ʑɅ䄂뺠ʑɅ䄂뼰ʑɅ䄂뽠ʑɅ䄂산ʑɅ䄂Ʌ딐ʑɅ䄂Ʌsx켂ᮽ老㙀䰫翹綠策够❶剢ꄗ웎鞫愀仈綠策ɆᕉɅĂ㘑ꊰ舍翹뭽悾钡攌솶ꈜ끽r洀䭐Ѓ!簿텗詯㱲坸ᇘɅ坠ᇘɅ켝ᮮ送⼰ᠳɅ䄂翹⯐ᠳɅ䄂翹㈰ᠳɅ䄂翹㒠ᠳɅ䄂翹⿀ᠳɅ䄂翹㎰ᠳɅ䄂翹⿰ᠳɅ䄂翹㚀ᠳɅ䄂翹馰޽Ʌ䄂ɅῐᠳɅ䄂╀ᠳɅ䄂⡀ᠳɅ䄂☀ᠳɅ䄂⡰ᠳɅ䄂ↀᠳɅ䄂Ʌ⥠ᠳɅ䄂Ʌsx쿬᭟送麰޽Ʌ䄂⼰ᠳɅ䄂Ʌ⯐ᠳɅ䄂㈰ᠳɅ䄂㒠ᠳɅ䄂⿀ᠳɅ䄂㎰ᠳɅ䄂⿰ᠳɅ䄂㚀ᠳɅ䄂ƷɅ䄂嶰޽Ʌ䄂Ʌ峰޽Ʌ䄂ɅƷɅ䄂Ʌ台޽Ʌ䄂翹娰޽Ʌ䄂Ʌ地޽Ʌ䄂翹sx쿿ᭈ豈老㙀䰫翹䐔蚖崚큘⍓ﷹÍ浧頀斆盧숴݄오鳯睰ᗴȀ翹䚠ᢻ谀舍翹Ă\ꊰ舍翹鋫\䈀£Ꭵ☁ 섀ዢ便姦艉玂ꊹ籊扄㠄㜀प曡Ż坸ᇘɅ坠ᇘɅ쿎᭹切送嬀ʒɅ䄂翹儐ʒɅ䄂翹嘠ʒɅ䄂翹兀ʒɅ䄂翹噐ʒɅ䄂翹唰ʒɅ䄂翹坰ʒɅ䄂翹声ʒɅ䄂翹㶰޽Ʌ䄂Ʌ웳⥐㹃Ō⠠﬌赿䆓鋫\ꨀ.⠠ﬔ赿䆓鋫\ꨀ.Ꭵ☁ 섀ዢ便姦艉玂ꊹ籊扄㠄㜀प曡Ż䰷ꪼ欄ۡ竦␅̀䐅ꨀ.ጀ䄁砮汭չ쿙᭪ﬀ老㙀䰫翹yn꾖禁䪐꺱洆骵atuɛ윤鳯蹐ᗴȀ翹䜠ᢻ谀舍翹Ă\ꊰ舍翹鋫\䈀£Ꭵ☁ 섀ዢ便姦艉玂ꊹ籊扄㠄㜀प曡Ż坸ᇘɅ坠ᇘɅ쾨ᬛﰀ老㙀䰫翹䐔蚖忴☠뭯匳촃頀斆盧숴˸ᕉɅĂ\ꊰ舍翹鋫\䈀£Ꭵ☁ 섀ዢ便姦艉玂ꊹ籊扄㠄㜀प曡Ż坸ᇘɅ坠ᇘɅ쾻ᬄﴀ老㙀䰫翹鵴秥ૡ㣘ﮞꈴ〘჉Ċ윤鳯訐ᗴȀ翹䎠ᢻ谀舍翹Ăڳꊰ舍翹ᔀȝɅ坸ᇘɅ坠ᇘɅ쾊ᬵ︀老㙀䰫翹玛წẊ瘊咮ꥤɾ읔鳯ȇȀ翹⼰ᅫ谀舍翹Ăڳꊰ舍翹ሀȝɅ坸ᇘɅ坠ᇘɅ쁥ᬦ＀送销ᕬɅ镀ᕬɅ镀ᕬɅ㞠᣻Ʌ㞰᣻Ʌ㞰᣻ɅꨰᕉɅJOٞڿlaꨰᕉɅ㞠᣻Ʌٞڿ27ꨰᕉɅ菰ᔗɅ&quot;/塨䳚翹肠˓Ʌ菰ᔗɅ쁴ᣗ适/13_ncr:1_{632A478D-2F3D-4E1B-BE49-912774501334}tyCache\1\UD\u_7IJF2EQ9LEGM5T75\e_C2GK9UTC67FSUCG3\FRT\f_DE3B4SVV6JUE37BB.bin쁇ᣀĀ耂㙀䰫翹翶጑才瑳̒세뽠좗＀戨ｏĔ읔鳯₠8Ȁ翹눰޽谀舍翹Ă翶ꊰ舍翹siᯘ&quot;Ʌ韈ᅸɅ坸ᇘɅ坠ᇘɅ쁖ᣱȀ耂㙀䰫翹䐔蚖急ᛈ鬒㛕퐋﹎㏸頀斆盧숴ɽ읔鳯偀祕Ȁ翹＠祙谀舍翹Ă\ꊰ舍翹홅\Ꭵ☁ 섀ዢ便姦艉玂ꊹ籊扄㠄㜀प曡Ż䰷坸ᇘɅ坠ᇘɅ쀡ᣢ̀耂㙀䰫翹䐔蚖現评ㅀ俴ㄅ砝䐍頀斆盧숴Đ읔鳯廠祕Ȁ翹祙谀舍翹Ă\ꊰ舍翹홅\Ꭵ☁ 섀ዢ便姦艉玂ꊹ籊扄㠄㜀प曡Ż䰷坸ᇘɅ坠ᇘɅ쀰ᢓЀ耂㙀䰫翹.d퍹㿙汫胁ᦷࢸ괆励gs\ɯ읔鳯数śȀ翹ᄲ谀舍翹Ă00ꊰ舍翹ingChanges第琢㨢㠢㉢湹Ⱒ琢摩㨢ⰴ琢≳坸ᇘɅ坠ᇘɅ쀃ᢼԀ耂㙀䰫翹1-掼ꉌ┖탅㮰ꯦ쑄 ] ɾ읔鳯樐qȀ翹䝰޽谀舍翹Ădiꊰ舍翹eUpdate\&quot;]}&quot;],&quot;H&quot;:&quot;Realt坸ᇘɅ坠ᇘɅ쀒᢭؀耂㙀䰫翹翹ᆵ⻞ə㶴ቶ픕洀ᖋɅɿ읔鳯琰qȀ翹忰޽谀舍翹Ă嫬၍ꊰ舍翹휢稗⃙륟憊琊䆅耚끽j攀䭐Ѓ!ភ꫒㰀퓶坸ᇘɅ坠ᇘɅ샭ᡞ܀耂㙀䰫翹Ʌ೜剞陔֗솸䚒焎⏎鬀ᗰɅɿ읔鳯뵰7Ȁ翹祙谀舍翹ĂɅꊰ舍翹祐ᕼɅ聰ᣪɅ殐ᕼɅ蓐ᣪɅ潐ᕼɅ볐ᣪɅ坸ᇘɅ坠ᇘɅ샼ᡏࠀ适洠磡Ʌ涀磡Ʌ涀磡Ʌ㶠၏Ʌ㶸၏Ʌ㶸၏Ʌ絰ǺɅJOٞڳPP絰ǺɅ㶠၏Ʌٞڳ娀絰ǺɅŚɅ塨䳚翹訰˓ɅŚɅ샏ᡸऀ耂㙀䰫翹//㌝檸漹౓焒䱍.co䮻읔鳯婠祕Ȁ翹⣠祚谀舍翹Ă=wꊰ舍翹s&amp;clientProtocol=1.4&amp;con坸ᇘɅ坠ᇘɅ샞ᡩ਀耂㙀䰫翹Ʌ晜墮ᅋㅼ涕뙖ɯ읔鳯ꬰ7Ȁ翹ᄲ谀舍翹Ăꊰ舍翹坸ᇘɅ坠ᇘɅ삩᠚଀耂㙀䰫翹翶⩤讄饺嬀脧軽躇掕ɯ읔鳯뙰7Ȁ翹ᄲ谀舍翹Ă翶ꊰ舍翹Ʌ礨爀Ʌ釈ᅸɅ坸ᇘɅ坠ᇘɅ삸᠋ఀ耂㙀䰫翹h:貿䐑ᬆ첝ꀒ閶porཱུ읔鳯挀᣺Ȁ翹훰޽谀舍翹Ăbaꊰ舍翹1; CobaltMinor:5; MsDavE坸ᇘɅ坠ᇘɅ삋ᠴഀ耂㙀䰫翹翶쟨朶☒䬐㑘嗬䦒ፁɿ읔鳯⺀祕Ȁ翹ؠ祚谀舍翹Ă翶ꊰ舍翹vI⣨&quot;ɅꙈᅸɅ坸ᇘɅ坠ᇘɅ삚ᠥ฀耂㙀䰫翹ll្癥祲韨樔뗗tChɯ읔鳯맰7Ȁ翹ᄲ谀舍翹Ăulꊰ舍翹iveLockId=Timeout=null L坸ᇘɅ坠ᇘɅ셵᧖ༀ耂㙀䰫翹翶╥ꙵ䂨抠퉹椵萝偨ɿ읔鳯藀᣺Ȁ翹鱰ᅪ谀舍翹Ă翶ꊰ舍翹ɅŘ熡Ʌ鋈ᅸɅ坸ᇘɅ坠ᇘɅ셄ᧇက耂㙀䰫翹rs䴭壹ꑑ獟鿈㠯⍀ent䪐읔鳯湠᣺Ȁ翹޽谀舍翹ĂK9ꊰ舍翹CG3\Accounts\r_74DB6FURN坸ᇘɅ坠ᇘɅ셗᧰ᄀ耂㙀䰫翹ef鐦湼觬좜ᓨ栀伧ɾ읔鳯萰qȀ翹匰޽谀舍翹Ă㈑ꊰ舍翹郋₺洍석䘙끽j攀䭐Ѓ&#10;!蟣던㛡㛡坸ᇘɅ坠ᇘɅ섦᧡ሀ耂㙀䰫翹䑿뾫岄嗀Ѕ뭩涤嶓ɽ읔鳯릐7Ȁ翹祙谀舍翹Ăہꊰ舍翹漀浡湩䍧楬湥t坸ᇘɅ坠ᇘɅ성ᦒጀ耂㙀䰫翹\U㊻鍀ᒏ纊⾦ጡᠪt\Iɾ읔鳯敀祕Ȁ翹祙谀舍翹Ă_Cꊰ舍翹7FSUCG3\RT\c_UQTM99RVCFM坸ᇘɅ坠ᇘɅ섀ᦃ᐀适缰ᆏɅ羐ᆏɅ羐ᆏɅ砠᣺Ʌ砸᣺Ʌ砸᣺Ʌ鲐ɱɅJOٞڳh,鲐ɱɅ砠᣺Ʌٞڳ䈀£鲐ɱɅ찰ȌɅ塨䳚翹雰˓Ʌ찰ȌɅչ浸祬섓᦬ᔀ适ꐀȄɅ꘠ȄɅꝠȄɅ귀ȄɅ諠ႻɅ困ʫɅ媐ʫɅ奐ʫɅ堐ʫɅ恰ʫɅ枠ſɅ崀ᗱɅ婠ᡂɅ最ſɅ晠ſɅ梀ſɅ榠ȅɅ牠ȅɅムᡲɅ쇢ᥝᘀ耂㙀䰫翹Ʌ쾩満ﳺ拉䉵䱆ɾ읔鳯뛠᣺Ȁ翹폰޽谀舍翹Ăꊰ舍翹坸ᇘɅ坠ᇘɅ쇽᥎ᜀ耂㙀䰫翹଀șꪎᩨ쐈њ鰐苫諭ᥨ餀ਿșɿ읔鳯鱰qȀ翹聰޽谀舍翹ĂЗ䄀ꊰ舍翹uy Alta̢̢̢̢࠙࠙࠙࠙࠙坸ᇘɅ坠ᇘɅ쇌᥿᠀适匀ᆏɅ占ᆏɅ占ᆏɅ瘀᣺Ʌ瘘᣺Ʌ瘘᣺Ʌ到ߪɅJOٞڳPP到ߪɅ瘀᣺Ʌٞڳ䈀£到ߪɅＰɈɅ&quot;/塨䳚翹鬰˓ɅＰɈɅsx쇟ᥨᤀ适崐ᆏɅ嵰ᆏɅ嵰ᆏɅ됰ŕɅ둈ŕɅ둈ŕɅᰐʐɅJOٞڳ鲥ꀩᰐʐɅ됰ŕɅٞڳᰐʐɅ繐ȍɅ塨䳚翹鱀˓Ʌ繐ȍɅ⸷浸祬솮ᤙᨀ耂㙀䰫翹ti씚핈ⅈ鎙␗잒Ⓓퟚgs\ᮆ읔鳯ܭȀ翹䒰޽谀舍翹Ă00ꊰ舍翹ingChanges\f1d7461f\9414坸ᇘɅ坠ᇘɅ솹ᤊᬀ耂㙀䰫翹翶⯍镳崅斿䳊䃿ꛐ뵴 ] ɽ읔鳯橐qȀ翹䬰޽谀舍翹Ă翶ꊰ舍翹ciᗮɅ諈ᅸɅ坸ᇘɅ坠ᇘɅ솈᤻ᰀ耂㙀䰫翹଀șﭑ恜쩺⟆贷奢楉쁓餀ਿșɾ읔鳯舀᣺Ȁ翹蚰ᅪ谀舍翹ĂЗ䄀ꊰ舍翹uy Alta̢̢̢̢࠙࠙࠙࠙࠙坸ᇘɅ坠ᇘɅ솛ᤤᴀ耂㙀䰫翹翶︚✦⒆洆Ӳק꛹＀戨ｏɏ읔鳯쀠᣺Ȁ翹޽谀舍翹Ă翶ꊰ舍翹siؘ熡ɅꃈᅸɅ坸ᇘɅ坠ᇘɅ쉪ổḀ耂㙀䰫翹\Uଔ촱旜馞鏡ﲽ뎸雼t\Iጊ읔鳯☠8Ȁ翹䐰޽谀舍翹Ă_Cꊰ舍翹7FSUCG3\Accounts\r_74DB6坸ᇘɅ坠ᇘɅ쉅Ệἀ耂㙀䰫翹rs設説人挳ຖentɾ읔鳯挀祕Ȁ翹祙谀舍翹ĂK9ꊰ舍翹CG3\PRT\p_DE3B4SVV6JUE37坸ᇘɅ坠ᇘɅ쉔ỷ 耂㙀䰫翹yn萩㋻쮦偣Ӎ㌯atuɾ읔鳯⫠祕Ȁ翹﷠祙谀舍翹Ăꊰ舍翹坸ᇘɅ坠ᇘɅ숧Ỡ℀耂㙀䰫翹D1욉伤㾓痗㺠鴢뢣porɾ읔鳯曀祕Ȁ翹ؠ祚谀舍翹Ăbaꊰ舍翹1; CobaltMinor:5; MsDavE坸ᇘɅ坠ᇘɅ숶ẑ∀蠂簀燨ɅຠޥɅ莠燨Ʌ㢠ࠕɅޤɅ泀燨ɅୀޥɅⴠ̊Ʌ༰ޥɅᙀ̊ɅﰐޤɅተ̊Ʌ숁Ẃ⌀耂㙀䰫翹rsֳጶ•ꩣ暼∂entɿ읔鳯ὠ8Ȁ翹ꋰ޽谀舍翹ĂK9ꊰ舍翹CG3\Accounts\r_74DB6FURN坸ᇘɅ坠ᇘɅ숐ẳ␀耂㙀䰫翹଀ș佔㼙蚙ۛ逛摯挞ԗ䴀攀ɾ읔鳯ꏰqȀ翹葰޽谀舍翹Ăԗ䴀ꊰ舍翹Catastrófico̢̢̢࠙࠙࠙坸ᇘɅ坠ᇘɅ싣Ṝ─蠂뇠燖Ʌ賰ᡆɅ꙰燖Ʌﹰ齏^愰ࠕɅ鑀ᡆɅ霰燖Ʌ趀ᡆɅꩀ燖Ʌ祀ᡆɅ鬀燖Ʌ艀ᡆɅᨐ̊Ʌ싲ṍ☀耂㙀䰫翹䐔蚖关筿᳘⭵辏啄郳頀斆盧숴ɾ읔鳯7Ȁ翹祙谀舍翹Ă\ꊰ舍翹홅\Ꭵ☁ 섀ዢ便姦艉玂ꊹ籊扄㠄㜀प曡Ż䰷坸ᇘɅ坠ᇘɅ싍Ṿ✀耂㙀䰫翹yn尢汌粭嗣⊖ᜋ卧atuɿ읔鳯㘀祕Ȁ翹祙谀舍翹Ăꊰ舍翹坸ᇘɅ坠ᇘɅ시ṯ⠀适&amp;{DD3B49A1-F066-458F-8D38-D72558DD1BFB}潳慬整䍤浯敭瑮慃摲嬭ⰱ㈱≝∬潣灭湯湥䑴浩湥楳湯≳笺栢楥桧≴ㄺ㤶ⱽ瀢楲牯瑩≹ㄺ∬潣瑮湥䥴≤∺㍻䍆䈹䈶ⴶ䅃䑆㐭䈸ⴹ䄸䑁䘭䘴㍆䐷䘸䔵細Ⱒ椢䍳湯整瑮摉慖楬≤琺畲ⱥ琢灹≥∺獉汯瑡摥索]슯Ḙ⤀耂㙀䰫翹腅况嶉䢑郬❂瑶嫕瘾뇒저됻訉腅ɾ읔鳯澀ᗬȀ翹䒰ᅬ谀舍翹ĂᎶဣꊰ舍翹지ꊜ뭽ꇾ钨攌솶鈜끽r洀䭐Ѓ!ᦳ闵爢坸ᇘɅ坠ᇘɅ슾ḉ⨀耂㙀䰫翹r:ꔨ嫠ᝀ涍ᙦⱣ獘㻆501ɾ읔鳯㍀祕Ȁ翹＠祙谀舍翹Ă䗥꠷ꊰ舍翹ጀ䇑ᗶᖟȀؿ奁秽䔀큃ܸ봹坸ᇘɅ坠ᇘɅ슉Ḻ⬀耂㙀䰫翹଀ș焞⽕뚦ꭵ姦潻௻ԗ䴀攀ɿ읔鳯砰qȀ翹匰޽谀舍翹Ăԗ䴀ꊰ舍翹Catastrófico̢̢̢࠙࠙࠙坸ᇘɅ坠ᇘɅ슘ḫⰀ耂㙀䰫翹ef䓕꧿糺⽒풚쓍텗尧ɾ읔鳯匀祕Ȁ翹◠祚谀舍翹ĂɅꊰ舍翹홅\ႊɅ؂Ʌ坸ᇘɅ坠ᇘɅ썫῔ⴀ耂㙀䰫翹Ʌ넎킂岜ꯙ䈳፪舽ཱུ읔鳯恀祕Ȁ翹祙谀舍翹Ăꊰ舍翹坸ᇘɅ坠ᇘɅ썺῅⸀耂㙀䰫翹翶厙悖蹻툅ዊ⯰굶ɿ읔鳯笠᣺Ȁ翹䒰ᅬ谀舍翹Ă翶ꊰ舍翹Ʌ훘ᗮɅ诈ᅸɅ坸ᇘɅ坠ᇘɅ썕ῶ⼀耂㙀䰫翹倀爀묐㑇蔍瘧魦馋₷믝䐀&lt;쀣ɿ읔鳯怐7Ȁ翹祙谀舍翹Ă䐒=ꊰ舍翹ᨀៀImpactoᤋଂ␀&lt;쀣࠙&#10;ᤀ̈∀ăᤀ坸ᇘɅ坠ᇘɅ쌤ῧ　耂㙀䰫翹h:닢ꌪፙ覰色믅porˢ읔鳯諀᣺Ȁ翹雰ᅪ谀舍翹Ăbaꊰ舍翹1; CobaltMinor:5; MsDavE坸ᇘɅ坠ᇘɅ쌷ᾐ㄀耂㙀䰫翹Ʌ姻붆찞◛玵恊ɽ읔鳯꿀᣺Ȁ翹싰ᅪ谀舍翹Ăꊰ舍翹坸ᇘɅ坠ᇘɅ쌆ᾁ㈀耂㙀䰫翹" userProvider="䰫翹㾼뷩₧㐕꓇잋ᙪ⸉欙⤀஠愼仈ɿ읔鳯𢡄ȇȀ翹䂰ᅫ谀舍翹Ă愼仈ꊰ舍翹掴䋖㘀㾼뷩ࢴ⦜஠愼仈綠策桎Џ嶖掴䋖㘀坸ᇘɅ坠ᇘɅ챒⓭였老㙀䰫翹翹㎻悿ﲣ⻆ཛ㗔ᆢꖬ렀辒翹ɽ읔鳯거熹Ȁ翹傰ᅫ谀舍翹Ăꊰ舍翹坸ᇘɅ坠ᇘɅ찭⒞윀老㙀䰫翹䐔蚖ⴽ쩍燴㙎聇刺ẽ㽭頀斆盧숴ɋ읔鳯덐熹Ȁ翹嚰ᅫ谀舍翹Ă\ꊰ舍翹鋫\䈀£Ꭵ☁ 섀ዢ便姦艉玂ꊹ籊扄㠄㜀प曡Ż坸ᇘɅ坠ᇘɅ찼⒏저老㙀䰫翹㘀䱢⫪펿좤牪꒔挀䋖㘀Đ읔鳯븰熹Ȁ翹姰ᅫ谀舍翹Ă㬑ꊰ舍翹覷ꏘ砺ᵶ끽|眀䭐Ѓ!冐䌉坸ᇘɅ坠ᇘɅ찏Ⓒ준老㙀䰫翹\Uᆥ솙뿩ⅈ奡邗V\2ɾ읔鳯馰熹Ȁ翹㹰ᅫ谀舍翹Ăsgꊰ舍翹tucional UAERMV 2024 V1.坸ᇘɅ坠ᇘɅ찞⒩쨀老㙀䰫翹쏾ⴱ竧⾺쮔쒇᥊䛨읔鳯瞰熹Ȁ翹姰ᅫ谀舍翹Ăڳꊰ舍翹(漀浭瑩坸ᇘɅ坠ᇘɅ쳩⑚쬀老㙀䰫翹䐔蚖艋꼵໾钾㔽䕼퇲낲頀斆盧숴ɾ읔鳯莠ᗬȀ翹俰ᅬ谀舍翹Ă\ꊰ舍翹鋫\䈀£Ꭵ☁ 섀ዢ便姦艉玂ꊹ籊扄㠄㜀प曡Ż坸ᇘɅ坠ᇘɅ쳸⑋찀老㙀䰫翹充糚ퟌ鳙矈ㅦᴷć윤鳯罐ᗴȀ翹䑠ᢻ谀舍翹Ăڳꊰ舍翹(漀浭瑩坸ᇘɅ坠ᇘɅ쳋⑴촀老㙀䰫翹\U胅嗸魋戝꯮뉌楠ꅻV\2˂윤鳯궰ᗴȀ翹抠ᢻ谀舍翹Ăsgꊰ舍翹tucional UAERMV 2024 V1.坸ᇘɅ坠ᇘɅ쳚⑥츀老㙀䰫翹䐔蚖像蚍쎔ⓖ惏穲ꤓꖑ頀斆盧숴ɿ읔鳯ȇȀ翹㹰ᅫ谀舍翹Ă\ꊰ舍翹鋫\䈀£Ꭵ☁ 섀ዢ便姦艉玂ꊹ籊扄㠄㜀प曡Ż坸ᇘɅ坠ᇘɅ첵␖케送ꢀʑɅ䄂翹鵰ʑɅ䄂翹ꖀʑɅ䄂翹鹠ʑɅ䄂翹黀ʑɅ䄂翹ꑠʑɅ䄂翹ꐰʑɅ䄂翹ꍀʑɅ䄂翹嚰޽Ʌ䄂Ʌ䈰޽Ʌ䄂䍰޽Ʌ䄂Ʌ䲰޽Ʌ䄂ɅƷɅ䄂Ʌ䓰޽Ʌ䄂翹䛰޽Ʌ䄂Ʌ䝰޽Ʌ䄂翹sx첄␇퀀老㙀䰫翹䐔蚖⩏嶨彎﫱퇵䜀륈頀斆盧숴Ϟ윤鳯뚐ᗴȀ翹茠ᢻ谀舍翹Ă\ꊰ舍翹鋫\䈀£Ꭵ☁ 섀ዢ便姦艉玂ꊹ籊扄㠄㜀प曡Ż坸ᇘɅ坠ᇘɅ첗␰턀老㙀䰫翹Ⓘ鑪찐瑉ꠁ敤⌉翵턩Ꮽᴀ䅟Ⓘ鑪ɾ읔鳯⩐ȇȀ翹ヰᅫ谀舍翹Ă㈑ꊰ舍翹郋₺洍석䘙끽j攀䭐Ѓ&#10;!蟣던㛡㛡坸ᇘɅ坠ᇘɅ쵦␡툀老㙀䰫翹\U蠳슎㟱퍬蜄倗ㅩV\2ɽ읔鳯瞠ᗬȀ翹儰ᅬ谀舍翹Ăsgꊰ舍翹tucional UAERMV 2024 V1.坸ᇘɅ坠ᇘɅ쵱◒팀老㙀䰫翹yn눗貝ࣼ⸉곛鼕닥atuɿ읔鳯谀ᗬȀ翹孰ᅬ谀舍翹Ă\ꊰ舍翹鋫\䈀£Ꭵ☁ 섀ዢ便姦艉玂ꊹ籊扄㠄㜀प曡Ż坸ᇘɅ坠ᇘɅ쵀◃퐀老㙀䰫翹ynಒ꺢ꣻ陸✊㶧鿧ංatuɿ읔鳯訠ᗬȀ翹浰ᅪ谀舍翹Ă鯼Ⴡꊰ舍翹朤ᣖダ즞₺椌腤끽b崀䭐Ѓ!ф旓䫼휆坸ᇘɅ坠ᇘɅ쵓◬픀老㙀䰫翹䐔蚖쾸㟑엀늣扏鞋줯頀斆盧숴ɾ읔鳯ȇȀ翹ヰᅫ谀舍翹Ă\ꊰ舍翹鋫\ᘀ°Ꭵ☁ 섀ዢ便姦艉玂ꊹ籊扄㠄㜀प曡Ż坸ᇘɅ坠ᇘɅ촢▝혀老㙀䰫翹\Uケ鴰癸ẫꯃ曼⁀幍V\2ɿ읔鳯ꌰ熹Ȁ翹䞰ᅫ谀舍翹Ăsgꊰ舍翹tucional UAERMV 2024 V1.坸ᇘɅ坠ᇘɅ촽▎휀老㙀䰫翹桎ꥂ褵嚕弽栌大辖哀⤀஠愼仈ɾ읔鳯鋠ᗬȀ翹猰ᅪ谀舍翹Ă愼仈ꊰ舍翹愼仈綠策桎Ϋ⦜஠愼仈綠策桎ά⦜஠愼仈綠策坸ᇘɅ坠ᇘɅ촌▿老㙀䰫翹\U塪㛌繵珆뢲빜뜻嚂V\2ÿ윤鳯貐ᗴȀ翹䉠ᢻ谀舍翹Ăieꊰ舍翹titucional UAERMV 2024 V坸ᇘɅ坠ᇘɅ촟▨老㙀䰫翹\U楱ᛢ㥈剟䶄砵炙V\2౳ᕉɅĂieꊰ舍翹titucional UAERMV 2024 V坸ᇘɅ坠ᇘɅ췮╙老㙀䰫翹ꃇ䮶꽬㎜䱲릆郛蚲Ԟ읔鳯੠ᕆȀ翹Ḡᅘ谀舍翹Ăڳꊰ舍翹ᗍɅ坸ᇘɅ坠ᇘɅ췹╊老㙀䰫翹㘀初婪↑箄箰쳑ࢧ挀䋖㘀Ĕ읔鳯덐熹Ȁ翹⌰ᅫ谀舍翹Ă㨑ꊰ舍翹覷Τ錄溵洰酾끽z甀䭐Ѓ!䎯坸ᇘɅ坠ᇘɅ췈╻送窘礮Ʌ㱀ƂɅ䅀ƂɅ䃀ƂɅ㰀ƂɅ㙀ƂɅ㲀ƂɅ㴀ƂɅ㪀ƂɅ䂀ƂɅ㼀ƂɅ㻀ƂɅ㤀ƂɅ㕀ƂɅ㳀ƂɅ㕀ƂɅ㤀ƂɅ㻀ƂɅ㼀ƂɅ䂀ƂɅ㪀ƂɅ㴀ƂɅ㲀ƂɅ㙀ƂɅ㰀ƂɅ䃀ƂɅ䅀ƂɅ㱀ƂɅ}\InprocServer32췛╤老㙀䰫翹tr喼뀋內릃衈᬴᏿124ͷ윤鳯둰ᗴȀ翹犠ᢻ谀舍翹ĂLSꊰ舍翹0323-0000-0000-C000-0000坸ᇘɅ坠ᇘɅ춪┕老㙀䰫翹\U쑽촅瑽ꩋ䭞鼽픷V\2ĕ윤鳯ꑐᗴȀ翹孠ᢻ谀舍翹Ăsgꊰ舍翹tucional UAERMV 2024 V1.坸ᇘɅ坠ᇘɅ춅┆老㙀䰫翹〸凹췝랱䭆ꬋˢ읔鳯ȇȀ翹䂰ᅫ谀舍翹Ăڳꊰ舍翹(넀ǼɅ坸ᇘɅ坠ᇘɅ추┷老㙀䰫翹䐔蚖烖퇉饐㲲疌鿇쟧䇋頀斆盧숴ɾ읔鳯ꈐ熹Ȁ翹傰ᅫ谀舍翹Ă\ꊰ舍翹鋫\䈀£Ꭵ☁ 섀ዢ便姦艉玂ꊹ籊扄㠄㜀प曡Ż坸ᇘɅ坠ᇘɅ칧┠老㙀䰫翹\U퇒푢数币뼼풐煐V\2ɾ읔鳯霠ᗬȀ翹淰ᅪ谀舍翹Ăieꊰ舍翹titucional UAERMV 2024 V坸ᇘɅ坠ᇘɅ칶᫑老㙀䰫翹\U섽⭧큦訔轔⎴V\2ɾ읔鳯ꠀᗬȀ翹詰ᅪ谀舍翹Ăsgꊰ舍翹tucional UAERMV 2024 V1.坸ᇘɅ坠ᇘɅ칁᫂老㙀䰫翹20Ꭸ멏녡疫뀰660湙윤鳯阰ᗴȀ翹冠ᢻ谀舍翹Ă60ꊰ舍翹04F006A006B0079003600670坸ᇘɅ坠ᇘɅ칐᫳老㙀䰫翹䐔蚖㕛꾞ꢆ垇ꩈ풾宺頀斆盧숴ɿ읔鳯葠ᗬȀ翹䫰ᅬ谀舍翹Ă\ꊰ舍翹鋫\䈀£Ꭵ☁ 섀ዢ便姦艉玂ꊹ籊扄㠄㜀प曡Ż坸ᇘɅ坠ᇘɅ츣᪜送⯠ƸɅⰠƸɅⰠƸɅ㗰7Ʌ㘀7Ʌ㘀7Ʌ鎐磃ɅJOٞڿPP鎐磃Ʌ㗰7Ʌٞڿ娀鎐磃Ʌ碽Ʌ塨䳚翹攀˓Ʌ碽Ʌsx츲᪍送繠磥Ʌ绀磥Ʌ绀磥ɅႪɅႪɅႪɅ璀ᔭɅJOٞڳ掴䋖璀ᔭɅႪɅٞڳ㾼뷩璀ᔭɅꗠᔪɅ塨䳚翹昐˓ɅꗠᔪɅцչ츍᪾老㙀䰫翹䐔蚖鄤䃉樀ꯃᱜ锻᧧냀頀斆盧숴ዕ읔鳯뫐熹Ȁ翹懰ᅫ谀舍翹Ă\ꊰ舍翹鋫\䈀£Ꭵ☁ 섀ዢ便姦艉玂ꊹ籊扄㠄㜀प曡Ż坸ᇘɅ坠ᇘɅ츜᪯老㙀䰫翹㘀氍㎰嚢谨튔䩄࿓傐挀䋖㘀ă윤鳯꯰ᗴȀ翹䧠ᢻ谀舍翹Ă㨑ꊰ舍翹覷ꍨﰹ溵洰兾끽z甀䭐Ѓ!샃ठ䍮坸ᇘɅ坠ᇘɅ컯ᩘ老㙀䰫翹綠策鳧ׅ廾灇ꅚԌ㨂愀仈綠策ɿ읔鳯ꏰ熹Ȁ翹䵰ᅫ谀舍翹Ă㬑ꊰ舍翹覷숬調砺酶끽|眀䭐Ѓ!ꓳ鉝䅕坸ᇘɅ坠ᇘɅ컾ᩉ老㙀䰫翹ᭆᰁ諰ꨞ鹸ʺㅌ⍇윤鳯镰ᗴȀ翹䉠ᢻ谀舍翹Ăڳꊰ舍翹ጀȝɅ坸ᇘɅ坠ᇘɅ컉᩺老㙀䰫翹䐔蚖㮮짯韺ꥼმꗮ頀斆盧숴笣윤鳯ꙐᗴȀ翹峠ᢻ谀舍翹Ă\ꊰ舍翹鋫\䈀£Ꭵ☁ 섀ዢ便姦艉玂ꊹ籊扄㠄㜀प曡Ż坸ᇘɅ坠ᇘɅ컘ᩫ老㙀䰫翹yn㜡ﶎⴀ钊銫舰atuՎ윤鳯黰ᗴȀ翹婠ᢻ谀舍翹Ăsgꊰ舍翹tucional UAERMV 2024 V1.坸ᇘɅ坠ᇘɅ캫ᨔ老㙀䰫翹䐔蚖८횈볾㨾캨균㜙頀斆盧숴ɾ읔鳯鞰熹Ȁ翹㹰ᅫ谀舍翹Ă\ꊰ舍翹鋫\䈀£Ꭵ☁ 섀ዢ便姦艉玂ꊹ籊扄㠄㜀प曡Ż坸ᇘɅ坠ᇘɅ캺ᨅ老㙀䰫翹䐔蚖㴅苇崵剱ꉱ頀斆盧숴·읔鳯眰祯Ȁ翹䕰޽谀舍翹Ă\ꊰ舍翹鋫\䈀£Ꭵ☁ 섀ዢ便姦艉玂ꊹ籊扄㠄㜀प曡Ż坸ᇘɅ坠ᇘɅ캕ᨶ老㙀䰫翹tr毷졃棱⩡䓵聕㘈힝124䯗윤鳯꾰ᗴȀ翹堠ᢻ谀舍翹ĂLSꊰ舍翹0323-0000-0000-C000-0000坸ᇘɅ坠ᇘɅ콤ᨧ老㙀䰫翹\U᎑븯韁힏斉ݔ꟤V\2᧔윤鳯뒐ᗴȀ翹笠ᢻ谀舍翹Ăsgꊰ舍翹tucional UAERMV 2024 V1.坸ᇘɅ坠ᇘɅ콷ᯐ老㙀䰫翹ก锒籲Ⴁ僷㥓윤鳯躐ᗴȀ翹㼠ᢻ谀舍翹Ăꊰ舍翹&#10;stiimeᓭᕎ䫸ǚ坸ᇘɅ坠ᇘɅ콆ᯁ老㙀䰫翹䐔蚖皊庅喭塭理釈뙔頀斆盧숴ɽ읔鳯ȇȀ翹ヰᅫ谀舍翹Ă\ꊰ舍翹鋫\䈀£Ꭵ☁ 섀ዢ便姦艉玂ꊹ籊扄㠄㜀प曡Ż坸ᇘɅ坠ᇘɅ콑᯲送㴰޽Ʌ䄂嬀ʒɅ䄂Ʌ儐ʒɅ䄂嘠ʒɅ䄂兀ʒɅ䄂噐ʒɅ䄂唰ʒɅ䄂坰ʒɅ䄂声ʒɅ䄂䥘翹嚐ᔪɅ䥘翹䶐ᔪɅ䥘翹ꖰȟɅ䥘翹ꍀȟɅ尸䥙翹꣠ȟɅ巘䥙翹ꦠȟɅ庠䥙翹骰䤪翹켠ᯣ蠁剕佉ɅɅɅ璈˓Ʌ璈˓Ʌ⡈紑翹ƻ켳ᮌ送埰޽Ʌ䄂ꢀʑɅ䄂Ʌ鵰ʑɅ䄂ꖀʑɅ䄂鹠ʑɅ䄂黀ʑɅ䄂ꑠʑɅ䄂ꐰʑɅ䄂ꍀʑɅ䄂뱠ʑɅ䄂빰ʑɅ䄂뺠ʑɅ䄂뼰ʑɅ䄂뽠ʑɅ䄂산ʑɅ䄂Ʌ딐ʑɅ䄂Ʌsx켂ᮽ老㙀䰫翹綠策够❶剢ꄗ웎鞫愀仈綠策ɆᕉɅĂ㘑ꊰ舍翹뭽悾钡攌솶ꈜ끽r洀䭐Ѓ!簿텗詯㱲坸ᇘɅ坠ᇘɅ켝ᮮ送⼰ᠳɅ䄂翹⯐ᠳɅ䄂翹㈰ᠳɅ䄂翹㒠ᠳɅ䄂翹⿀ᠳɅ䄂翹㎰ᠳɅ䄂翹⿰ᠳɅ䄂翹㚀ᠳɅ䄂翹馰޽Ʌ䄂ɅῐᠳɅ䄂╀ᠳɅ䄂⡀ᠳɅ䄂☀ᠳɅ䄂⡰ᠳɅ䄂ↀᠳɅ䄂Ʌ⥠ᠳɅ䄂Ʌsx쿬᭟送麰޽Ʌ䄂⼰ᠳɅ䄂Ʌ⯐ᠳɅ䄂㈰ᠳɅ䄂㒠ᠳɅ䄂⿀ᠳɅ䄂㎰ᠳɅ䄂⿰ᠳɅ䄂㚀ᠳɅ䄂ƷɅ䄂嶰޽Ʌ䄂Ʌ峰޽Ʌ䄂ɅƷɅ䄂Ʌ台޽Ʌ䄂翹娰޽Ʌ䄂Ʌ地޽Ʌ䄂翹sx쿿ᭈ豈老㙀䰫翹䐔蚖崚큘⍓ﷹÍ浧頀斆盧숴݄오鳯睰ᗴȀ翹䚠ᢻ谀舍翹Ă\ꊰ舍翹鋫\䈀£Ꭵ☁ 섀ዢ便姦艉玂ꊹ籊扄㠄㜀प曡Ż坸ᇘɅ坠ᇘɅ쿎᭹切送嬀ʒɅ䄂翹儐ʒɅ䄂翹嘠ʒɅ䄂翹兀ʒɅ䄂翹噐ʒɅ䄂翹唰ʒɅ䄂翹坰ʒɅ䄂翹声ʒɅ䄂翹㶰޽Ʌ䄂Ʌ웳⥐㹃Ō⠠﬌赿䆓鋫\ꨀ.⠠ﬔ赿䆓鋫\ꨀ.Ꭵ☁ 섀ዢ便姦艉玂ꊹ籊扄㠄㜀प曡Ż䰷ꪼ欄ۡ竦␅̀䐅ꨀ.ጀ䄁砮汭չ쿙᭪ﬀ老㙀䰫翹yn꾖禁䪐꺱洆骵atuɛ윤鳯蹐ᗴȀ翹䜠ᢻ谀舍翹Ă\ꊰ舍翹鋫\䈀£Ꭵ☁ 섀ዢ便姦艉玂ꊹ籊扄㠄㜀प曡Ż坸ᇘɅ坠ᇘɅ쾨ᬛﰀ老㙀䰫翹䐔蚖忴☠뭯匳촃頀斆盧숴˸ᕉɅĂ\ꊰ舍翹鋫\䈀£Ꭵ☁ 섀ዢ便姦艉玂ꊹ籊扄㠄㜀प曡Ż坸ᇘɅ坠ᇘɅ쾻ᬄﴀ老㙀䰫翹鵴秥ૡ㣘ﮞꈴ〘჉Ċ윤鳯訐ᗴȀ翹䎠ᢻ谀舍翹Ăڳꊰ舍翹ᔀȝɅ坸ᇘɅ坠ᇘɅ쾊ᬵ︀老㙀䰫翹玛წẊ瘊咮ꥤɾ읔鳯ȇȀ翹⼰ᅫ谀舍翹Ăڳꊰ舍翹ሀȝɅ坸ᇘɅ坠ᇘɅ쁥ᬦ＀送销ᕬɅ镀ᕬɅ镀ᕬɅ㞠᣻Ʌ㞰᣻Ʌ㞰᣻ɅꨰᕉɅJOٞڿlaꨰᕉɅ㞠᣻Ʌٞڿ27ꨰᕉɅ菰ᔗɅ&quot;/塨䳚翹肠˓Ʌ菰ᔗɅ쁴ᣗ适/13_ncr:1_{632A478D-2F3D-4E1B-BE49-912774501334}tyCache\1\UD\u_7IJF2EQ9LEGM5T75\e_C2GK9UTC67FSUCG3\FRT\f_DE3B4SVV6JUE37BB.bin쁇ᣀĀ耂㙀䰫翹翶጑才瑳̒세뽠좗＀戨ｏĔ읔鳯₠8Ȁ翹눰޽谀舍翹Ă翶ꊰ舍翹siᯘ&quot;Ʌ韈ᅸɅ坸ᇘɅ坠ᇘɅ쁖ᣱȀ耂㙀䰫翹䐔蚖急ᛈ鬒㛕퐋﹎㏸頀斆盧숴ɽ읔鳯偀祕Ȁ翹＠祙谀舍翹Ă\ꊰ舍翹홅\Ꭵ☁ 섀ዢ便姦艉玂ꊹ籊扄㠄㜀प曡Ż䰷坸ᇘɅ坠ᇘɅ쀡ᣢ̀耂㙀䰫翹䐔蚖現评ㅀ俴ㄅ砝䐍頀斆盧숴Đ읔鳯廠祕Ȁ翹祙谀舍翹Ă\ꊰ舍翹홅\Ꭵ☁ 섀ዢ便姦艉玂ꊹ籊扄㠄㜀प曡Ż䰷坸ᇘɅ坠ᇘɅ쀰ᢓЀ耂㙀䰫翹.d퍹㿙汫胁ᦷࢸ괆励gs\ɯ읔鳯数śȀ翹ᄲ谀舍翹Ă00ꊰ舍翹ingChanges第琢㨢㠢㉢湹Ⱒ琢摩㨢ⰴ琢≳坸ᇘɅ坠ᇘɅ쀃ᢼԀ耂㙀䰫翹1-掼ꉌ┖탅㮰ꯦ쑄 ] ɾ읔鳯樐qȀ翹䝰޽谀舍翹Ădiꊰ舍翹eUpdate\&quot;]}&quot;],&quot;H&quot;:&quot;Realt坸ᇘɅ坠ᇘɅ쀒᢭؀耂㙀䰫翹翹ᆵ⻞ə㶴ቶ픕洀ᖋɅɿ읔鳯琰qȀ翹忰޽谀舍翹Ă嫬၍ꊰ舍翹휢稗⃙륟憊琊䆅耚끽j攀䭐Ѓ!ភ꫒㰀퓶坸ᇘɅ坠ᇘɅ샭ᡞ܀耂㙀䰫翹Ʌ೜剞陔֗솸䚒焎⏎鬀ᗰɅɿ읔鳯뵰7Ȁ翹祙谀舍翹ĂɅꊰ舍翹祐ᕼɅ聰ᣪɅ殐ᕼɅ蓐ᣪɅ潐ᕼɅ볐ᣪɅ坸ᇘɅ坠ᇘɅ샼ᡏࠀ适洠磡Ʌ涀磡Ʌ涀磡Ʌ㶠၏Ʌ㶸၏Ʌ㶸၏Ʌ絰ǺɅJOٞڳPP絰ǺɅ㶠၏Ʌٞڳ娀絰ǺɅŚɅ塨䳚翹訰˓ɅŚɅ샏ᡸऀ耂㙀䰫翹//㌝檸漹౓焒䱍.co䮻읔鳯婠祕Ȁ翹⣠祚谀舍翹Ă=wꊰ舍翹s&amp;clientProtocol=1.4&amp;con坸ᇘɅ坠ᇘɅ샞ᡩ਀耂㙀䰫翹Ʌ晜墮ᅋㅼ涕뙖ɯ읔鳯ꬰ7Ȁ翹ᄲ谀舍翹Ăꊰ舍翹坸ᇘɅ坠ᇘɅ삩᠚଀耂㙀䰫翹翶⩤讄饺嬀脧軽躇掕ɯ읔鳯뙰7Ȁ翹ᄲ谀舍翹Ă翶ꊰ舍翹Ʌ礨爀Ʌ釈ᅸɅ坸ᇘɅ坠ᇘɅ삸᠋ఀ耂㙀䰫翹h:貿䐑ᬆ첝ꀒ閶porཱུ읔鳯挀᣺Ȁ翹훰޽谀舍翹Ăbaꊰ舍翹1; CobaltMinor:5; MsDavE坸ᇘɅ坠ᇘɅ삋ᠴഀ耂㙀䰫翹翶쟨朶☒䬐㑘嗬䦒ፁɿ읔鳯⺀祕Ȁ翹ؠ祚谀舍翹Ă翶ꊰ舍翹vI⣨&quot;ɅꙈᅸɅ坸ᇘɅ坠ᇘɅ삚ᠥ฀耂㙀䰫翹ll្癥祲韨樔뗗tChɯ읔鳯맰7Ȁ翹ᄲ谀舍翹Ăulꊰ舍翹iveLockId=Timeout=null L坸ᇘɅ坠ᇘɅ셵᧖ༀ耂㙀䰫翹翶╥ꙵ䂨抠퉹椵萝偨ɿ읔鳯藀᣺Ȁ翹鱰ᅪ谀舍翹Ă翶ꊰ舍翹ɅŘ熡Ʌ鋈ᅸɅ坸ᇘɅ坠ᇘɅ셄ᧇက耂㙀䰫翹rs䴭壹ꑑ獟鿈㠯⍀ent䪐읔鳯湠᣺Ȁ翹޽谀舍翹ĂK9ꊰ舍翹CG3\Accounts\r_74DB6FURN坸ᇘɅ坠ᇘɅ셗᧰ᄀ耂㙀䰫翹ef鐦湼觬좜ᓨ栀伧ɾ읔鳯萰qȀ翹匰޽谀舍翹Ă㈑ꊰ舍翹郋₺洍석䘙끽j攀䭐Ѓ&#10;!蟣던㛡㛡坸ᇘɅ坠ᇘɅ섦᧡ሀ耂㙀䰫翹䑿뾫岄嗀Ѕ뭩涤嶓ɽ읔鳯릐7Ȁ翹祙谀舍翹Ăہꊰ舍翹漀浡湩䍧楬湥t坸ᇘɅ坠ᇘɅ성ᦒጀ耂㙀䰫翹\U㊻鍀ᒏ纊⾦ጡᠪt\Iɾ읔鳯敀祕Ȁ翹祙谀舍翹Ă_Cꊰ舍翹7FSUCG3\RT\c_UQTM99RVCFM坸ᇘɅ坠ᇘɅ섀ᦃ᐀适缰ᆏɅ羐ᆏɅ羐ᆏɅ砠᣺Ʌ砸᣺Ʌ砸᣺Ʌ鲐ɱɅJOٞڳh,鲐ɱɅ砠᣺Ʌٞڳ䈀£鲐ɱɅ찰ȌɅ塨䳚翹雰˓Ʌ찰ȌɅչ浸祬섓᦬ᔀ适ꐀȄɅ꘠ȄɅꝠȄɅ귀ȄɅ諠ႻɅ困ʫɅ媐ʫɅ奐ʫɅ堐ʫɅ恰ʫɅ枠ſɅ崀ᗱɅ婠ᡂɅ最ſɅ晠ſɅ梀ſɅ榠ȅɅ牠ȅɅムᡲɅ쇢ᥝᘀ耂㙀䰫翹Ʌ쾩満ﳺ拉䉵䱆ɾ읔鳯뛠᣺Ȁ翹폰޽谀舍翹Ăꊰ舍翹坸ᇘɅ坠ᇘɅ쇽᥎ᜀ耂㙀䰫翹଀șꪎᩨ쐈њ鰐苫諭ᥨ餀ਿșɿ읔鳯鱰qȀ翹聰޽谀舍翹ĂЗ䄀ꊰ舍翹uy Alta̢̢̢̢࠙࠙࠙࠙࠙坸ᇘɅ坠ᇘɅ쇌᥿᠀适匀ᆏɅ占ᆏɅ占ᆏɅ瘀᣺Ʌ瘘᣺Ʌ瘘᣺Ʌ到ߪɅJOٞڳPP到ߪɅ瘀᣺Ʌٞڳ䈀£到ߪɅＰɈɅ&quot;/塨䳚翹鬰˓ɅＰɈɅsx쇟ᥨᤀ适崐ᆏɅ嵰ᆏɅ嵰ᆏɅ됰ŕɅ둈ŕɅ둈ŕɅᰐʐɅJOٞڳ鲥ꀩᰐʐɅ됰ŕɅٞڳᰐʐɅ繐ȍɅ塨䳚翹鱀˓Ʌ繐ȍɅ⸷浸祬솮ᤙᨀ耂㙀䰫翹ti씚핈ⅈ鎙␗잒Ⓓퟚgs\ᮆ읔鳯ܭȀ翹䒰޽谀舍翹Ă00ꊰ舍翹ingChanges\f1d7461f\9414坸ᇘɅ坠ᇘɅ솹ᤊᬀ耂㙀䰫翹翶⯍镳崅斿䳊䃿ꛐ뵴 ] ɽ읔鳯橐qȀ翹䬰޽谀舍翹Ă翶ꊰ舍翹ciᗮɅ諈ᅸɅ坸ᇘɅ坠ᇘɅ솈᤻ᰀ耂㙀䰫翹଀șﭑ恜쩺⟆贷奢楉쁓餀ਿșɾ읔鳯舀᣺Ȁ翹蚰ᅪ谀舍翹ĂЗ䄀ꊰ舍翹uy Alta̢̢̢̢࠙࠙࠙࠙࠙坸ᇘɅ坠ᇘɅ솛ᤤᴀ耂㙀䰫翹翶︚✦⒆洆Ӳק꛹＀戨ｏɏ읔鳯쀠᣺Ȁ翹޽谀舍翹Ă翶ꊰ舍翹siؘ熡ɅꃈᅸɅ坸ᇘɅ坠ᇘɅ쉪ổḀ耂㙀䰫翹\Uଔ촱旜馞鏡ﲽ뎸雼t\Iጊ읔鳯☠8Ȁ翹䐰޽谀舍翹Ă_Cꊰ舍翹7FSUCG3\Accounts\r_74DB6坸ᇘɅ坠ᇘɅ쉅Ệἀ耂㙀䰫翹rs設説人挳ຖentɾ읔鳯挀祕Ȁ翹祙谀舍翹ĂK9ꊰ舍翹CG3\PRT\p_DE3B4SVV6JUE37坸ᇘɅ坠ᇘɅ쉔ỷ 耂㙀䰫翹yn萩㋻쮦偣Ӎ㌯atuɾ읔鳯⫠祕Ȁ翹﷠祙谀舍翹Ăꊰ舍翹坸ᇘɅ坠ᇘɅ숧Ỡ℀耂㙀䰫翹D1욉伤㾓痗㺠鴢뢣porɾ읔鳯曀祕Ȁ翹ؠ祚谀舍翹Ăbaꊰ舍翹1; CobaltMinor:5; MsDavE坸ᇘɅ坠ᇘɅ숶ẑ∀蠂簀燨ɅຠޥɅ莠燨Ʌ㢠ࠕɅޤɅ泀燨ɅୀޥɅⴠ̊Ʌ༰ޥɅᙀ̊ɅﰐޤɅተ̊Ʌ숁Ẃ⌀耂㙀䰫翹rsֳጶ•ꩣ暼∂entɿ읔鳯ὠ8Ȁ翹ꋰ޽谀舍翹ĂK9ꊰ舍翹CG3\Accounts\r_74DB6FURN坸ᇘɅ坠ᇘɅ숐ẳ␀耂㙀䰫翹଀ș佔㼙蚙ۛ逛摯挞ԗ䴀攀ɾ읔鳯ꏰqȀ翹葰޽谀舍翹Ăԗ䴀ꊰ舍翹Catastrófico̢̢̢࠙࠙࠙坸ᇘɅ坠ᇘɅ싣Ṝ─蠂뇠燖Ʌ賰ᡆɅ꙰燖Ʌﹰ齏^愰ࠕɅ鑀ᡆɅ霰燖Ʌ趀ᡆɅꩀ燖Ʌ祀ᡆɅ鬀燖Ʌ艀ᡆɅᨐ̊Ʌ싲ṍ☀耂㙀䰫翹䐔蚖关筿᳘⭵辏啄郳頀斆盧숴ɾ읔鳯7Ȁ翹祙谀舍翹Ă\ꊰ舍翹홅\Ꭵ☁ 섀ዢ便姦艉玂ꊹ籊扄㠄㜀प曡Ż䰷坸ᇘɅ坠ᇘɅ싍Ṿ✀耂㙀䰫翹yn尢汌粭嗣⊖ᜋ卧atuɿ읔鳯㘀祕Ȁ翹祙谀舍翹Ăꊰ舍翹坸ᇘɅ坠ᇘɅ시ṯ⠀适&amp;{DD3B49A1-F066-458F-8D38-D72558DD1BFB}潳慬整䍤浯敭瑮慃摲嬭ⰱ㈱≝∬潣灭湯湥䑴浩湥楳湯≳笺栢楥桧≴ㄺ㤶ⱽ瀢楲牯瑩≹ㄺ∬潣瑮湥䥴≤∺㍻䍆䈹䈶ⴶ䅃䑆㐭䈸ⴹ䄸䑁䘭䘴㍆䐷䘸䔵細Ⱒ椢䍳湯整瑮摉慖楬≤琺畲ⱥ琢灹≥∺獉汯瑡摥索]슯Ḙ⤀耂㙀䰫翹腅况嶉䢑郬❂瑶嫕瘾뇒저됻訉腅ɾ읔鳯澀ᗬȀ翹䒰ᅬ谀舍翹ĂᎶဣꊰ舍翹지ꊜ뭽ꇾ钨攌솶鈜끽r洀䭐Ѓ!ᦳ闵爢坸ᇘɅ坠ᇘɅ슾ḉ⨀耂㙀䰫翹r:ꔨ嫠ᝀ涍ᙦⱣ獘㻆501ɾ읔鳯㍀祕Ȁ翹＠祙谀舍翹Ă䗥꠷ꊰ舍翹ጀ䇑ᗶᖟȀؿ奁秽䔀큃ܸ봹坸ᇘɅ坠ᇘɅ슉Ḻ⬀耂㙀䰫翹଀ș"/>
        <Anchor>
          <Comment id="{E27A9EDC-E4A6-48C9-9BA7-EEC846E53119}"/>
        </Anchor>
        <Assign userId="䰫翹䐔蚖忴☠뭯匳촃頀斆盧숴˸ᕉɅĂ\ꊰ舍翹鋫\䈀£Ꭵ☁ 섀ዢ便姦艉玂ꊹ籊扄㠄㜀प曡Ż坸ᇘɅ坠ᇘɅ쾻ᬄﴀ老㙀䰫翹鵴秥ૡ㣘ﮞꈴ〘჉Ċ윤鳯訐ᗴȀ翹䎠ᢻ谀舍翹Ăڳꊰ舍翹ᔀȝɅ坸ᇘɅ坠ᇘɅ쾊ᬵ︀老㙀䰫翹玛წẊ瘊咮ꥤɾ읔鳯ȇȀ翹⼰ᅫ谀舍翹Ăڳꊰ舍翹ሀȝɅ坸ᇘɅ坠ᇘɅ쁥ᬦ＀送销ᕬɅ镀ᕬɅ镀ᕬɅ㞠᣻Ʌ㞰᣻Ʌ㞰᣻ɅꨰᕉɅJOٞڿlaꨰᕉɅ㞠᣻Ʌٞڿ27ꨰᕉɅ菰ᔗɅ&quot;/塨䳚翹肠˓Ʌ菰ᔗɅ쁴ᣗ适/13_ncr:1_{632A478D-2F3D-4E1B-BE49-912774501334}tyCache\1\UD\u_7IJF2EQ9LEGM5T75\e_C2GK9UTC67FSUCG3\FRT\f_DE3B4SVV6JUE37BB.bin쁇ᣀĀ耂㙀䰫翹翶጑才瑳̒세뽠좗＀戨ｏĔ읔鳯₠8Ȁ翹눰޽谀舍翹Ă翶ꊰ舍翹siᯘ&quot;Ʌ韈ᅸɅ坸ᇘɅ坠ᇘɅ쁖ᣱȀ耂㙀䰫翹䐔蚖急ᛈ鬒㛕퐋﹎㏸頀斆盧숴ɽ읔鳯偀祕Ȁ翹＠祙谀舍翹Ă\ꊰ舍翹홅\Ꭵ☁ 섀ዢ便姦艉玂ꊹ籊扄㠄㜀प曡Ż䰷坸ᇘɅ坠ᇘɅ쀡ᣢ̀耂㙀䰫翹䐔蚖現评ㅀ俴ㄅ砝䐍頀斆盧숴Đ읔鳯廠祕Ȁ翹祙谀舍翹Ă\ꊰ舍翹홅\Ꭵ☁ 섀ዢ便姦艉玂ꊹ籊扄㠄㜀प曡Ż䰷坸ᇘɅ坠ᇘɅ쀰ᢓЀ耂㙀䰫翹.d퍹㿙汫胁ᦷࢸ괆励gs\ɯ읔鳯数śȀ翹ᄲ谀舍翹Ă00ꊰ舍翹ingChanges第琢㨢㠢㉢湹Ⱒ琢摩㨢ⰴ琢≳坸ᇘɅ坠ᇘɅ쀃ᢼԀ耂㙀䰫翹1-掼ꉌ┖탅㮰ꯦ쑄 ] ɾ읔鳯樐qȀ翹䝰޽谀舍翹Ădiꊰ舍翹eUpdate\&quot;]}&quot;],&quot;H&quot;:&quot;Realt坸ᇘɅ坠ᇘɅ쀒᢭؀耂㙀䰫翹翹ᆵ⻞ə㶴ቶ픕洀ᖋɅɿ읔鳯琰qȀ翹忰޽谀舍翹Ă嫬၍ꊰ舍翹휢稗⃙륟憊琊䆅耚끽j攀䭐Ѓ!ភ꫒㰀퓶坸ᇘɅ坠ᇘɅ샭ᡞ܀耂㙀䰫翹Ʌ೜剞陔֗솸䚒焎⏎鬀ᗰɅɿ읔鳯뵰7Ȁ翹祙谀舍翹ĂɅꊰ舍翹祐ᕼɅ聰ᣪɅ殐ᕼɅ蓐ᣪɅ潐ᕼɅ볐ᣪɅ坸ᇘɅ坠ᇘɅ샼ᡏࠀ适洠磡Ʌ涀磡Ʌ涀磡Ʌ㶠၏Ʌ㶸၏Ʌ㶸၏Ʌ絰ǺɅJOٞڳPP絰ǺɅ㶠၏Ʌٞڳ娀絰ǺɅŚɅ塨䳚翹訰˓ɅŚɅ샏ᡸऀ耂㙀䰫翹//㌝檸漹౓焒䱍.co䮻읔鳯婠祕Ȁ翹⣠祚谀舍翹Ă=wꊰ舍翹s&amp;clientProtocol=1.4&amp;con坸ᇘɅ坠ᇘɅ샞ᡩ਀耂㙀䰫翹Ʌ晜墮ᅋㅼ涕뙖ɯ읔鳯ꬰ7Ȁ翹ᄲ谀舍翹Ăꊰ舍翹坸ᇘɅ坠ᇘɅ삩᠚଀耂㙀䰫翹翶⩤讄饺嬀脧軽躇掕ɯ읔鳯뙰7Ȁ翹ᄲ谀舍翹Ă翶ꊰ舍翹Ʌ礨爀Ʌ釈ᅸɅ坸ᇘɅ坠ᇘɅ삸᠋ఀ耂㙀䰫翹h:貿䐑ᬆ첝ꀒ閶porཱུ읔鳯挀᣺Ȁ翹훰޽谀舍翹Ăbaꊰ舍翹1; CobaltMinor:5; MsDavE坸ᇘɅ坠ᇘɅ삋ᠴഀ耂㙀䰫翹翶쟨朶☒䬐㑘嗬䦒ፁɿ읔鳯⺀祕Ȁ翹ؠ祚谀舍翹Ă翶ꊰ舍翹vI⣨&quot;ɅꙈᅸɅ坸ᇘɅ坠ᇘɅ삚ᠥ฀耂㙀䰫翹ll្癥祲韨樔뗗tChɯ읔鳯맰7Ȁ翹ᄲ谀舍翹Ăulꊰ舍翹iveLockId=Timeout=null L坸ᇘɅ坠ᇘɅ셵᧖ༀ耂㙀䰫翹翶╥ꙵ䂨抠퉹椵萝偨ɿ읔鳯藀᣺Ȁ翹鱰ᅪ谀舍翹Ă翶ꊰ舍翹ɅŘ熡Ʌ鋈ᅸɅ坸ᇘɅ坠ᇘɅ셄ᧇက耂㙀䰫翹rs䴭壹ꑑ獟鿈㠯⍀ent䪐읔鳯湠᣺Ȁ翹޽谀舍翹ĂK9ꊰ舍翹CG3\Accounts\r_74DB6FURN坸ᇘɅ坠ᇘɅ셗᧰ᄀ耂㙀䰫翹ef鐦湼觬좜ᓨ栀伧ɾ읔鳯萰qȀ翹匰޽谀舍翹Ă㈑ꊰ舍翹郋₺洍석䘙끽j攀䭐Ѓ&#10;!蟣던㛡㛡坸ᇘɅ坠ᇘɅ섦᧡ሀ耂㙀䰫翹䑿뾫岄嗀Ѕ뭩涤嶓ɽ읔鳯릐7Ȁ翹祙谀舍翹Ăہꊰ舍翹漀浡湩䍧楬湥t坸ᇘɅ坠ᇘɅ성ᦒጀ耂㙀䰫翹\U㊻鍀ᒏ纊⾦ጡᠪt\Iɾ읔鳯敀祕Ȁ翹祙谀舍翹Ă_Cꊰ舍翹7FSUCG3\RT\c_UQTM99RVCFM坸ᇘɅ坠ᇘɅ섀ᦃ᐀适缰ᆏɅ羐ᆏɅ羐ᆏɅ砠᣺Ʌ砸᣺Ʌ砸᣺Ʌ鲐ɱɅJOٞڳh,鲐ɱɅ砠᣺Ʌٞڳ䈀£鲐ɱɅ찰ȌɅ塨䳚翹雰˓Ʌ찰ȌɅչ浸祬섓᦬ᔀ适ꐀȄɅ꘠ȄɅꝠȄɅ귀ȄɅ諠ႻɅ困ʫɅ媐ʫɅ奐ʫɅ堐ʫɅ恰ʫɅ枠ſɅ崀ᗱɅ婠ᡂɅ最ſɅ晠ſɅ梀ſɅ榠ȅɅ牠ȅɅムᡲɅ쇢ᥝᘀ耂㙀䰫翹Ʌ쾩満ﳺ拉䉵䱆ɾ읔鳯뛠᣺Ȁ翹폰޽谀舍翹Ăꊰ舍翹坸ᇘɅ坠ᇘɅ쇽᥎ᜀ耂㙀䰫翹଀șꪎᩨ쐈њ鰐苫諭ᥨ餀ਿșɿ읔鳯鱰qȀ翹聰޽谀舍翹ĂЗ䄀ꊰ舍翹uy Alta̢̢̢̢࠙࠙࠙࠙࠙坸ᇘɅ坠ᇘɅ쇌᥿᠀适匀ᆏɅ占ᆏɅ占ᆏɅ瘀᣺Ʌ瘘᣺Ʌ瘘᣺Ʌ到ߪɅJOٞڳPP到ߪɅ瘀᣺Ʌٞڳ䈀£到ߪɅＰɈɅ&quot;/塨䳚翹鬰˓ɅＰɈɅsx쇟ᥨᤀ适崐ᆏɅ嵰ᆏɅ嵰ᆏɅ됰ŕɅ둈ŕɅ둈ŕɅᰐʐɅJOٞڳ鲥ꀩᰐʐɅ됰ŕɅٞڳᰐʐɅ繐ȍɅ塨䳚翹鱀˓Ʌ繐ȍɅ⸷浸祬솮ᤙᨀ耂㙀䰫翹ti씚핈ⅈ鎙␗잒Ⓓퟚgs\ᮆ읔鳯ܭȀ翹䒰޽谀舍翹Ă00ꊰ舍翹ingChanges\f1d7461f\9414坸ᇘɅ坠ᇘɅ솹ᤊᬀ耂㙀䰫翹翶⯍镳崅斿䳊䃿ꛐ뵴 ] ɽ읔鳯橐qȀ翹䬰޽谀舍翹Ă翶ꊰ舍翹ciᗮɅ諈ᅸɅ坸ᇘɅ坠ᇘɅ솈᤻ᰀ耂㙀䰫翹଀șﭑ恜쩺⟆贷奢楉쁓餀ਿșɾ읔鳯舀᣺Ȁ翹蚰ᅪ谀舍翹ĂЗ䄀ꊰ舍翹uy Alta̢̢̢̢࠙࠙࠙࠙࠙坸ᇘɅ坠ᇘɅ솛ᤤᴀ耂㙀䰫翹翶︚✦⒆洆Ӳק꛹＀戨ｏɏ읔鳯쀠᣺Ȁ翹޽谀舍翹Ă翶ꊰ舍翹siؘ熡ɅꃈᅸɅ坸ᇘɅ坠ᇘɅ쉪ổḀ耂㙀䰫翹\Uଔ촱旜馞鏡ﲽ뎸雼t\Iጊ읔鳯☠8Ȁ翹䐰޽谀舍翹Ă_Cꊰ舍翹7FSUCG3\Accounts\r_74DB6坸ᇘɅ坠ᇘɅ쉅Ệἀ耂㙀䰫翹rs設説人挳ຖentɾ읔鳯挀祕Ȁ翹祙谀舍翹ĂK9ꊰ舍翹CG3\PRT\p_DE3B4SVV6JUE37坸ᇘɅ坠ᇘɅ쉔ỷ 耂㙀䰫翹yn萩㋻쮦偣Ӎ㌯atuɾ읔鳯⫠祕Ȁ翹﷠祙谀舍翹Ăꊰ舍翹坸ᇘɅ坠ᇘɅ숧Ỡ℀耂㙀䰫翹D1욉伤㾓痗㺠鴢뢣porɾ읔鳯曀祕Ȁ翹ؠ祚谀舍翹Ăbaꊰ舍翹1; CobaltMinor:5; MsDavE坸ᇘɅ坠ᇘɅ숶ẑ∀蠂簀燨ɅຠޥɅ莠燨Ʌ㢠ࠕɅޤɅ泀燨ɅୀޥɅⴠ̊Ʌ༰ޥɅᙀ̊ɅﰐޤɅተ̊Ʌ숁Ẃ⌀耂㙀䰫翹rsֳጶ•ꩣ暼∂entɿ읔鳯ὠ8Ȁ翹ꋰ޽谀舍翹ĂK9ꊰ舍翹CG3\Accounts\r_74DB6FURN坸ᇘɅ坠ᇘɅ숐ẳ␀耂㙀䰫翹଀ș佔㼙蚙ۛ逛摯挞ԗ䴀攀ɾ읔鳯ꏰqȀ翹葰޽谀舍翹Ăԗ䴀ꊰ舍翹Catastrófico̢̢̢࠙࠙࠙坸ᇘɅ坠ᇘɅ싣Ṝ─蠂뇠燖Ʌ賰ᡆɅ꙰燖Ʌﹰ齏^愰ࠕɅ鑀ᡆɅ霰燖Ʌ趀ᡆɅꩀ燖Ʌ祀ᡆɅ鬀燖Ʌ艀ᡆɅᨐ̊Ʌ싲ṍ☀耂㙀䰫翹䐔蚖关筿᳘⭵辏啄郳頀斆盧숴ɾ읔鳯7Ȁ翹祙谀舍翹Ă\ꊰ舍翹홅\Ꭵ☁ 섀ዢ便姦艉玂ꊹ籊扄㠄㜀प曡Ż䰷坸ᇘɅ坠ᇘɅ싍Ṿ✀耂㙀䰫翹yn尢汌粭嗣⊖ᜋ卧atuɿ읔鳯㘀祕Ȁ翹祙谀舍翹Ăꊰ舍翹坸ᇘɅ坠ᇘɅ시ṯ⠀适&amp;{DD3B49A1-F066-458F-8D38-D72558DD1BFB}潳慬整䍤浯敭瑮慃摲嬭ⰱ㈱≝∬潣灭湯湥䑴浩湥楳湯≳笺栢楥桧≴ㄺ㤶ⱽ瀢楲牯瑩≹ㄺ∬潣瑮湥䥴≤∺㍻䍆䈹䈶ⴶ䅃䑆㐭䈸ⴹ䄸䑁䘭䘴㍆䐷䘸䔵細Ⱒ椢䍳湯整瑮摉慖楬≤琺畲ⱥ琢灹≥∺獉汯瑡摥索]슯Ḙ⤀耂㙀䰫翹腅况嶉䢑郬❂瑶嫕瘾뇒저됻訉腅ɾ읔鳯澀ᗬȀ翹䒰ᅬ谀舍翹ĂᎶဣꊰ舍翹지ꊜ뭽ꇾ钨攌솶鈜끽r洀䭐Ѓ!ᦳ闵爢坸ᇘɅ坠ᇘɅ슾ḉ⨀耂㙀䰫翹r:ꔨ嫠ᝀ涍ᙦⱣ獘㻆501ɾ읔鳯㍀祕Ȁ翹＠祙谀舍翹Ă䗥꠷ꊰ舍翹ጀ䇑ᗶᖟȀؿ奁秽䔀큃ܸ봹坸ᇘɅ坠ᇘɅ슉Ḻ⬀耂㙀䰫翹଀ș焞⽕뚦ꭵ姦潻௻ԗ䴀攀ɿ읔鳯砰qȀ翹匰޽谀舍翹Ăԗ䴀ꊰ舍翹Catastrófico̢̢̢࠙࠙࠙坸ᇘɅ坠ᇘɅ슘ḫⰀ耂㙀䰫翹ef䓕꧿糺⽒풚쓍텗尧ɾ읔鳯匀祕Ȁ翹◠祚谀舍翹ĂɅꊰ舍翹홅\ႊɅ؂Ʌ坸ᇘɅ坠ᇘɅ썫῔ⴀ耂㙀䰫翹Ʌ넎킂岜ꯙ䈳፪舽ཱུ읔鳯恀祕Ȁ翹祙谀舍翹Ăꊰ舍翹坸ᇘɅ坠ᇘɅ썺῅⸀耂㙀䰫翹翶厙悖蹻툅ዊ⯰굶ɿ읔鳯笠᣺Ȁ翹䒰ᅬ谀舍翹Ă翶ꊰ舍翹Ʌ훘ᗮɅ诈ᅸɅ坸ᇘɅ坠ᇘɅ썕ῶ⼀耂㙀䰫翹倀爀묐㑇蔍瘧魦馋₷믝䐀&lt;쀣ɿ읔鳯怐7Ȁ翹祙谀舍翹Ă䐒=ꊰ舍翹ᨀៀImpactoᤋଂ␀&lt;쀣࠙&#10;ᤀ̈∀ăᤀ坸ᇘɅ坠ᇘɅ쌤ῧ　耂㙀䰫翹h:닢ꌪፙ覰色믅porˢ읔鳯諀᣺Ȁ翹雰ᅪ谀舍翹Ăbaꊰ舍翹1; CobaltMinor:5; MsDavE坸ᇘɅ坠ᇘɅ쌷ᾐ㄀耂㙀䰫翹Ʌ姻붆찞◛玵恊ɽ읔鳯꿀᣺Ȁ翹싰ᅪ谀舍翹Ăꊰ舍翹坸ᇘɅ坠ᇘɅ쌆ᾁ㈀耂㙀䰫翹थ툼ﴞ↌槅ᨻ魨޿Đ읔鳯槀᣺Ȁ翹޽谀舍翹Ăꊰ舍翹坸ᇘɅ坠ᇘɅ쌑ᾲ㌀耂㙀䰫翹翶掄硱贪椗ဴ┄뾎ɾ읔鳯濰qȀ翹廰޽谀舍翹Ă翶ꊰ舍翹Ʌ箈爀Ʌ遈ᅸɅ坸ᇘɅ坠ᇘɅ쏠ᾣ㐀耂㙀䰫翹Wa쏰ߐ䙴㳟볰頀斆盧숴ɾ읔鳯訰qȀ翹潰޽谀舍翹Ă홅\ꊰ舍翹鋫홅\帀$Ꭵ☁ 섀ዢ便姦艉玂ꊹ籊扄㠄㜀प曡Ż坸ᇘɅ坠ᇘɅ쏳Ὄ㔀耂㙀䰫翹a 㠅ⶠ⚂ɔ컟隖edaɿ읔鳯饰qȀ翹䐰޽谀舍翹Ăo ꊰ舍翹evisa y la evidencia est坸ᇘɅ坠ᇘɅ쏂ώ㘀耂㙀䰫翹ef皵硓鈤⏿눠屸隫ɽ읔鳯ᰀ8Ȁ翹먰޽谀舍翹Ăꊰ舍翹戨ｏɛɅ͒坸ᇘɅ坠ᇘɅ쏝Ὦ㜀耂㙀䰫翹Ʌ仹춊鴊螒哽뻑ꖴ凎ɿ읔鳯巐7Ȁ翹祙谀舍翹Ăꊰ舍翹坸ᇘɅ坠ᇘɅ쎬἟㠀耂㙀䰫翹Ʌ⃱䧼枒ﲼ넇趓䞜渕ɾ읔鳯曐7Ȁ翹ࡠ祚谀舍翹Ăꊰ舍翹坸ᇘɅ坠ᇘɅ쎿Ἀ㤀耂㙀䰫翹e9ꎭẫ쒉쉡㷟dulɾ읔鳯翰qȀ翹浰޽谀舍翹Ăe9ꊰ舍翹4B, module92+0x6BFD19, 坸ᇘɅ坠ᇘɅ쎎Ἱ㨀耂㙀䰫翹埜씵뿍ȱ踜Ћ䠐읔鳯⺠8Ȁ翹킰޽谀舍翹Ăꊰ舍翹⓿ሃֲᖘ莄ѝ&amp;坸ᇘɅ坠ᇘɅ쎙Ἢ㬀耂㙀䰫翹倀爀䑵緜䠊쀭ꃵ蝶璽獦䐀B쀣Đ읔鳯╀8Ȁ翹며޽谀舍翹Ă䐒Cꊰ舍翹ᨀៀImpactoᤋଂ␀B쀣࠙&#10;ᤀ̈∀ăᤀ坸ᇘɅ坠ᇘɅ쑨᳛㰀耂㙀䰫翹䐔蚖끫걽鯬条㫊療퐃槴頀斆盧숴Ʌ읔鳯ⵀ8Ȁ翹쳰޽谀舍翹Ă홅\ꊰ舍翹鋫홅\帀$Ꭵ☁ 섀ዢ便姦艉玂ꊹ籊扄㠄㜀प曡Ż坸ᇘɅ坠ᇘɅ쑻᳄㴀耂㙀䰫翹数㨢렸Ṅ콨灣ⶉ鯆漀慬整䍤Ɇ읔鳯ʜȀ翹祙谀舍翹Ă䥴≤ꊰ舍翹㐭䕁ⴲ䔹㠳ㄭ䙂〱ㅃ㑅䘱紸Ⱒ椢䍳湯整瑮摉慖楬≤琺畲坸ᇘɅ坠ᇘɅ쑊ᳵ㸀耂㙀䰫翹抮鶿힃嚃云ꤩ슔ជ蔼숍樀ᄇ潬ɾ읔鳯遀᣺Ȁ翹몰ᅪ谀舍翹Ă주핌ꊰ舍翹䋎ߍ졪賵腺在卖ٷẦ떯Ⴆ鬍鹪閂降픖▲支굶ᢞ㧀淚坸ᇘɅ坠ᇘɅ쐥᳦㼀耂㙀䰫翹ef秾鑭̕雇랢䂎⡑ɾ읔鳯踰qȀ翹穰޽谀舍翹ĂɅꊰ舍翹戨ｏႋɅ؃Ʌ坸ᇘɅ坠ᇘɅ쐴Თ䀀耂㙀䰫翹Ʌ嬳昖⣱⎯띹傧塀샮֛읔鳯㬀8Ȁ翹䨀ၶ谀舍翹Ăꊰ舍翹坸ᇘɅ坠ᇘɅ쐇ᲀ䄀适ࡠ݄Ʌࢠ݄Ʌࢠ݄ɅᄎɅᄎɅᄎɅ⨀ᔮɅJOٞڿ翹⨀ᔮɅᄎɅٞڿ翹⨀ᔮɅ웠磆Ʌ&quot;/塨䳚翹움˓Ʌ웠磆Ʌ쐖Ჱ䈀耂㙀䰫翹Ʌ謰ꏂ珖䁺굟칺ꃡꕛ⑑쉴鳯艰ǓȀ翹䴀ၶ谀舍翹Ăꊰ舍翹坸ᇘɅ坠ᇘɅ쓡Ტ䌀耂㙀䰫翹Ʌ伐鑡섁暅뺎雉焕˒읔鳯7Ȁ翹ເᄳ谀舍翹Ăꊰ舍翹坸ᇘɅ坠ᇘɅ쓰᱓䐀耂㙀䰫翹Ʌ񈳕㊇呓缫Ƙ鯿⢚ɿ읔鳯◐7Ȁ翹ᆀᄳ谀舍翹Ăꊰ舍翹坸ᇘɅ坠ᇘɅ쓃ᱼ䔀耂㙀䰫翹Ʌ죠鲶☲濕카쁬͉ᕉɅĂꊰ舍翹坸ᇘɅ坠ᇘɅ쓒ᱭ䘀耂㙀䰫翹Ʌ钕ꈊ麧豓㙖馣爬턔ȃᕉɅĂꊰ舍翹坸ᇘɅ坠ᇘɅ쒭ᰞ䜀耂㙀䰫翹Ʌ꺘瓅觕⏲즶쭂ǔᕉɅĂꊰ舍翹坸ᇘɅ坠ᇘɅ쒼ᰏ䠀耂㙀䰫翹Ʌ宙햊簜ﻸ싫ѲṰރᕉɅĂꊰ舍翹坸ᇘɅ坠ᇘɅ쒏᰸䤀耂㙀䰫翹Ʌ뭉劮ꎧ롮魎ヒẁᕉɅĂꊰ舍翹坸ᇘɅ坠ᇘɅ쒞ᰩ䨀耂㙀䰫翹Ʌ搪씏࿸㢇䪾悆ɿ읔鳯⦐7Ȁ翹Ҁᄳ谀舍翹Ăꊰ舍翹坸ᇘɅ坠ᇘɅ앩ᷚ䬀耂㙀䰫翹Ʌ骮쯶쌸벒봠⡃鈥ɯ읔鳯᭰7Ȁ翹ഀᄳ谀舍翹Ăꊰ舍翹坸ᇘɅ坠ᇘɅ앸᷋䰀耂㙀䰫翹Ʌ폇⒩䔊경陴꘨쯺ЕᕉɅĂꊰ舍翹坸ᇘɅ坠ᇘɅ앋ᷴ䴀耂㙀䰫翹Ʌ䐐쒮┽쒉쏤8藔ΙᕉɅĂꊰ舍翹坸ᇘɅ坠ᇘɅ앚ᷥ一耂㙀䰫翹Ʌṝ䱫㕱걇엁閱ᴛǕᕉɅĂꊰ舍翹坸ᇘɅ坠ᇘɅ씵ᶖ伀耂㙀䰫翹Ʌ糆⤯옚츨ช隩暶広ɪᕉɅĂꊰ舍翹坸ᇘɅ坠ᇘɅ씄ᶇ倀耂㙀䰫翹Ʌ帔鮙䳩䅬쥼턵됶餡̬읔鳯だ8Ȁ翹䨀ၶ谀舍翹Ăꊰ舍翹坸ᇘɅ坠ᇘɅ씗ᶰ儀耂㙀䰫翹Ʌމ锿쪜ܙ褣ɪᕉɅĂꊰ舍翹坸ᇘɅ坠ᇘɅ엦ᶡ刀耂㙀䰫翹Ʌ樫崽ᾄไ괚롁ꑸȉ෱읔鳯⮀8Ȁ翹䯀ၶ谀舍翹Ăꊰ舍翹坸ᇘɅ坠ᇘɅ엱ᵒ匀耂㙀䰫翹Ʌஸ琾酀泬ޜą띃ɪᕉɅĂꊰ舍翹坸ᇘɅ坠ᇘɅ엀ᵃ吀耂㙀䰫翹Ʌ镜퀮ᜒ뇆卲ר䱪ɺᕉɅĂꊰ舍翹坸ᇘɅ坠ᇘɅ엓ᵬ唀耂㙀䰫翹Ʌꫫ꾱栯龖浾俒ꮈ贕ΚᕉɅĂꊰ舍翹坸ᇘɅ坠ᇘɅ얢ᴝ嘀耂㙀䰫翹Ʌ⁍轼ᱽ垃뭮뿪曙읔鳯限橈Ȁ翹䶀ၶ谀舍翹Ăꊰ舍翹坸ᇘɅ坠ᇘɅ얽ᴎ圀耂㙀䰫翹Ʌ箔ﴣﮅ鯏㇢剬穥ǕᕉɅĂꊰ舍翹坸ᇘɅ坠ᇘɅ얌ᴿ堀耂㙀䰫翹Ʌ땈픧嗬ꡟ䗈웠鯳ⵦΑᕉɅĂꊰ舍翹坸ᇘɅ坠ᇘɅ얟ᴨ夀耂㙀䰫翹Ʌ垵亃ᆾ്෈硜鷥ɯ읔鳯쉰7Ȁ翹ᄲ谀舍翹Ăꊰ舍翹坸ᇘɅ坠ᇘɅ왮ዙ娀耂㙀䰫翹Ʌ튜篰돠न鵚혗諷ɯ읔鳯7Ȁ翹ﬀᄲ谀舍翹Ăꊰ舍翹坸ᇘɅ坠ᇘɅ왹ዊ嬀耂㙀䰫翹Ʌਛ꺢ꏚ㞹氜䁊❂҃읔鳯ㅀ8Ȁ翹䒀ၶ谀舍翹Ăꊰ舍翹坸ᇘɅ坠ᇘɅ왈ዻ尀耂㙀䰫翹Ʌ嚆붝捎芦⵷憇㰠ǘᕉɅĂꊰ舍翹坸ᇘɅ坠ᇘɅ왛ዤ崀耂㙀䰫翹Ʌ辋舔ⶢ㫁䶕ᵴ넖ᕉɅĂꊰ舍翹坸ᇘɅ坠ᇘɅ옪ን帀耂㙀䰫翹Ʌ䦔ାﲮꫬ騏ਊ펅ǠᕉɅĂꊰ舍翹坸ᇘɅ坠ᇘɅ옅ኆ开耂㙀䰫翹Ʌ翜懕爙驜樌膂㤺ⳃǕᕉɅĂꊰ舍翹坸ᇘɅ坠ᇘɅ옔኷怀耂㙀䰫翹Ʌ烌慳鄐㒈䐝犠㢬髄́ᕉɅĂꊰ舍翹坸ᇘɅ坠ᇘɅ웧አ愀耂㙀䰫翹Ʌ簭戏끩ᾥ䳙돫䅧㑓䖒읔鳯䑀橈Ȁ翹ᮀᄳ谀舍翹Ăꊰ舍翹坸ᇘɅ坠ᇘɅ웶ቑ戀耂㙀䰫翹Ʌ" userName="䰫翹\U쑽촅瑽ꩋ䭞鼽픷V\2ĕ윤鳯ꑐᗴȀ翹孠ᢻ谀舍翹Ăsgꊰ舍翹tucional UAERMV 2024 V1.坸ᇘɅ坠ᇘɅ춅┆老㙀䰫翹〸凹췝랱䭆ꬋˢ읔鳯ȇȀ翹䂰ᅫ谀舍翹Ăڳꊰ舍翹(넀ǼɅ坸ᇘɅ坠ᇘɅ추┷老㙀䰫翹䐔蚖烖퇉饐㲲疌鿇쟧䇋頀斆盧숴ɾ읔鳯ꈐ熹Ȁ翹傰ᅫ谀舍翹Ă\ꊰ舍翹鋫\䈀£Ꭵ☁ 섀ዢ便姦艉玂ꊹ籊扄㠄㜀प曡Ż坸ᇘɅ坠ᇘɅ칧┠老㙀䰫翹\U퇒푢数币뼼풐煐V\2ɾ읔鳯霠ᗬȀ翹淰ᅪ谀舍翹Ăieꊰ舍翹titucional UAERMV 2024 V坸ᇘɅ坠ᇘɅ칶᫑老㙀䰫翹\U섽⭧큦訔轔⎴V\2ɾ읔鳯ꠀᗬȀ翹詰ᅪ谀舍翹Ăsgꊰ舍翹tucional UAERMV 2024 V1.坸ᇘɅ坠ᇘɅ칁᫂老㙀䰫翹20Ꭸ멏녡疫뀰660湙윤鳯阰ᗴȀ翹冠ᢻ谀舍翹Ă60ꊰ舍翹04F006A006B0079003600670坸ᇘɅ坠ᇘɅ칐᫳老㙀䰫翹䐔蚖㕛꾞ꢆ垇ꩈ풾宺頀斆盧숴ɿ읔鳯葠ᗬȀ翹䫰ᅬ谀舍翹Ă\ꊰ舍翹鋫\䈀£Ꭵ☁ 섀ዢ便姦艉玂ꊹ籊扄㠄㜀प曡Ż坸ᇘɅ坠ᇘɅ츣᪜送⯠ƸɅⰠƸɅⰠƸɅ㗰7Ʌ㘀7Ʌ㘀7Ʌ鎐磃ɅJOٞڿPP鎐磃Ʌ㗰7Ʌٞڿ娀鎐磃Ʌ碽Ʌ塨䳚翹攀˓Ʌ碽Ʌsx츲᪍送繠磥Ʌ绀磥Ʌ绀磥ɅႪɅႪɅႪɅ璀ᔭɅJOٞڳ掴䋖璀ᔭɅႪɅٞڳ㾼뷩璀ᔭɅꗠᔪɅ塨䳚翹昐˓ɅꗠᔪɅцչ츍᪾老㙀䰫翹䐔蚖鄤䃉樀ꯃᱜ锻᧧냀頀斆盧숴ዕ읔鳯뫐熹Ȁ翹懰ᅫ谀舍翹Ă\ꊰ舍翹鋫\䈀£Ꭵ☁ 섀ዢ便姦艉玂ꊹ籊扄㠄㜀प曡Ż坸ᇘɅ坠ᇘɅ츜᪯老㙀䰫翹㘀氍㎰嚢谨튔䩄࿓傐挀䋖㘀ă윤鳯꯰ᗴȀ翹䧠ᢻ谀舍翹Ă㨑ꊰ舍翹覷ꍨﰹ溵洰兾끽z甀䭐Ѓ!샃ठ䍮坸ᇘɅ坠ᇘɅ컯ᩘ老㙀䰫翹綠策鳧ׅ廾灇ꅚԌ㨂愀仈綠策ɿ읔鳯ꏰ熹Ȁ翹䵰ᅫ谀舍翹Ă㬑ꊰ舍翹覷숬調砺酶끽|眀䭐Ѓ!ꓳ鉝䅕坸ᇘɅ坠ᇘɅ컾ᩉ老㙀䰫翹ᭆᰁ諰ꨞ鹸ʺㅌ⍇윤鳯镰ᗴȀ翹䉠ᢻ谀舍翹Ăڳꊰ舍翹ጀȝɅ坸ᇘɅ坠ᇘɅ컉᩺老㙀䰫翹䐔蚖㮮짯韺ꥼმꗮ頀斆盧숴笣윤鳯ꙐᗴȀ翹峠ᢻ谀舍翹Ă\ꊰ舍翹鋫\䈀£Ꭵ☁ 섀ዢ便姦艉玂ꊹ籊扄㠄㜀प曡Ż坸ᇘɅ坠ᇘɅ컘ᩫ老㙀䰫翹yn㜡ﶎⴀ钊銫舰atuՎ윤鳯黰ᗴȀ翹婠ᢻ谀舍翹Ăsgꊰ舍翹tucional UAERMV 2024 V1.坸ᇘɅ坠ᇘɅ캫ᨔ老㙀䰫翹䐔蚖८횈볾㨾캨균㜙頀斆盧숴ɾ읔鳯鞰熹Ȁ翹㹰ᅫ谀舍翹Ă\ꊰ舍翹鋫\䈀£Ꭵ☁ 섀ዢ便姦艉玂ꊹ籊扄㠄㜀प曡Ż坸ᇘɅ坠ᇘɅ캺ᨅ老㙀䰫翹䐔蚖㴅苇崵剱ꉱ頀斆盧숴·읔鳯眰祯Ȁ翹䕰޽谀舍翹Ă\ꊰ舍翹鋫\䈀£Ꭵ☁ 섀ዢ便姦艉玂ꊹ籊扄㠄㜀प曡Ż坸ᇘɅ坠ᇘɅ캕ᨶ老㙀䰫翹tr毷졃棱⩡䓵聕㘈힝124䯗윤鳯꾰ᗴȀ翹堠ᢻ谀舍翹ĂLSꊰ舍翹0323-0000-0000-C000-0000坸ᇘɅ坠ᇘɅ콤ᨧ老㙀䰫翹\U᎑븯韁힏斉ݔ꟤V\2᧔윤鳯뒐ᗴȀ翹笠ᢻ谀舍翹Ăsgꊰ舍翹tucional UAERMV 2024 V1.坸ᇘɅ坠ᇘɅ콷ᯐ老㙀䰫翹ก锒籲Ⴁ僷㥓윤鳯躐ᗴȀ翹㼠ᢻ谀舍翹Ăꊰ舍翹&#10;stiimeᓭᕎ䫸ǚ坸ᇘɅ坠ᇘɅ콆ᯁ老㙀䰫翹䐔蚖皊庅喭塭理釈뙔頀斆盧숴ɽ읔鳯ȇȀ翹ヰᅫ谀舍翹Ă\ꊰ舍翹鋫\䈀£Ꭵ☁ 섀ዢ便姦艉玂ꊹ籊扄㠄㜀प曡Ż坸ᇘɅ坠ᇘɅ콑᯲送㴰޽Ʌ䄂嬀ʒɅ䄂Ʌ儐ʒɅ䄂嘠ʒɅ䄂兀ʒɅ䄂噐ʒɅ䄂唰ʒɅ䄂坰ʒɅ䄂声ʒɅ䄂䥘翹嚐ᔪɅ䥘翹䶐ᔪɅ䥘翹ꖰȟɅ䥘翹ꍀȟɅ尸䥙翹꣠ȟɅ巘䥙翹ꦠȟɅ庠䥙翹骰䤪翹켠ᯣ蠁剕佉ɅɅɅ璈˓Ʌ璈˓Ʌ⡈紑翹ƻ켳ᮌ送埰޽Ʌ䄂ꢀʑɅ䄂Ʌ鵰ʑɅ䄂ꖀʑɅ䄂鹠ʑɅ䄂黀ʑɅ䄂ꑠʑɅ䄂ꐰʑɅ䄂ꍀʑɅ䄂뱠ʑɅ䄂빰ʑɅ䄂뺠ʑɅ䄂뼰ʑɅ䄂뽠ʑɅ䄂산ʑɅ䄂Ʌ딐ʑɅ䄂Ʌsx켂ᮽ老㙀䰫翹綠策够❶剢ꄗ웎鞫愀仈綠策ɆᕉɅĂ㘑ꊰ舍翹뭽悾钡攌솶ꈜ끽r洀䭐Ѓ!簿텗詯㱲坸ᇘɅ坠ᇘɅ켝ᮮ送⼰ᠳɅ䄂翹⯐ᠳɅ䄂翹㈰ᠳɅ䄂翹㒠ᠳɅ䄂翹⿀ᠳɅ䄂翹㎰ᠳɅ䄂翹⿰ᠳɅ䄂翹㚀ᠳɅ䄂翹馰޽Ʌ䄂ɅῐᠳɅ䄂╀ᠳɅ䄂⡀ᠳɅ䄂☀ᠳɅ䄂⡰ᠳɅ䄂ↀᠳɅ䄂Ʌ⥠ᠳɅ䄂Ʌsx쿬᭟送麰޽Ʌ䄂⼰ᠳɅ䄂Ʌ⯐ᠳɅ䄂㈰ᠳɅ䄂㒠ᠳɅ䄂⿀ᠳɅ䄂㎰ᠳɅ䄂⿰ᠳɅ䄂㚀ᠳɅ䄂ƷɅ䄂嶰޽Ʌ䄂Ʌ峰޽Ʌ䄂ɅƷɅ䄂Ʌ台޽Ʌ䄂翹娰޽Ʌ䄂Ʌ地޽Ʌ䄂翹sx쿿ᭈ豈老㙀䰫翹䐔蚖崚큘⍓ﷹÍ浧頀斆盧숴݄오鳯睰ᗴȀ翹䚠ᢻ谀舍翹Ă\ꊰ舍翹鋫\䈀£Ꭵ☁ 섀ዢ便姦艉玂ꊹ籊扄㠄㜀प曡Ż坸ᇘɅ坠ᇘɅ쿎᭹切送嬀ʒɅ䄂翹儐ʒɅ䄂翹嘠ʒɅ䄂翹兀ʒɅ䄂翹噐ʒɅ䄂翹唰ʒɅ䄂翹坰ʒɅ䄂翹声ʒɅ䄂翹㶰޽Ʌ䄂Ʌ웳⥐㹃Ō⠠﬌赿䆓鋫\ꨀ.⠠ﬔ赿䆓鋫\ꨀ.Ꭵ☁ 섀ዢ便姦艉玂ꊹ籊扄㠄㜀प曡Ż䰷ꪼ欄ۡ竦␅̀䐅ꨀ.ጀ䄁砮汭չ쿙᭪ﬀ老㙀䰫翹yn꾖禁䪐꺱洆骵atuɛ윤鳯蹐ᗴȀ翹䜠ᢻ谀舍翹Ă\ꊰ舍翹鋫\䈀£Ꭵ☁ 섀ዢ便姦艉玂ꊹ籊扄㠄㜀प曡Ż坸ᇘɅ坠ᇘɅ쾨ᬛﰀ老㙀䰫翹䐔蚖忴☠뭯匳촃頀斆盧숴˸ᕉɅĂ\ꊰ舍翹鋫\䈀£Ꭵ☁ 섀ዢ便姦艉玂ꊹ籊扄㠄㜀प曡Ż坸ᇘɅ坠ᇘɅ쾻ᬄﴀ老㙀䰫翹鵴秥ૡ㣘ﮞꈴ〘჉Ċ윤鳯訐ᗴȀ翹䎠ᢻ谀舍翹Ăڳꊰ舍翹ᔀȝɅ坸ᇘɅ坠ᇘɅ쾊ᬵ︀老㙀䰫翹玛წẊ瘊咮ꥤɾ읔鳯ȇȀ翹⼰ᅫ谀舍翹Ăڳꊰ舍翹ሀȝɅ坸ᇘɅ坠ᇘɅ쁥ᬦ＀送销ᕬɅ镀ᕬɅ镀ᕬɅ㞠᣻Ʌ㞰᣻Ʌ㞰᣻ɅꨰᕉɅJOٞڿlaꨰᕉɅ㞠᣻Ʌٞڿ27ꨰᕉɅ菰ᔗɅ&quot;/塨䳚翹肠˓Ʌ菰ᔗɅ쁴ᣗ适/13_ncr:1_{632A478D-2F3D-4E1B-BE49-912774501334}tyCache\1\UD\u_7IJF2EQ9LEGM5T75\e_C2GK9UTC67FSUCG3\FRT\f_DE3B4SVV6JUE37BB.bin쁇ᣀĀ耂㙀䰫翹翶጑才瑳̒세뽠좗＀戨ｏĔ읔鳯₠8Ȁ翹눰޽谀舍翹Ă翶ꊰ舍翹siᯘ&quot;Ʌ韈ᅸɅ坸ᇘɅ坠ᇘɅ쁖ᣱȀ耂㙀䰫翹䐔蚖急ᛈ鬒㛕퐋﹎㏸頀斆盧숴ɽ읔鳯偀祕Ȁ翹＠祙谀舍翹Ă\ꊰ舍翹홅\Ꭵ☁ 섀ዢ便姦艉玂ꊹ籊扄㠄㜀प曡Ż䰷坸ᇘɅ坠ᇘɅ쀡ᣢ̀耂㙀䰫翹䐔蚖現评ㅀ俴ㄅ砝䐍頀斆盧숴Đ읔鳯廠祕Ȁ翹祙谀舍翹Ă\ꊰ舍翹홅\Ꭵ☁ 섀ዢ便姦艉玂ꊹ籊扄㠄㜀प曡Ż䰷坸ᇘɅ坠ᇘɅ쀰ᢓЀ耂㙀䰫翹.d퍹㿙汫胁ᦷࢸ괆励gs\ɯ읔鳯数śȀ翹ᄲ谀舍翹Ă00ꊰ舍翹ingChanges第琢㨢㠢㉢湹Ⱒ琢摩㨢ⰴ琢≳坸ᇘɅ坠ᇘɅ쀃ᢼԀ耂㙀䰫翹1-掼ꉌ┖탅㮰ꯦ쑄 ] ɾ읔鳯樐qȀ翹䝰޽谀舍翹Ădiꊰ舍翹eUpdate\&quot;]}&quot;],&quot;H&quot;:&quot;Realt坸ᇘɅ坠ᇘɅ쀒᢭؀耂㙀䰫翹翹ᆵ⻞ə㶴ቶ픕洀ᖋɅɿ읔鳯琰qȀ翹忰޽谀舍翹Ă嫬၍ꊰ舍翹휢稗⃙륟憊琊䆅耚끽j攀䭐Ѓ!ភ꫒㰀퓶坸ᇘɅ坠ᇘɅ샭ᡞ܀耂㙀䰫翹Ʌ೜剞陔֗솸䚒焎⏎鬀ᗰɅɿ읔鳯뵰7Ȁ翹祙谀舍翹ĂɅꊰ舍翹祐ᕼɅ聰ᣪɅ殐ᕼɅ蓐ᣪɅ潐ᕼɅ볐ᣪɅ坸ᇘɅ坠ᇘɅ샼ᡏࠀ适洠磡Ʌ涀磡Ʌ涀磡Ʌ㶠၏Ʌ㶸၏Ʌ㶸၏Ʌ絰ǺɅJOٞڳPP絰ǺɅ㶠၏Ʌٞڳ娀絰ǺɅŚɅ塨䳚翹訰˓ɅŚɅ샏ᡸऀ耂㙀䰫翹//㌝檸漹౓焒䱍.co䮻읔鳯婠祕Ȁ翹⣠祚谀舍翹Ă=wꊰ舍翹s&amp;clientProtocol=1.4&amp;con坸ᇘɅ坠ᇘɅ샞ᡩ਀耂㙀䰫翹Ʌ晜墮ᅋㅼ涕뙖ɯ읔鳯ꬰ7Ȁ翹ᄲ谀舍翹Ăꊰ舍翹坸ᇘɅ坠ᇘɅ삩᠚଀耂㙀䰫翹翶⩤讄饺嬀脧軽躇掕ɯ읔鳯뙰7Ȁ翹ᄲ谀舍翹Ă翶ꊰ舍翹Ʌ礨爀Ʌ釈ᅸɅ坸ᇘɅ坠ᇘɅ삸᠋ఀ耂㙀䰫翹h:貿䐑ᬆ첝ꀒ閶porཱུ읔鳯挀᣺Ȁ翹훰޽谀舍翹Ăbaꊰ舍翹1; CobaltMinor:5; MsDavE坸ᇘɅ坠ᇘɅ삋ᠴഀ耂㙀䰫翹翶쟨朶☒䬐㑘嗬䦒ፁɿ읔鳯⺀祕Ȁ翹ؠ祚谀舍翹Ă翶ꊰ舍翹vI⣨&quot;ɅꙈᅸɅ坸ᇘɅ坠ᇘɅ삚ᠥ฀耂㙀䰫翹ll្癥祲韨樔뗗tChɯ읔鳯맰7Ȁ翹ᄲ谀舍翹Ăulꊰ舍翹iveLockId=Timeout=null L坸ᇘɅ坠ᇘɅ셵᧖ༀ耂㙀䰫翹翶╥ꙵ䂨抠퉹椵萝偨ɿ읔鳯藀᣺Ȁ翹鱰ᅪ谀舍翹Ă翶ꊰ舍翹ɅŘ熡Ʌ鋈ᅸɅ坸ᇘɅ坠ᇘɅ셄ᧇက耂㙀䰫翹rs䴭壹ꑑ獟鿈㠯⍀ent䪐읔鳯湠᣺Ȁ翹޽谀舍翹ĂK9ꊰ舍翹CG3\Accounts\r_74DB6FURN坸ᇘɅ坠ᇘɅ셗᧰ᄀ耂㙀䰫翹ef鐦湼觬좜ᓨ栀伧ɾ읔鳯萰qȀ翹匰޽谀舍翹Ă㈑ꊰ舍翹郋₺洍석䘙끽j攀䭐Ѓ&#10;!蟣던㛡㛡坸ᇘɅ坠ᇘɅ섦᧡ሀ耂㙀䰫翹䑿뾫岄嗀Ѕ뭩涤嶓ɽ읔鳯릐7Ȁ翹祙谀舍翹Ăہꊰ舍翹漀浡湩䍧楬湥t坸ᇘɅ坠ᇘɅ성ᦒጀ耂㙀䰫翹\U㊻鍀ᒏ纊⾦ጡᠪt\Iɾ읔鳯敀祕Ȁ翹祙谀舍翹Ă_Cꊰ舍翹7FSUCG3\RT\c_UQTM99RVCFM坸ᇘɅ坠ᇘɅ섀ᦃ᐀适缰ᆏɅ羐ᆏɅ羐ᆏɅ砠᣺Ʌ砸᣺Ʌ砸᣺Ʌ鲐ɱɅJOٞڳh,鲐ɱɅ砠᣺Ʌٞڳ䈀£鲐ɱɅ찰ȌɅ塨䳚翹雰˓Ʌ찰ȌɅչ浸祬섓᦬ᔀ适ꐀȄɅ꘠ȄɅꝠȄɅ귀ȄɅ諠ႻɅ困ʫɅ媐ʫɅ奐ʫɅ堐ʫɅ恰ʫɅ枠ſɅ崀ᗱɅ婠ᡂɅ最ſɅ晠ſɅ梀ſɅ榠ȅɅ牠ȅɅムᡲɅ쇢ᥝᘀ耂㙀䰫翹Ʌ쾩満ﳺ拉䉵䱆ɾ읔鳯뛠᣺Ȁ翹폰޽谀舍翹Ăꊰ舍翹坸ᇘɅ坠ᇘɅ쇽᥎ᜀ耂㙀䰫翹଀șꪎᩨ쐈њ鰐苫諭ᥨ餀ਿșɿ읔鳯鱰qȀ翹聰޽谀舍翹ĂЗ䄀ꊰ舍翹uy Alta̢̢̢̢࠙࠙࠙࠙࠙坸ᇘɅ坠ᇘɅ쇌᥿᠀适匀ᆏɅ占ᆏɅ占ᆏɅ瘀᣺Ʌ瘘᣺Ʌ瘘᣺Ʌ到ߪɅJOٞڳPP到ߪɅ瘀᣺Ʌٞڳ䈀£到ߪɅＰɈɅ&quot;/塨䳚翹鬰˓ɅＰɈɅsx쇟ᥨᤀ适崐ᆏɅ嵰ᆏɅ嵰ᆏɅ됰ŕɅ둈ŕɅ둈ŕɅᰐʐɅJOٞڳ鲥ꀩᰐʐɅ됰ŕɅٞڳᰐʐɅ繐ȍɅ塨䳚翹鱀˓Ʌ繐ȍɅ⸷浸祬솮ᤙᨀ耂㙀䰫翹ti씚핈ⅈ鎙␗잒Ⓓퟚgs\ᮆ읔鳯ܭȀ翹䒰޽谀舍翹Ă00ꊰ舍翹ingChanges\f1d7461f\9414坸ᇘɅ坠ᇘɅ솹ᤊᬀ耂㙀䰫翹翶⯍镳崅斿䳊䃿ꛐ뵴 ] ɽ읔鳯橐qȀ翹䬰޽谀舍翹Ă翶ꊰ舍翹ciᗮɅ諈ᅸɅ坸ᇘɅ坠ᇘɅ솈᤻ᰀ耂㙀䰫翹଀șﭑ恜쩺⟆贷奢楉쁓餀ਿșɾ읔鳯舀᣺Ȁ翹蚰ᅪ谀舍翹ĂЗ䄀ꊰ舍翹uy Alta̢̢̢̢࠙࠙࠙࠙࠙坸ᇘɅ坠ᇘɅ솛ᤤᴀ耂㙀䰫翹翶︚✦⒆洆Ӳק꛹＀戨ｏɏ읔鳯쀠᣺Ȁ翹޽谀舍翹Ă翶ꊰ舍翹siؘ熡ɅꃈᅸɅ坸ᇘɅ坠ᇘɅ쉪ổḀ耂㙀䰫翹\Uଔ촱旜馞鏡ﲽ뎸雼t\Iጊ읔鳯☠8Ȁ翹䐰޽谀舍翹Ă_Cꊰ舍翹7FSUCG3\Accounts\r_74DB6坸ᇘɅ坠ᇘɅ쉅Ệἀ耂㙀䰫翹rs設説人挳ຖentɾ읔鳯挀祕Ȁ翹祙谀舍翹ĂK9ꊰ舍翹CG3\PRT\p_DE3B4SVV6JUE37坸ᇘɅ坠ᇘɅ쉔ỷ 耂㙀䰫翹yn萩㋻쮦偣Ӎ㌯atuɾ읔鳯⫠祕Ȁ翹﷠祙谀舍翹Ăꊰ舍翹坸ᇘɅ坠ᇘɅ숧Ỡ℀耂㙀䰫翹D1욉伤㾓痗㺠鴢뢣porɾ읔鳯曀祕Ȁ翹ؠ祚谀舍翹Ăbaꊰ舍翹1; CobaltMinor:5; MsDavE坸ᇘɅ坠ᇘɅ숶ẑ∀蠂簀燨ɅຠޥɅ莠燨Ʌ㢠ࠕɅޤɅ泀燨ɅୀޥɅⴠ̊Ʌ༰ޥɅᙀ̊ɅﰐޤɅተ̊Ʌ숁Ẃ⌀耂㙀䰫翹rsֳጶ•ꩣ暼∂entɿ읔鳯ὠ8Ȁ翹ꋰ޽谀舍翹ĂK9ꊰ舍翹CG3\Accounts\r_74DB6FURN坸ᇘɅ坠ᇘɅ숐ẳ␀耂㙀䰫翹଀ș佔㼙蚙ۛ逛摯挞ԗ䴀攀ɾ읔鳯ꏰqȀ翹葰޽谀舍翹Ăԗ䴀ꊰ舍翹Catastrófico̢̢̢࠙࠙࠙坸ᇘɅ坠ᇘɅ싣Ṝ─蠂뇠燖Ʌ賰ᡆɅ꙰燖Ʌﹰ齏^愰ࠕɅ鑀ᡆɅ霰燖Ʌ趀ᡆɅꩀ燖Ʌ祀ᡆɅ鬀燖Ʌ艀ᡆɅᨐ̊Ʌ싲ṍ☀耂㙀䰫翹䐔蚖关筿᳘⭵辏啄郳頀斆盧숴ɾ읔鳯7Ȁ翹祙谀舍翹Ă\ꊰ舍翹홅\Ꭵ☁ 섀ዢ便姦艉玂ꊹ籊扄㠄㜀प曡Ż䰷坸ᇘɅ坠ᇘɅ싍Ṿ✀耂㙀䰫翹yn尢汌粭嗣⊖ᜋ卧atuɿ읔鳯㘀祕Ȁ翹祙谀舍翹Ăꊰ舍翹坸ᇘɅ坠ᇘɅ시ṯ⠀适&amp;{DD3B49A1-F066-458F-8D38-D72558DD1BFB}潳慬整䍤浯敭瑮慃摲嬭ⰱ㈱≝∬潣灭湯湥䑴浩湥楳湯≳笺栢楥桧≴ㄺ㤶ⱽ瀢楲牯瑩≹ㄺ∬潣瑮湥䥴≤∺㍻䍆䈹䈶ⴶ䅃䑆㐭䈸ⴹ䄸䑁䘭䘴㍆䐷䘸䔵細Ⱒ椢䍳湯整瑮摉慖楬≤琺畲ⱥ琢灹≥∺獉汯瑡摥索]슯Ḙ⤀耂㙀䰫翹腅况嶉䢑郬❂瑶嫕瘾뇒저됻訉腅ɾ읔鳯澀ᗬȀ翹䒰ᅬ谀舍翹ĂᎶဣꊰ舍翹지ꊜ뭽ꇾ钨攌솶鈜끽r洀䭐Ѓ!ᦳ闵爢坸ᇘɅ坠ᇘɅ슾ḉ⨀耂㙀䰫翹r:ꔨ嫠ᝀ涍ᙦⱣ獘㻆501ɾ읔鳯㍀祕Ȁ翹＠祙谀舍翹Ă䗥꠷ꊰ舍翹ጀ䇑ᗶᖟȀؿ奁秽䔀큃ܸ봹坸ᇘɅ坠ᇘɅ슉Ḻ⬀耂㙀䰫翹଀ș焞⽕뚦ꭵ姦潻௻ԗ䴀攀ɿ읔鳯砰qȀ翹匰޽谀舍翹Ăԗ䴀ꊰ舍翹Catastrófico̢̢̢࠙࠙࠙坸ᇘɅ坠ᇘɅ슘ḫⰀ耂㙀䰫翹ef䓕꧿糺⽒풚쓍텗尧ɾ읔鳯匀祕Ȁ翹◠祚谀舍翹ĂɅꊰ舍翹홅\ႊɅ؂Ʌ坸ᇘɅ坠ᇘɅ썫῔ⴀ耂㙀䰫翹Ʌ넎킂岜ꯙ䈳፪舽ཱུ읔鳯恀祕Ȁ翹祙谀舍翹Ăꊰ舍翹坸ᇘɅ坠ᇘɅ썺῅⸀耂㙀䰫翹翶厙悖蹻툅ዊ⯰굶ɿ읔鳯笠᣺Ȁ翹䒰ᅬ谀舍翹Ă翶ꊰ舍翹Ʌ훘ᗮɅ诈ᅸɅ坸ᇘɅ坠ᇘɅ썕ῶ⼀耂㙀䰫翹倀爀묐㑇蔍瘧魦馋₷믝䐀&lt;쀣ɿ읔鳯怐7Ȁ翹祙谀舍翹Ă䐒=ꊰ舍翹ᨀៀImpactoᤋଂ␀&lt;쀣࠙&#10;ᤀ̈∀ăᤀ坸ᇘɅ坠ᇘɅ쌤ῧ　耂㙀䰫翹h:닢ꌪፙ覰色믅porˢ읔鳯諀᣺Ȁ翹雰ᅪ谀舍翹Ăbaꊰ舍翹1; CobaltMinor:5; MsDavE坸ᇘɅ坠ᇘɅ쌷ᾐ㄀耂㙀䰫翹Ʌ姻붆찞◛玵恊ɽ읔鳯꿀᣺Ȁ翹싰ᅪ谀舍翹Ăꊰ舍翹坸ᇘɅ坠ᇘɅ쌆ᾁ㈀耂㙀䰫翹थ툼ﴞ↌槅ᨻ魨޿Đ읔鳯槀᣺Ȁ翹޽谀舍翹Ăꊰ舍翹坸ᇘɅ坠ᇘɅ쌑ᾲ㌀耂㙀䰫翹翶掄硱贪椗ဴ┄뾎ɾ읔鳯濰qȀ翹廰޽谀舍翹Ă翶ꊰ舍翹Ʌ箈爀Ʌ遈ᅸɅ坸ᇘɅ坠ᇘɅ쏠ᾣ㐀耂㙀䰫翹Wa쏰ߐ䙴㳟볰頀斆盧숴ɾ읔鳯訰qȀ翹潰޽谀舍翹Ă홅\ꊰ舍翹鋫홅\帀$Ꭵ☁ 섀ዢ便姦艉玂ꊹ籊扄㠄㜀प曡Ż坸ᇘɅ坠ᇘɅ쏳Ὄ㔀耂㙀䰫翹a 㠅ⶠ⚂ɔ컟隖edaɿ읔鳯饰qȀ翹䐰޽谀舍翹Ăo ꊰ舍翹evisa y la evidencia est坸ᇘɅ坠ᇘɅ쏂ώ㘀耂㙀䰫翹ef皵硓鈤⏿눠屸隫ɽ읔鳯ᰀ8Ȁ翹먰޽谀舍翹Ăꊰ舍翹戨ｏɛɅ͒坸ᇘɅ坠ᇘɅ쏝Ὦ㜀耂㙀䰫翹Ʌ仹춊鴊螒哽뻑ꖴ凎ɿ읔鳯巐7Ȁ翹祙谀舍翹Ăꊰ舍翹坸ᇘɅ坠ᇘɅ쎬἟㠀耂㙀䰫翹Ʌ⃱䧼枒ﲼ넇趓䞜渕ɾ읔鳯曐7Ȁ翹ࡠ祚谀舍翹Ăꊰ舍翹坸ᇘɅ坠ᇘɅ쎿Ἀ㤀耂㙀䰫翹e9ꎭẫ쒉쉡㷟dulɾ읔鳯翰qȀ翹浰޽谀舍翹Ăe9ꊰ舍翹4B, module92+0x6BFD19, 坸ᇘɅ坠ᇘɅ쎎Ἱ㨀耂㙀䰫翹埜씵뿍ȱ踜Ћ䠐읔鳯⺠8Ȁ翹킰޽谀舍翹Ăꊰ舍翹⓿ሃֲᖘ莄ѝ&amp;坸ᇘɅ坠ᇘɅ쎙Ἢ㬀耂㙀䰫翹倀爀䑵緜䠊쀭ꃵ蝶璽獦䐀B쀣Đ읔鳯╀8Ȁ翹며޽谀舍翹Ă䐒Cꊰ舍翹ᨀៀImpactoᤋଂ␀B쀣࠙&#10;ᤀ̈∀ăᤀ坸ᇘɅ坠ᇘɅ쑨᳛㰀耂㙀䰫翹䐔蚖끫걽鯬条㫊療퐃槴頀斆盧숴Ʌ읔鳯ⵀ8Ȁ翹쳰޽谀舍翹Ă홅\ꊰ舍翹鋫홅\帀$Ꭵ☁ 섀ዢ便姦艉玂ꊹ籊扄㠄㜀प曡Ż坸ᇘɅ坠ᇘɅ쑻᳄㴀耂㙀䰫翹数㨢렸Ṅ콨灣ⶉ鯆漀慬整䍤Ɇ읔鳯ʜȀ翹祙谀舍翹Ă䥴≤ꊰ舍翹㐭䕁ⴲ䔹㠳ㄭ䙂〱ㅃ㑅䘱紸Ⱒ椢䍳湯整瑮摉慖楬≤琺畲坸ᇘɅ坠ᇘɅ쑊ᳵ㸀耂㙀䰫翹抮鶿힃嚃云ꤩ슔ជ蔼숍樀ᄇ潬ɾ읔鳯遀᣺Ȁ翹몰ᅪ谀舍翹Ă주핌ꊰ舍翹䋎ߍ졪賵腺在卖ٷẦ떯Ⴆ鬍鹪閂降픖▲支굶ᢞ㧀淚坸ᇘɅ坠ᇘɅ쐥᳦㼀耂㙀䰫翹ef秾鑭̕雇랢䂎⡑ɾ읔鳯踰qȀ翹穰޽谀舍翹ĂɅꊰ舍翹戨ｏႋɅ؃Ʌ坸ᇘɅ坠ᇘɅ쐴Თ䀀耂㙀䰫翹Ʌ嬳昖⣱⎯띹傧塀샮֛읔鳯㬀8Ȁ翹䨀ၶ谀舍翹Ăꊰ舍翹坸ᇘɅ坠ᇘɅ쐇ᲀ䄀适ࡠ݄Ʌࢠ݄Ʌࢠ݄ɅᄎɅᄎɅᄎɅ⨀ᔮɅJOٞڿ翹⨀ᔮɅᄎɅٞڿ翹⨀ᔮɅ웠磆Ʌ&quot;/塨䳚翹움˓Ʌ웠磆Ʌ쐖Ჱ䈀耂㙀䰫翹Ʌ謰ꏂ珖䁺굟칺ꃡꕛ⑑쉴鳯艰ǓȀ翹䴀ၶ谀舍翹Ăꊰ舍翹坸ᇘɅ坠ᇘɅ쓡Ტ䌀耂㙀䰫翹Ʌ伐鑡섁暅뺎雉焕˒읔鳯7Ȁ翹ເᄳ谀舍翹Ăꊰ舍翹坸ᇘɅ坠ᇘɅ쓰᱓䐀耂㙀䰫翹Ʌ" userProvider="䰫翹鵴秥ૡ㣘ﮞꈴ〘჉Ċ윤鳯訐ᗴȀ翹䎠ᢻ谀舍翹Ăڳꊰ舍翹ᔀȝɅ坸ᇘɅ坠ᇘɅ쾊ᬵ︀老㙀䰫翹玛წẊ瘊咮ꥤɾ읔鳯ȇȀ翹⼰ᅫ谀舍翹Ăڳꊰ舍翹ሀȝɅ坸ᇘɅ坠ᇘɅ쁥ᬦ＀送销ᕬɅ镀ᕬɅ镀ᕬɅ㞠᣻Ʌ㞰᣻Ʌ㞰᣻ɅꨰᕉɅJOٞڿlaꨰᕉɅ㞠᣻Ʌٞڿ27ꨰᕉɅ菰ᔗɅ&quot;/塨䳚翹肠˓Ʌ菰ᔗɅ쁴ᣗ适/13_ncr:1_{632A478D-2F3D-4E1B-BE49-912774501334}tyCache\1\UD\u_7IJF2EQ9LEGM5T75\e_C2GK9UTC67FSUCG3\FRT\f_DE3B4SVV6JUE37BB.bin쁇ᣀĀ耂㙀䰫翹翶጑才瑳̒세뽠좗＀戨ｏĔ읔鳯₠8Ȁ翹눰޽谀舍翹Ă翶ꊰ舍翹siᯘ&quot;Ʌ韈ᅸɅ坸ᇘɅ坠ᇘɅ쁖ᣱȀ耂㙀䰫翹䐔蚖急ᛈ鬒㛕퐋﹎㏸頀斆盧숴ɽ읔鳯偀祕Ȁ翹＠祙谀舍翹Ă\ꊰ舍翹홅\Ꭵ☁ 섀ዢ便姦艉玂ꊹ籊扄㠄㜀प曡Ż䰷坸ᇘɅ坠ᇘɅ쀡ᣢ̀耂㙀䰫翹䐔蚖現评ㅀ俴ㄅ砝䐍頀斆盧숴Đ읔鳯廠祕Ȁ翹祙谀舍翹Ă\ꊰ舍翹홅\Ꭵ☁ 섀ዢ便姦艉玂ꊹ籊扄㠄㜀प曡Ż䰷坸ᇘɅ坠ᇘɅ쀰ᢓЀ耂㙀䰫翹.d퍹㿙汫胁ᦷࢸ괆励gs\ɯ읔鳯数śȀ翹ᄲ谀舍翹Ă00ꊰ舍翹ingChanges第琢㨢㠢㉢湹Ⱒ琢摩㨢ⰴ琢≳坸ᇘɅ坠ᇘɅ쀃ᢼԀ耂㙀䰫翹1-掼ꉌ┖탅㮰ꯦ쑄 ] ɾ읔鳯樐qȀ翹䝰޽谀舍翹Ădiꊰ舍翹eUpdate\&quot;]}&quot;],&quot;H&quot;:&quot;Realt坸ᇘɅ坠ᇘɅ쀒᢭؀耂㙀䰫翹翹ᆵ⻞ə㶴ቶ픕洀ᖋɅɿ읔鳯琰qȀ翹忰޽谀舍翹Ă嫬၍ꊰ舍翹휢稗⃙륟憊琊䆅耚끽j攀䭐Ѓ!ភ꫒㰀퓶坸ᇘɅ坠ᇘɅ샭ᡞ܀耂㙀䰫翹Ʌ೜剞陔֗솸䚒焎⏎鬀ᗰɅɿ읔鳯뵰7Ȁ翹祙谀舍翹ĂɅꊰ舍翹祐ᕼɅ聰ᣪɅ殐ᕼɅ蓐ᣪɅ潐ᕼɅ볐ᣪɅ坸ᇘɅ坠ᇘɅ샼ᡏࠀ适洠磡Ʌ涀磡Ʌ涀磡Ʌ㶠၏Ʌ㶸၏Ʌ㶸၏Ʌ絰ǺɅJOٞڳPP絰ǺɅ㶠၏Ʌٞڳ娀絰ǺɅŚɅ塨䳚翹訰˓ɅŚɅ샏ᡸऀ耂㙀䰫翹//㌝檸漹౓焒䱍.co䮻읔鳯婠祕Ȁ翹⣠祚谀舍翹Ă=wꊰ舍翹s&amp;clientProtocol=1.4&amp;con坸ᇘɅ坠ᇘɅ샞ᡩ਀耂㙀䰫翹Ʌ晜墮ᅋㅼ涕뙖ɯ읔鳯ꬰ7Ȁ翹ᄲ谀舍翹Ăꊰ舍翹坸ᇘɅ坠ᇘɅ삩᠚଀耂㙀䰫翹翶⩤讄饺嬀脧軽躇掕ɯ읔鳯뙰7Ȁ翹ᄲ谀舍翹Ă翶ꊰ舍翹Ʌ礨爀Ʌ釈ᅸɅ坸ᇘɅ坠ᇘɅ삸᠋ఀ耂㙀䰫翹h:貿䐑ᬆ첝ꀒ閶porཱུ읔鳯挀᣺Ȁ翹훰޽谀舍翹Ăbaꊰ舍翹1; CobaltMinor:5; MsDavE坸ᇘɅ坠ᇘɅ삋ᠴഀ耂㙀䰫翹翶쟨朶☒䬐㑘嗬䦒ፁɿ읔鳯⺀祕Ȁ翹ؠ祚谀舍翹Ă翶ꊰ舍翹vI⣨&quot;ɅꙈᅸɅ坸ᇘɅ坠ᇘɅ삚ᠥ฀耂㙀䰫翹ll្癥祲韨樔뗗tChɯ읔鳯맰7Ȁ翹ᄲ谀舍翹Ăulꊰ舍翹iveLockId=Timeout=null L坸ᇘɅ坠ᇘɅ셵᧖ༀ耂㙀䰫翹翶╥ꙵ䂨抠퉹椵萝偨ɿ읔鳯藀᣺Ȁ翹鱰ᅪ谀舍翹Ă翶ꊰ舍翹ɅŘ熡Ʌ鋈ᅸɅ坸ᇘɅ坠ᇘɅ셄ᧇက耂㙀䰫翹rs䴭壹ꑑ獟鿈㠯⍀ent䪐읔鳯湠᣺Ȁ翹޽谀舍翹ĂK9ꊰ舍翹CG3\Accounts\r_74DB6FURN坸ᇘɅ坠ᇘɅ셗᧰ᄀ耂㙀䰫翹ef鐦湼觬좜ᓨ栀伧ɾ읔鳯萰qȀ翹匰޽谀舍翹Ă㈑ꊰ舍翹郋₺洍석䘙끽j攀䭐Ѓ&#10;!蟣던㛡㛡坸ᇘɅ坠ᇘɅ섦᧡ሀ耂㙀䰫翹䑿뾫岄嗀Ѕ뭩涤嶓ɽ읔鳯릐7Ȁ翹祙谀舍翹Ăہꊰ舍翹漀浡湩䍧楬湥t坸ᇘɅ坠ᇘɅ성ᦒጀ耂㙀䰫翹\U㊻鍀ᒏ纊⾦ጡᠪt\Iɾ읔鳯敀祕Ȁ翹祙谀舍翹Ă_Cꊰ舍翹7FSUCG3\RT\c_UQTM99RVCFM坸ᇘɅ坠ᇘɅ섀ᦃ᐀适缰ᆏɅ羐ᆏɅ羐ᆏɅ砠᣺Ʌ砸᣺Ʌ砸᣺Ʌ鲐ɱɅJOٞڳh,鲐ɱɅ砠᣺Ʌٞڳ䈀£鲐ɱɅ찰ȌɅ塨䳚翹雰˓Ʌ찰ȌɅչ浸祬섓᦬ᔀ适ꐀȄɅ꘠ȄɅꝠȄɅ귀ȄɅ諠ႻɅ困ʫɅ媐ʫɅ奐ʫɅ堐ʫɅ恰ʫɅ枠ſɅ崀ᗱɅ婠ᡂɅ最ſɅ晠ſɅ梀ſɅ榠ȅɅ牠ȅɅムᡲɅ쇢ᥝᘀ耂㙀䰫翹Ʌ쾩満ﳺ拉䉵䱆ɾ읔鳯뛠᣺Ȁ翹폰޽谀舍翹Ăꊰ舍翹坸ᇘɅ坠ᇘɅ쇽᥎ᜀ耂㙀䰫翹଀șꪎᩨ쐈њ鰐苫諭ᥨ餀ਿșɿ읔鳯鱰qȀ翹聰޽谀舍翹ĂЗ䄀ꊰ舍翹uy Alta̢̢̢̢࠙࠙࠙࠙࠙坸ᇘɅ坠ᇘɅ쇌᥿᠀适匀ᆏɅ占ᆏɅ占ᆏɅ瘀᣺Ʌ瘘᣺Ʌ瘘᣺Ʌ到ߪɅJOٞڳPP到ߪɅ瘀᣺Ʌٞڳ䈀£到ߪɅＰɈɅ&quot;/塨䳚翹鬰˓ɅＰɈɅsx쇟ᥨᤀ适崐ᆏɅ嵰ᆏɅ嵰ᆏɅ됰ŕɅ둈ŕɅ둈ŕɅᰐʐɅJOٞڳ鲥ꀩᰐʐɅ됰ŕɅٞڳᰐʐɅ繐ȍɅ塨䳚翹鱀˓Ʌ繐ȍɅ⸷浸祬솮ᤙᨀ耂㙀䰫翹ti씚핈ⅈ鎙␗잒Ⓓퟚgs\ᮆ읔鳯ܭȀ翹䒰޽谀舍翹Ă00ꊰ舍翹ingChanges\f1d7461f\9414坸ᇘɅ坠ᇘɅ솹ᤊᬀ耂㙀䰫翹翶⯍镳崅斿䳊䃿ꛐ뵴 ] ɽ읔鳯橐qȀ翹䬰޽谀舍翹Ă翶ꊰ舍翹ciᗮɅ諈ᅸɅ坸ᇘɅ坠ᇘɅ솈᤻ᰀ耂㙀䰫翹଀șﭑ恜쩺⟆贷奢楉쁓餀ਿșɾ읔鳯舀᣺Ȁ翹蚰ᅪ谀舍翹ĂЗ䄀ꊰ舍翹uy Alta̢̢̢̢࠙࠙࠙࠙࠙坸ᇘɅ坠ᇘɅ솛ᤤᴀ耂㙀䰫翹翶︚✦⒆洆Ӳק꛹＀戨ｏɏ읔鳯쀠᣺Ȁ翹޽谀舍翹Ă翶ꊰ舍翹siؘ熡ɅꃈᅸɅ坸ᇘɅ坠ᇘɅ쉪ổḀ耂㙀䰫翹\Uଔ촱旜馞鏡ﲽ뎸雼t\Iጊ읔鳯☠8Ȁ翹䐰޽谀舍翹Ă_Cꊰ舍翹7FSUCG3\Accounts\r_74DB6坸ᇘɅ坠ᇘɅ쉅Ệἀ耂㙀䰫翹rs設説人挳ຖentɾ읔鳯挀祕Ȁ翹祙谀舍翹ĂK9ꊰ舍翹CG3\PRT\p_DE3B4SVV6JUE37坸ᇘɅ坠ᇘɅ쉔ỷ 耂㙀䰫翹yn萩㋻쮦偣Ӎ㌯atuɾ읔鳯⫠祕Ȁ翹﷠祙谀舍翹Ăꊰ舍翹坸ᇘɅ坠ᇘɅ숧Ỡ℀耂㙀䰫翹D1욉伤㾓痗㺠鴢뢣porɾ읔鳯曀祕Ȁ翹ؠ祚谀舍翹Ăbaꊰ舍翹1; CobaltMinor:5; MsDavE坸ᇘɅ坠ᇘɅ숶ẑ∀蠂簀燨ɅຠޥɅ莠燨Ʌ㢠ࠕɅޤɅ泀燨ɅୀޥɅⴠ̊Ʌ༰ޥɅᙀ̊ɅﰐޤɅተ̊Ʌ숁Ẃ⌀耂㙀䰫翹rsֳጶ•ꩣ暼∂entɿ읔鳯ὠ8Ȁ翹ꋰ޽谀舍翹ĂK9ꊰ舍翹CG3\Accounts\r_74DB6FURN坸ᇘɅ坠ᇘɅ숐ẳ␀耂㙀䰫翹଀ș佔㼙蚙ۛ逛摯挞ԗ䴀攀ɾ읔鳯ꏰqȀ翹葰޽谀舍翹Ăԗ䴀ꊰ舍翹Catastrófico̢̢̢࠙࠙࠙坸ᇘɅ坠ᇘɅ싣Ṝ─蠂뇠燖Ʌ賰ᡆɅ꙰燖Ʌﹰ齏^愰ࠕɅ鑀ᡆɅ霰燖Ʌ趀ᡆɅꩀ燖Ʌ祀ᡆɅ鬀燖Ʌ艀ᡆɅᨐ̊Ʌ싲ṍ☀耂㙀䰫翹䐔蚖关筿᳘⭵辏啄郳頀斆盧숴ɾ읔鳯7Ȁ翹祙谀舍翹Ă\ꊰ舍翹홅\Ꭵ☁ 섀ዢ便姦艉玂ꊹ籊扄㠄㜀प曡Ż䰷坸ᇘɅ坠ᇘɅ싍Ṿ✀耂㙀䰫翹yn尢汌粭嗣⊖ᜋ卧atuɿ읔鳯㘀祕Ȁ翹祙谀舍翹Ăꊰ舍翹坸ᇘɅ坠ᇘɅ시ṯ⠀适&amp;{DD3B49A1-F066-458F-8D38-D72558DD1BFB}潳慬整䍤浯敭瑮慃摲嬭ⰱ㈱≝∬潣灭湯湥䑴浩湥楳湯≳笺栢楥桧≴ㄺ㤶ⱽ瀢楲牯瑩≹ㄺ∬潣瑮湥䥴≤∺㍻䍆䈹䈶ⴶ䅃䑆㐭䈸ⴹ䄸䑁䘭䘴㍆䐷䘸䔵細Ⱒ椢䍳湯整瑮摉慖楬≤琺畲ⱥ琢灹≥∺獉汯瑡摥索]슯Ḙ⤀耂㙀䰫翹腅况嶉䢑郬❂瑶嫕瘾뇒저됻訉腅ɾ읔鳯澀ᗬȀ翹䒰ᅬ谀舍翹ĂᎶဣꊰ舍翹지ꊜ뭽ꇾ钨攌솶鈜끽r洀䭐Ѓ!ᦳ闵爢坸ᇘɅ坠ᇘɅ슾ḉ⨀耂㙀䰫翹r:ꔨ嫠ᝀ涍ᙦⱣ獘㻆501ɾ읔鳯㍀祕Ȁ翹＠祙谀舍翹Ă䗥꠷ꊰ舍翹ጀ䇑ᗶᖟȀؿ奁秽䔀큃ܸ봹坸ᇘɅ坠ᇘɅ슉Ḻ⬀耂㙀䰫翹଀ș焞⽕뚦ꭵ姦潻௻ԗ䴀攀ɿ읔鳯砰qȀ翹匰޽谀舍翹Ăԗ䴀ꊰ舍翹Catastrófico̢̢̢࠙࠙࠙坸ᇘɅ坠ᇘɅ슘ḫⰀ耂㙀䰫翹ef䓕꧿糺⽒풚쓍텗尧ɾ읔鳯匀祕Ȁ翹◠祚谀舍翹ĂɅꊰ舍翹홅\ႊɅ؂Ʌ坸ᇘɅ坠ᇘɅ썫῔ⴀ耂㙀䰫翹Ʌ넎킂岜ꯙ䈳፪舽ཱུ읔鳯恀祕Ȁ翹祙谀舍翹Ăꊰ舍翹坸ᇘɅ坠ᇘɅ썺῅⸀耂㙀䰫翹翶厙悖蹻툅ዊ⯰굶ɿ읔鳯笠᣺Ȁ翹䒰ᅬ谀舍翹Ă翶ꊰ舍翹Ʌ훘ᗮɅ诈ᅸɅ坸ᇘɅ坠ᇘɅ썕ῶ⼀耂㙀䰫翹倀爀묐㑇蔍瘧魦馋₷믝䐀&lt;쀣ɿ읔鳯怐7Ȁ翹祙谀舍翹Ă䐒=ꊰ舍翹ᨀៀImpactoᤋଂ␀&lt;쀣࠙&#10;ᤀ̈∀ăᤀ坸ᇘɅ坠ᇘɅ쌤ῧ　耂㙀䰫翹h:닢ꌪፙ覰色믅porˢ읔鳯諀᣺Ȁ翹雰ᅪ谀舍翹Ăbaꊰ舍翹1; CobaltMinor:5; MsDavE坸ᇘɅ坠ᇘɅ쌷ᾐ㄀耂㙀䰫翹Ʌ姻붆찞◛玵恊ɽ읔鳯꿀᣺Ȁ翹싰ᅪ谀舍翹Ăꊰ舍翹坸ᇘɅ坠ᇘɅ쌆ᾁ㈀耂㙀䰫翹थ툼ﴞ↌槅ᨻ魨޿Đ읔鳯槀᣺Ȁ翹޽谀舍翹Ăꊰ舍翹坸ᇘɅ坠ᇘɅ쌑ᾲ㌀耂㙀䰫翹翶掄硱贪椗ဴ┄뾎ɾ읔鳯濰qȀ翹廰޽谀舍翹Ă翶ꊰ舍翹Ʌ箈爀Ʌ遈ᅸɅ坸ᇘɅ坠ᇘɅ쏠ᾣ㐀耂㙀䰫翹Wa쏰ߐ䙴㳟볰頀斆盧숴ɾ읔鳯訰qȀ翹潰޽谀舍翹Ă홅\ꊰ舍翹鋫홅\帀$Ꭵ☁ 섀ዢ便姦艉玂ꊹ籊扄㠄㜀प曡Ż坸ᇘɅ坠ᇘɅ쏳Ὄ㔀耂㙀䰫翹a 㠅ⶠ⚂ɔ컟隖edaɿ읔鳯饰qȀ翹䐰޽谀舍翹Ăo ꊰ舍翹evisa y la evidencia est坸ᇘɅ坠ᇘɅ쏂ώ㘀耂㙀䰫翹ef皵硓鈤⏿눠屸隫ɽ읔鳯ᰀ8Ȁ翹먰޽谀舍翹Ăꊰ舍翹戨ｏɛɅ͒坸ᇘɅ坠ᇘɅ쏝Ὦ㜀耂㙀䰫翹Ʌ仹춊鴊螒哽뻑ꖴ凎ɿ읔鳯巐7Ȁ翹祙谀舍翹Ăꊰ舍翹坸ᇘɅ坠ᇘɅ쎬἟㠀耂㙀䰫翹Ʌ⃱䧼枒ﲼ넇趓䞜渕ɾ읔鳯曐7Ȁ翹ࡠ祚谀舍翹Ăꊰ舍翹坸ᇘɅ坠ᇘɅ쎿Ἀ㤀耂㙀䰫翹e9ꎭẫ쒉쉡㷟dulɾ읔鳯翰qȀ翹浰޽谀舍翹Ăe9ꊰ舍翹4B, module92+0x6BFD19, 坸ᇘɅ坠ᇘɅ쎎Ἱ㨀耂㙀䰫翹埜씵뿍ȱ踜Ћ䠐읔鳯⺠8Ȁ翹킰޽谀舍翹Ăꊰ舍翹⓿ሃֲᖘ莄ѝ&amp;坸ᇘɅ坠ᇘɅ쎙Ἢ㬀耂㙀䰫翹倀爀䑵緜䠊쀭ꃵ蝶璽獦䐀B쀣Đ읔鳯╀8Ȁ翹며޽谀舍翹Ă䐒Cꊰ舍翹ᨀៀImpactoᤋଂ␀B쀣࠙&#10;ᤀ̈∀ăᤀ坸ᇘɅ坠ᇘɅ쑨᳛㰀耂㙀䰫翹䐔蚖끫걽鯬条㫊療퐃槴頀斆盧숴Ʌ읔鳯ⵀ8Ȁ翹쳰޽谀舍翹Ă홅\ꊰ舍翹鋫홅\帀$Ꭵ☁ 섀ዢ便姦艉玂ꊹ籊扄㠄㜀प曡Ż坸ᇘɅ坠ᇘɅ쑻᳄㴀耂㙀䰫翹数㨢렸Ṅ콨灣ⶉ鯆漀慬整䍤Ɇ읔鳯ʜȀ翹祙谀舍翹Ă䥴≤ꊰ舍翹㐭䕁ⴲ䔹㠳ㄭ䙂〱ㅃ㑅䘱紸Ⱒ椢䍳湯整瑮摉慖楬≤琺畲坸ᇘɅ坠ᇘɅ쑊ᳵ㸀耂㙀䰫翹抮鶿힃嚃云ꤩ슔ជ蔼숍樀ᄇ潬ɾ읔鳯遀᣺Ȁ翹몰ᅪ谀舍翹Ă주핌ꊰ舍翹䋎ߍ졪賵腺在卖ٷẦ떯Ⴆ鬍鹪閂降픖▲支굶ᢞ㧀淚坸ᇘɅ坠ᇘɅ쐥᳦㼀耂㙀䰫翹ef秾鑭̕雇랢䂎⡑ɾ읔鳯踰qȀ翹穰޽谀舍翹ĂɅꊰ舍翹戨ｏႋɅ؃Ʌ坸ᇘɅ坠ᇘɅ쐴Თ䀀耂㙀䰫翹Ʌ嬳昖⣱⎯띹傧塀샮֛읔鳯㬀8Ȁ翹䨀ၶ谀舍翹Ăꊰ舍翹坸ᇘɅ坠ᇘɅ쐇ᲀ䄀适ࡠ݄Ʌࢠ݄Ʌࢠ݄ɅᄎɅᄎɅᄎɅ⨀ᔮɅJOٞڿ翹⨀ᔮɅᄎɅٞڿ翹⨀ᔮɅ웠磆Ʌ&quot;/塨䳚翹움˓Ʌ웠磆Ʌ쐖Ჱ䈀耂㙀䰫翹Ʌ謰ꏂ珖䁺굟칺ꃡꕛ⑑쉴鳯艰ǓȀ翹䴀ၶ谀舍翹Ăꊰ舍翹坸ᇘɅ坠ᇘɅ쓡Ტ䌀耂㙀䰫翹Ʌ伐鑡섁暅뺎雉焕˒읔鳯7Ȁ翹ເᄳ谀舍翹Ăꊰ舍翹坸ᇘɅ坠ᇘɅ쓰᱓䐀耂㙀䰫翹Ʌ񈳕㊇呓缫Ƙ鯿⢚ɿ읔鳯◐7Ȁ翹ᆀᄳ谀舍翹Ăꊰ舍翹坸ᇘɅ坠ᇘɅ쓃ᱼ䔀耂㙀䰫翹Ʌ죠鲶☲濕카쁬͉ᕉɅĂꊰ舍翹坸ᇘɅ坠ᇘɅ쓒ᱭ䘀耂㙀䰫翹Ʌ钕ꈊ麧豓㙖馣爬턔ȃᕉɅĂꊰ舍翹坸ᇘɅ坠ᇘɅ쒭ᰞ䜀耂㙀䰫翹Ʌ꺘瓅觕⏲즶쭂ǔᕉɅĂꊰ舍翹坸ᇘɅ坠ᇘɅ쒼ᰏ䠀耂㙀䰫翹Ʌ宙햊簜ﻸ싫ѲṰރᕉɅĂꊰ舍翹坸ᇘɅ坠ᇘɅ쒏᰸䤀耂㙀䰫翹Ʌ뭉劮ꎧ롮魎ヒẁᕉɅĂꊰ舍翹坸ᇘɅ坠ᇘɅ쒞ᰩ䨀耂㙀䰫翹Ʌ搪씏࿸㢇䪾悆ɿ읔鳯⦐7Ȁ翹Ҁᄳ谀舍翹Ăꊰ舍翹坸ᇘɅ坠ᇘɅ앩ᷚ䬀耂㙀䰫翹Ʌ骮쯶쌸벒봠⡃鈥ɯ읔鳯᭰7Ȁ翹ഀᄳ谀舍翹Ăꊰ舍翹坸ᇘɅ坠ᇘɅ앸᷋䰀耂㙀䰫翹Ʌ폇⒩䔊경陴꘨쯺ЕᕉɅĂꊰ舍翹坸ᇘɅ坠ᇘɅ앋ᷴ䴀耂㙀䰫翹Ʌ䐐쒮┽쒉쏤8藔ΙᕉɅĂꊰ舍翹坸ᇘɅ坠ᇘɅ앚ᷥ一耂㙀䰫翹Ʌṝ䱫㕱걇엁閱ᴛǕᕉɅĂꊰ舍翹坸ᇘɅ坠ᇘɅ씵ᶖ伀耂㙀䰫翹Ʌ糆⤯옚츨ช隩暶広ɪᕉɅĂꊰ舍翹坸ᇘɅ坠ᇘɅ씄ᶇ倀耂㙀䰫翹Ʌ帔鮙䳩䅬쥼턵됶餡̬읔鳯だ8Ȁ翹䨀ၶ谀舍翹Ăꊰ舍翹坸ᇘɅ坠ᇘɅ씗ᶰ儀耂㙀䰫翹Ʌމ锿쪜ܙ褣ɪᕉɅĂꊰ舍翹坸ᇘɅ坠ᇘɅ엦ᶡ刀耂㙀䰫翹Ʌ樫崽ᾄไ괚롁ꑸȉ෱읔鳯⮀8Ȁ翹䯀ၶ谀舍翹Ăꊰ舍翹坸ᇘɅ坠ᇘɅ엱ᵒ匀耂㙀䰫翹Ʌஸ琾酀泬ޜą띃ɪᕉɅĂꊰ舍翹坸ᇘɅ坠ᇘɅ엀ᵃ吀耂㙀䰫翹Ʌ镜퀮ᜒ뇆卲ר䱪ɺᕉɅĂꊰ舍翹坸ᇘɅ坠ᇘɅ엓ᵬ唀耂㙀䰫翹Ʌꫫ꾱栯龖浾俒ꮈ贕ΚᕉɅĂꊰ舍翹坸ᇘɅ坠ᇘɅ얢ᴝ嘀耂㙀䰫翹Ʌ⁍轼ᱽ垃뭮뿪曙읔鳯限橈Ȁ翹䶀ၶ谀舍翹Ăꊰ舍翹坸ᇘɅ坠ᇘɅ얽ᴎ圀耂㙀䰫翹Ʌ箔ﴣﮅ鯏㇢剬穥ǕᕉɅĂꊰ舍翹坸ᇘɅ坠ᇘɅ얌ᴿ堀耂㙀䰫翹Ʌ땈픧嗬ꡟ䗈웠鯳ⵦΑᕉɅĂꊰ舍翹坸ᇘɅ坠ᇘɅ얟ᴨ夀耂㙀䰫翹Ʌ垵亃ᆾ്෈硜鷥ɯ읔鳯쉰7Ȁ翹ᄲ谀舍翹Ăꊰ舍翹坸ᇘɅ坠ᇘɅ왮ዙ娀耂㙀䰫翹Ʌ튜篰돠न鵚혗諷ɯ읔鳯7Ȁ翹ﬀᄲ谀舍翹Ăꊰ舍翹坸ᇘɅ坠ᇘɅ왹ዊ嬀耂㙀䰫翹Ʌਛ꺢ꏚ㞹氜䁊❂҃읔鳯ㅀ8Ȁ翹䒀ၶ谀舍翹Ăꊰ舍翹坸ᇘɅ坠ᇘɅ왈ዻ尀耂㙀䰫翹Ʌ嚆붝捎芦⵷憇㰠ǘᕉɅĂꊰ舍翹坸ᇘɅ坠ᇘɅ왛ዤ崀耂㙀䰫翹Ʌ辋舔ⶢ㫁䶕ᵴ넖ᕉɅĂꊰ舍翹坸ᇘɅ坠ᇘɅ옪ን帀耂㙀䰫翹Ʌ䦔ାﲮꫬ騏ਊ펅ǠᕉɅĂꊰ舍翹坸ᇘɅ坠ᇘɅ옅ኆ开耂㙀䰫翹Ʌ翜懕爙驜樌膂㤺ⳃǕᕉɅĂꊰ舍翹坸ᇘɅ坠ᇘɅ옔኷怀耂㙀䰫翹Ʌ烌慳鄐㒈䐝犠㢬髄́ᕉɅĂꊰ舍翹坸ᇘɅ坠ᇘɅ웧አ愀耂㙀䰫翹Ʌ簭戏끩ᾥ䳙돫䅧㑓䖒읔鳯䑀橈Ȁ翹ᮀᄳ谀舍翹Ăꊰ舍翹坸ᇘɅ坠ᇘɅ웶ቑ戀耂㙀䰫翹Ʌ躱ᷪ㸌笌恜갷뗜胐ɯ읔鳯7Ȁ翹ᄲ谀舍翹Ăꊰ舍翹坸ᇘɅ坠ᇘɅ웁ቂ挀耂㙀䰫翹Ʌ"/>
      </Event>
      <Event time="2024-01-09T19:58:38.07" id="{4889263A-EE0C-48F5-BFD1-E7CB14ED4CAB}">
        <Attribution userId="䰫翹\U섽⭧큦訔轔⎴V\2ɾ읔鳯ꠀᗬȀ翹詰ᅪ谀舍翹Ăsgꊰ舍翹tucional UAERMV 2024 V1.坸ᇘɅ坠ᇘɅ칁᫂老㙀䰫翹20Ꭸ멏녡疫뀰660湙윤鳯阰ᗴȀ翹冠ᢻ谀舍翹Ă60ꊰ舍翹04F006A006B0079003600670坸ᇘɅ坠ᇘɅ칐᫳老㙀䰫翹䐔蚖㕛꾞ꢆ垇ꩈ풾宺頀斆盧숴ɿ읔鳯葠ᗬȀ翹䫰ᅬ谀舍翹Ă\ꊰ舍翹鋫\䈀£Ꭵ☁ 섀ዢ便姦艉玂ꊹ籊扄㠄㜀प曡Ż坸ᇘɅ坠ᇘɅ츣᪜送⯠ƸɅⰠƸɅⰠƸɅ㗰7Ʌ㘀7Ʌ㘀7Ʌ鎐磃ɅJOٞڿPP鎐磃Ʌ㗰7Ʌٞڿ娀鎐磃Ʌ碽Ʌ塨䳚翹攀˓Ʌ碽Ʌsx츲᪍送繠磥Ʌ绀磥Ʌ绀磥ɅႪɅႪɅႪɅ璀ᔭɅJOٞڳ掴䋖璀ᔭɅႪɅٞڳ㾼뷩璀ᔭɅꗠᔪɅ塨䳚翹昐˓ɅꗠᔪɅцչ츍᪾老㙀䰫翹䐔蚖鄤䃉樀ꯃᱜ锻᧧냀頀斆盧숴ዕ읔鳯뫐熹Ȁ翹懰ᅫ谀舍翹Ă\ꊰ舍翹鋫\䈀£Ꭵ☁ 섀ዢ便姦艉玂ꊹ籊扄㠄㜀प曡Ż坸ᇘɅ坠ᇘɅ츜᪯老㙀䰫翹㘀氍㎰嚢谨튔䩄࿓傐挀䋖㘀ă윤鳯꯰ᗴȀ翹䧠ᢻ谀舍翹Ă㨑ꊰ舍翹覷ꍨﰹ溵洰兾끽z甀䭐Ѓ!샃ठ䍮坸ᇘɅ坠ᇘɅ컯ᩘ老㙀䰫翹綠策鳧ׅ廾灇ꅚԌ㨂愀仈綠策ɿ읔鳯ꏰ熹Ȁ翹䵰ᅫ谀舍翹Ă㬑ꊰ舍翹覷숬調砺酶끽|眀䭐Ѓ!ꓳ鉝䅕坸ᇘɅ坠ᇘɅ컾ᩉ老㙀䰫翹ᭆᰁ諰ꨞ鹸ʺㅌ⍇윤鳯镰ᗴȀ翹䉠ᢻ谀舍翹Ăڳꊰ舍翹ጀȝɅ坸ᇘɅ坠ᇘɅ컉᩺老㙀䰫翹䐔蚖㮮짯韺ꥼმꗮ頀斆盧숴笣윤鳯ꙐᗴȀ翹峠ᢻ谀舍翹Ă\ꊰ舍翹鋫\䈀£Ꭵ☁ 섀ዢ便姦艉玂ꊹ籊扄㠄㜀प曡Ż坸ᇘɅ坠ᇘɅ컘ᩫ老㙀䰫翹yn㜡ﶎⴀ钊銫舰atuՎ윤鳯黰ᗴȀ翹婠ᢻ谀舍翹Ăsgꊰ舍翹tucional UAERMV 2024 V1.坸ᇘɅ坠ᇘɅ캫ᨔ老㙀䰫翹䐔蚖८횈볾㨾캨균㜙頀斆盧숴ɾ읔鳯鞰熹Ȁ翹㹰ᅫ谀舍翹Ă\ꊰ舍翹鋫\䈀£Ꭵ☁ 섀ዢ便姦艉玂ꊹ籊扄㠄㜀प曡Ż坸ᇘɅ坠ᇘɅ캺ᨅ老㙀䰫翹䐔蚖㴅苇崵剱ꉱ頀斆盧숴·읔鳯眰祯Ȁ翹䕰޽谀舍翹Ă\ꊰ舍翹鋫\䈀£Ꭵ☁ 섀ዢ便姦艉玂ꊹ籊扄㠄㜀प曡Ż坸ᇘɅ坠ᇘɅ캕ᨶ老㙀䰫翹tr毷졃棱⩡䓵聕㘈힝124䯗윤鳯꾰ᗴȀ翹堠ᢻ谀舍翹ĂLSꊰ舍翹0323-0000-0000-C000-0000坸ᇘɅ坠ᇘɅ콤ᨧ老㙀䰫翹\U᎑븯韁힏斉ݔ꟤V\2᧔윤鳯뒐ᗴȀ翹笠ᢻ谀舍翹Ăsgꊰ舍翹tucional UAERMV 2024 V1.坸ᇘɅ坠ᇘɅ콷ᯐ老㙀䰫翹ก锒籲Ⴁ僷㥓윤鳯躐ᗴȀ翹㼠ᢻ谀舍翹Ăꊰ舍翹&#10;stiimeᓭᕎ䫸ǚ坸ᇘɅ坠ᇘɅ콆ᯁ老㙀䰫翹䐔蚖皊庅喭塭理釈뙔頀斆盧숴ɽ읔鳯ȇȀ翹ヰᅫ谀舍翹Ă\ꊰ舍翹鋫\䈀£Ꭵ☁ 섀ዢ便姦艉玂ꊹ籊扄㠄㜀प曡Ż坸ᇘɅ坠ᇘɅ콑᯲送㴰޽Ʌ䄂嬀ʒɅ䄂Ʌ儐ʒɅ䄂嘠ʒɅ䄂兀ʒɅ䄂噐ʒɅ䄂唰ʒɅ䄂坰ʒɅ䄂声ʒɅ䄂䥘翹嚐ᔪɅ䥘翹䶐ᔪɅ䥘翹ꖰȟɅ䥘翹ꍀȟɅ尸䥙翹꣠ȟɅ巘䥙翹ꦠȟɅ庠䥙翹骰䤪翹켠ᯣ蠁剕佉ɅɅɅ璈˓Ʌ璈˓Ʌ⡈紑翹ƻ켳ᮌ送埰޽Ʌ䄂ꢀʑɅ䄂Ʌ鵰ʑɅ䄂ꖀʑɅ䄂鹠ʑɅ䄂黀ʑɅ䄂ꑠʑɅ䄂ꐰʑɅ䄂ꍀʑɅ䄂뱠ʑɅ䄂빰ʑɅ䄂뺠ʑɅ䄂뼰ʑɅ䄂뽠ʑɅ䄂산ʑɅ䄂Ʌ딐ʑɅ䄂Ʌsx켂ᮽ老㙀䰫翹綠策够❶剢ꄗ웎鞫愀仈綠策ɆᕉɅĂ㘑ꊰ舍翹뭽悾钡攌솶ꈜ끽r洀䭐Ѓ!簿텗詯㱲坸ᇘɅ坠ᇘɅ켝ᮮ送⼰ᠳɅ䄂翹⯐ᠳɅ䄂翹㈰ᠳɅ䄂翹㒠ᠳɅ䄂翹⿀ᠳɅ䄂翹㎰ᠳɅ䄂翹⿰ᠳɅ䄂翹㚀ᠳɅ䄂翹馰޽Ʌ䄂ɅῐᠳɅ䄂╀ᠳɅ䄂⡀ᠳɅ䄂☀ᠳɅ䄂⡰ᠳɅ䄂ↀᠳɅ䄂Ʌ⥠ᠳɅ䄂Ʌsx쿬᭟送麰޽Ʌ䄂⼰ᠳɅ䄂Ʌ⯐ᠳɅ䄂㈰ᠳɅ䄂㒠ᠳɅ䄂⿀ᠳɅ䄂㎰ᠳɅ䄂⿰ᠳɅ䄂㚀ᠳɅ䄂ƷɅ䄂嶰޽Ʌ䄂Ʌ峰޽Ʌ䄂ɅƷɅ䄂Ʌ台޽Ʌ䄂翹娰޽Ʌ䄂Ʌ地޽Ʌ䄂翹sx쿿ᭈ豈老㙀䰫翹䐔蚖崚큘⍓ﷹÍ浧頀斆盧숴݄오鳯睰ᗴȀ翹䚠ᢻ谀舍翹Ă\ꊰ舍翹鋫\䈀£Ꭵ☁ 섀ዢ便姦艉玂ꊹ籊扄㠄㜀प曡Ż坸ᇘɅ坠ᇘɅ쿎᭹切送嬀ʒɅ䄂翹儐ʒɅ䄂翹嘠ʒɅ䄂翹兀ʒɅ䄂翹噐ʒɅ䄂翹唰ʒɅ䄂翹坰ʒɅ䄂翹声ʒɅ䄂翹㶰޽Ʌ䄂Ʌ웳⥐㹃Ō⠠﬌赿䆓鋫\ꨀ.⠠ﬔ赿䆓鋫\ꨀ.Ꭵ☁ 섀ዢ便姦艉玂ꊹ籊扄㠄㜀प曡Ż䰷ꪼ欄ۡ竦␅̀䐅ꨀ.ጀ䄁砮汭չ쿙᭪ﬀ老㙀䰫翹yn꾖禁䪐꺱洆骵atuɛ윤鳯蹐ᗴȀ翹䜠ᢻ谀舍翹Ă\ꊰ舍翹鋫\䈀£Ꭵ☁ 섀ዢ便姦艉玂ꊹ籊扄㠄㜀प曡Ż坸ᇘɅ坠ᇘɅ쾨ᬛﰀ老㙀䰫翹䐔蚖忴☠뭯匳촃頀斆盧숴˸ᕉɅĂ\ꊰ舍翹鋫\䈀£Ꭵ☁ 섀ዢ便姦艉玂ꊹ籊扄㠄㜀प曡Ż坸ᇘɅ坠ᇘɅ쾻ᬄﴀ老㙀䰫翹鵴秥ૡ㣘ﮞꈴ〘჉Ċ윤鳯訐ᗴȀ翹䎠ᢻ谀舍翹Ăڳꊰ舍翹ᔀȝɅ坸ᇘɅ坠ᇘɅ쾊ᬵ︀老㙀䰫翹玛წẊ瘊咮ꥤɾ읔鳯ȇȀ翹⼰ᅫ谀舍翹Ăڳꊰ舍翹ሀȝɅ坸ᇘɅ坠ᇘɅ쁥ᬦ＀送销ᕬɅ镀ᕬɅ镀ᕬɅ㞠᣻Ʌ㞰᣻Ʌ㞰᣻ɅꨰᕉɅJOٞڿlaꨰᕉɅ㞠᣻Ʌٞڿ27ꨰᕉɅ菰ᔗɅ&quot;/塨䳚翹肠˓Ʌ菰ᔗɅ쁴ᣗ适/13_ncr:1_{632A478D-2F3D-4E1B-BE49-912774501334}tyCache\1\UD\u_7IJF2EQ9LEGM5T75\e_C2GK9UTC67FSUCG3\FRT\f_DE3B4SVV6JUE37BB.bin쁇ᣀĀ耂㙀䰫翹翶጑才瑳̒세뽠좗＀戨ｏĔ읔鳯₠8Ȁ翹눰޽谀舍翹Ă翶ꊰ舍翹siᯘ&quot;Ʌ韈ᅸɅ坸ᇘɅ坠ᇘɅ쁖ᣱȀ耂㙀䰫翹䐔蚖急ᛈ鬒㛕퐋﹎㏸頀斆盧숴ɽ읔鳯偀祕Ȁ翹＠祙谀舍翹Ă\ꊰ舍翹홅\Ꭵ☁ 섀ዢ便姦艉玂ꊹ籊扄㠄㜀प曡Ż䰷坸ᇘɅ坠ᇘɅ쀡ᣢ̀耂㙀䰫翹䐔蚖現评ㅀ俴ㄅ砝䐍頀斆盧숴Đ읔鳯廠祕Ȁ翹祙谀舍翹Ă\ꊰ舍翹홅\Ꭵ☁ 섀ዢ便姦艉玂ꊹ籊扄㠄㜀प曡Ż䰷坸ᇘɅ坠ᇘɅ쀰ᢓЀ耂㙀䰫翹.d퍹㿙汫胁ᦷࢸ괆励gs\ɯ읔鳯数śȀ翹ᄲ谀舍翹Ă00ꊰ舍翹ingChanges第琢㨢㠢㉢湹Ⱒ琢摩㨢ⰴ琢≳坸ᇘɅ坠ᇘɅ쀃ᢼԀ耂㙀䰫翹1-掼ꉌ┖탅㮰ꯦ쑄 ] ɾ읔鳯樐qȀ翹䝰޽谀舍翹Ădiꊰ舍翹eUpdate\&quot;]}&quot;],&quot;H&quot;:&quot;Realt坸ᇘɅ坠ᇘɅ쀒᢭؀耂㙀䰫翹翹ᆵ⻞ə㶴ቶ픕洀ᖋɅɿ읔鳯琰qȀ翹忰޽谀舍翹Ă嫬၍ꊰ舍翹휢稗⃙륟憊琊䆅耚끽j攀䭐Ѓ!ភ꫒㰀퓶坸ᇘɅ坠ᇘɅ샭ᡞ܀耂㙀䰫翹Ʌ೜剞陔֗솸䚒焎⏎鬀ᗰɅɿ읔鳯뵰7Ȁ翹祙谀舍翹ĂɅꊰ舍翹祐ᕼɅ聰ᣪɅ殐ᕼɅ蓐ᣪɅ潐ᕼɅ볐ᣪɅ坸ᇘɅ坠ᇘɅ샼ᡏࠀ适洠磡Ʌ涀磡Ʌ涀磡Ʌ㶠၏Ʌ㶸၏Ʌ㶸၏Ʌ絰ǺɅJOٞڳPP絰ǺɅ㶠၏Ʌٞڳ娀絰ǺɅŚɅ塨䳚翹訰˓ɅŚɅ샏ᡸऀ耂㙀䰫翹//㌝檸漹౓焒䱍.co䮻읔鳯婠祕Ȁ翹⣠祚谀舍翹Ă=wꊰ舍翹s&amp;clientProtocol=1.4&amp;con坸ᇘɅ坠ᇘɅ샞ᡩ਀耂㙀䰫翹Ʌ晜墮ᅋㅼ涕뙖ɯ읔鳯ꬰ7Ȁ翹ᄲ谀舍翹Ăꊰ舍翹坸ᇘɅ坠ᇘɅ삩᠚଀耂㙀䰫翹翶⩤讄饺嬀脧軽躇掕ɯ읔鳯뙰7Ȁ翹ᄲ谀舍翹Ă翶ꊰ舍翹Ʌ礨爀Ʌ釈ᅸɅ坸ᇘɅ坠ᇘɅ삸᠋ఀ耂㙀䰫翹h:貿䐑ᬆ첝ꀒ閶porཱུ읔鳯挀᣺Ȁ翹훰޽谀舍翹Ăbaꊰ舍翹1; CobaltMinor:5; MsDavE坸ᇘɅ坠ᇘɅ삋ᠴഀ耂㙀䰫翹翶쟨朶☒䬐㑘嗬䦒ፁɿ읔鳯⺀祕Ȁ翹ؠ祚谀舍翹Ă翶ꊰ舍翹vI⣨&quot;ɅꙈᅸɅ坸ᇘɅ坠ᇘɅ삚ᠥ฀耂㙀䰫翹ll្癥祲韨樔뗗tChɯ읔鳯맰7Ȁ翹ᄲ谀舍翹Ăulꊰ舍翹iveLockId=Timeout=null L坸ᇘɅ坠ᇘɅ셵᧖ༀ耂㙀䰫翹翶╥ꙵ䂨抠퉹椵萝偨ɿ읔鳯藀᣺Ȁ翹鱰ᅪ谀舍翹Ă翶ꊰ舍翹ɅŘ熡Ʌ鋈ᅸɅ坸ᇘɅ坠ᇘɅ셄ᧇက耂㙀䰫翹rs䴭壹ꑑ獟鿈㠯⍀ent䪐읔鳯湠᣺Ȁ翹޽谀舍翹ĂK9ꊰ舍翹CG3\Accounts\r_74DB6FURN坸ᇘɅ坠ᇘɅ셗᧰ᄀ耂㙀䰫翹ef鐦湼觬좜ᓨ栀伧ɾ읔鳯萰qȀ翹匰޽谀舍翹Ă㈑ꊰ舍翹郋₺洍석䘙끽j攀䭐Ѓ&#10;!蟣던㛡㛡坸ᇘɅ坠ᇘɅ섦᧡ሀ耂㙀䰫翹䑿뾫岄嗀Ѕ뭩涤嶓ɽ읔鳯릐7Ȁ翹祙谀舍翹Ăہꊰ舍翹漀浡湩䍧楬湥t坸ᇘɅ坠ᇘɅ성ᦒጀ耂㙀䰫翹\U㊻鍀ᒏ纊⾦ጡᠪt\Iɾ읔鳯敀祕Ȁ翹祙谀舍翹Ă_Cꊰ舍翹7FSUCG3\RT\c_UQTM99RVCFM坸ᇘɅ坠ᇘɅ섀ᦃ᐀适缰ᆏɅ羐ᆏɅ羐ᆏɅ砠᣺Ʌ砸᣺Ʌ砸᣺Ʌ鲐ɱɅJOٞڳh,鲐ɱɅ砠᣺Ʌٞڳ䈀£鲐ɱɅ찰ȌɅ塨䳚翹雰˓Ʌ찰ȌɅչ浸祬섓᦬ᔀ适ꐀȄɅ꘠ȄɅꝠȄɅ귀ȄɅ諠ႻɅ困ʫɅ媐ʫɅ奐ʫɅ堐ʫɅ恰ʫɅ枠ſɅ崀ᗱɅ婠ᡂɅ最ſɅ晠ſɅ梀ſɅ榠ȅɅ牠ȅɅムᡲɅ쇢ᥝᘀ耂㙀䰫翹Ʌ쾩満ﳺ拉䉵䱆ɾ읔鳯뛠᣺Ȁ翹폰޽谀舍翹Ăꊰ舍翹坸ᇘɅ坠ᇘɅ쇽᥎ᜀ耂㙀䰫翹଀șꪎᩨ쐈њ鰐苫諭ᥨ餀ਿșɿ읔鳯鱰qȀ翹聰޽谀舍翹ĂЗ䄀ꊰ舍翹uy Alta̢̢̢̢࠙࠙࠙࠙࠙坸ᇘɅ坠ᇘɅ쇌᥿᠀适匀ᆏɅ占ᆏɅ占ᆏɅ瘀᣺Ʌ瘘᣺Ʌ瘘᣺Ʌ到ߪɅJOٞڳPP到ߪɅ瘀᣺Ʌٞڳ䈀£到ߪɅＰɈɅ&quot;/塨䳚翹鬰˓ɅＰɈɅsx쇟ᥨᤀ适崐ᆏɅ嵰ᆏɅ嵰ᆏɅ됰ŕɅ둈ŕɅ둈ŕɅᰐʐɅJOٞڳ鲥ꀩᰐʐɅ됰ŕɅٞڳᰐʐɅ繐ȍɅ塨䳚翹鱀˓Ʌ繐ȍɅ⸷浸祬솮ᤙᨀ耂㙀䰫翹ti씚핈ⅈ鎙␗잒Ⓓퟚgs\ᮆ읔鳯ܭȀ翹䒰޽谀舍翹Ă00ꊰ舍翹ingChanges\f1d7461f\9414坸ᇘɅ坠ᇘɅ솹ᤊᬀ耂㙀䰫翹翶⯍镳崅斿䳊䃿ꛐ뵴 ] ɽ읔鳯橐qȀ翹䬰޽谀舍翹Ă翶ꊰ舍翹ciᗮɅ諈ᅸɅ坸ᇘɅ坠ᇘɅ솈᤻ᰀ耂㙀䰫翹଀șﭑ恜쩺⟆贷奢楉쁓餀ਿșɾ읔鳯舀᣺Ȁ翹蚰ᅪ谀舍翹ĂЗ䄀ꊰ舍翹uy Alta̢̢̢̢࠙࠙࠙࠙࠙坸ᇘɅ坠ᇘɅ솛ᤤᴀ耂㙀䰫翹翶︚✦⒆洆Ӳק꛹＀戨ｏɏ읔鳯쀠᣺Ȁ翹޽谀舍翹Ă翶ꊰ舍翹siؘ熡ɅꃈᅸɅ坸ᇘɅ坠ᇘɅ쉪ổḀ耂㙀䰫翹\Uଔ촱旜馞鏡ﲽ뎸雼t\Iጊ읔鳯☠8Ȁ翹䐰޽谀舍翹Ă_Cꊰ舍翹7FSUCG3\Accounts\r_74DB6坸ᇘɅ坠ᇘɅ쉅Ệἀ耂㙀䰫翹rs設説人挳ຖentɾ읔鳯挀祕Ȁ翹祙谀舍翹ĂK9ꊰ舍翹CG3\PRT\p_DE3B4SVV6JUE37坸ᇘɅ坠ᇘɅ쉔ỷ 耂㙀䰫翹yn萩㋻쮦偣Ӎ㌯atuɾ읔鳯⫠祕Ȁ翹﷠祙谀舍翹Ăꊰ舍翹坸ᇘɅ坠ᇘɅ숧Ỡ℀耂㙀䰫翹D1욉伤㾓痗㺠鴢뢣porɾ읔鳯曀祕Ȁ翹ؠ祚谀舍翹Ăbaꊰ舍翹1; CobaltMinor:5; MsDavE坸ᇘɅ坠ᇘɅ숶ẑ∀蠂簀燨ɅຠޥɅ莠燨Ʌ㢠ࠕɅޤɅ泀燨ɅୀޥɅⴠ̊Ʌ༰ޥɅᙀ̊ɅﰐޤɅተ̊Ʌ숁Ẃ⌀耂㙀䰫翹rsֳጶ•ꩣ暼∂entɿ읔鳯ὠ8Ȁ翹ꋰ޽谀舍翹ĂK9ꊰ舍翹CG3\Accounts\r_74DB6FURN坸ᇘɅ坠ᇘɅ숐ẳ␀耂㙀䰫翹଀ș佔㼙蚙ۛ逛摯挞ԗ䴀攀ɾ읔鳯ꏰqȀ翹葰޽谀舍翹Ăԗ䴀ꊰ舍翹Catastrófico̢̢̢࠙࠙࠙坸ᇘɅ坠ᇘɅ싣Ṝ─蠂뇠燖Ʌ賰ᡆɅ꙰燖Ʌﹰ齏^愰ࠕɅ鑀ᡆɅ霰燖Ʌ趀ᡆɅꩀ燖Ʌ祀ᡆɅ鬀燖Ʌ艀ᡆɅᨐ̊Ʌ싲ṍ☀耂㙀䰫翹䐔蚖关筿᳘⭵辏啄郳頀斆盧숴ɾ읔鳯7Ȁ翹祙谀舍翹Ă\ꊰ舍翹홅\Ꭵ☁ 섀ዢ便姦艉玂ꊹ籊扄㠄㜀प曡Ż䰷坸ᇘɅ坠ᇘɅ싍Ṿ✀耂㙀䰫翹yn尢汌粭嗣⊖ᜋ卧atuɿ읔鳯㘀祕Ȁ翹祙谀舍翹Ăꊰ舍翹坸ᇘɅ坠ᇘɅ시ṯ⠀适&amp;{DD3B49A1-F066-458F-8D38-D72558DD1BFB}潳慬整䍤浯敭瑮慃摲嬭ⰱ㈱≝∬潣灭湯湥䑴浩湥楳湯≳笺栢楥桧≴ㄺ㤶ⱽ瀢楲牯瑩≹ㄺ∬潣瑮湥䥴≤∺㍻䍆䈹䈶ⴶ䅃䑆㐭䈸ⴹ䄸䑁䘭䘴㍆䐷䘸䔵細Ⱒ椢䍳湯整瑮摉慖楬≤琺畲ⱥ琢灹≥∺獉汯瑡摥索]슯Ḙ⤀耂㙀䰫翹腅况嶉䢑郬❂瑶嫕瘾뇒저됻訉腅ɾ읔鳯澀ᗬȀ翹䒰ᅬ谀舍翹ĂᎶဣꊰ舍翹지ꊜ뭽ꇾ钨攌솶鈜끽r洀䭐Ѓ!ᦳ闵爢坸ᇘɅ坠ᇘɅ슾ḉ⨀耂㙀䰫翹r:ꔨ嫠ᝀ涍ᙦⱣ獘㻆501ɾ읔鳯㍀祕Ȁ翹＠祙谀舍翹Ă䗥꠷ꊰ舍翹ጀ䇑ᗶᖟȀؿ奁秽䔀큃ܸ봹坸ᇘɅ坠ᇘɅ슉Ḻ⬀耂㙀䰫翹଀ș焞⽕뚦ꭵ姦潻௻ԗ䴀攀ɿ읔鳯砰qȀ翹匰޽谀舍翹Ăԗ䴀ꊰ舍翹Catastrófico̢̢̢࠙࠙࠙坸ᇘɅ坠ᇘɅ슘ḫⰀ耂㙀䰫翹ef䓕꧿糺⽒풚쓍텗尧ɾ읔鳯匀祕Ȁ翹◠祚谀舍翹ĂɅꊰ舍翹홅\ႊɅ؂Ʌ坸ᇘɅ坠ᇘɅ썫῔ⴀ耂㙀䰫翹Ʌ넎킂岜ꯙ䈳፪舽ཱུ읔鳯恀祕Ȁ翹祙谀舍翹Ăꊰ舍翹坸ᇘɅ坠ᇘɅ썺῅⸀耂㙀䰫翹翶厙悖蹻툅ዊ⯰굶ɿ읔鳯笠᣺Ȁ翹䒰ᅬ谀舍翹Ă翶ꊰ舍翹Ʌ훘ᗮɅ诈ᅸɅ坸ᇘɅ坠ᇘɅ썕ῶ⼀耂㙀䰫翹倀爀묐㑇蔍瘧魦馋₷믝䐀&lt;쀣ɿ읔鳯怐7Ȁ翹祙谀舍翹Ă䐒=ꊰ舍翹ᨀៀImpactoᤋଂ␀&lt;쀣࠙&#10;ᤀ̈∀ăᤀ坸ᇘɅ坠ᇘɅ쌤ῧ　耂㙀䰫翹h:닢ꌪፙ覰色믅porˢ읔鳯諀᣺Ȁ翹雰ᅪ谀舍翹Ăbaꊰ舍翹1; CobaltMinor:5; MsDavE坸ᇘɅ坠ᇘɅ쌷ᾐ㄀耂㙀䰫翹Ʌ姻붆찞◛玵恊ɽ읔鳯꿀᣺Ȁ翹싰ᅪ谀舍翹Ăꊰ舍翹坸ᇘɅ坠ᇘɅ쌆ᾁ㈀耂㙀䰫翹थ툼ﴞ↌槅ᨻ魨޿Đ읔鳯槀᣺Ȁ翹޽谀舍翹Ăꊰ舍翹坸ᇘɅ坠ᇘɅ쌑ᾲ㌀耂㙀䰫翹翶掄硱贪椗ဴ┄뾎ɾ읔鳯濰qȀ翹廰޽谀舍翹Ă翶ꊰ舍翹Ʌ箈爀Ʌ遈ᅸɅ坸ᇘɅ坠ᇘɅ쏠ᾣ㐀耂㙀䰫翹Wa쏰ߐ䙴㳟볰頀斆盧숴ɾ읔鳯訰qȀ翹潰޽谀舍翹Ă홅\ꊰ舍翹鋫홅\帀$Ꭵ☁ 섀ዢ便姦艉玂ꊹ籊扄㠄㜀प曡Ż坸ᇘɅ坠ᇘɅ쏳Ὄ㔀耂㙀䰫翹a 㠅ⶠ⚂ɔ컟隖edaɿ읔鳯饰qȀ翹䐰޽谀舍翹Ăo ꊰ舍翹evisa y la evidencia est坸ᇘɅ坠ᇘɅ쏂ώ㘀耂㙀䰫翹ef皵硓鈤⏿눠屸隫ɽ읔鳯ᰀ8Ȁ翹먰޽谀舍翹Ăꊰ舍翹戨ｏɛɅ͒坸ᇘɅ坠ᇘɅ쏝Ὦ㜀耂㙀䰫翹Ʌ仹춊鴊螒哽뻑ꖴ凎ɿ읔鳯巐7Ȁ翹祙谀舍翹Ăꊰ舍翹坸ᇘɅ坠ᇘɅ쎬἟㠀耂㙀䰫翹Ʌ⃱䧼枒ﲼ넇趓䞜渕ɾ읔鳯曐7Ȁ翹ࡠ祚谀舍翹Ăꊰ舍翹坸ᇘɅ坠ᇘɅ쎿Ἀ㤀耂㙀䰫翹e9ꎭẫ쒉쉡㷟dulɾ읔鳯翰qȀ翹浰޽谀舍翹Ăe9ꊰ舍翹4B, module92+0x6BFD19, 坸ᇘɅ坠ᇘɅ쎎Ἱ㨀耂㙀䰫翹埜씵뿍ȱ踜Ћ䠐읔鳯⺠8Ȁ翹킰޽谀舍翹Ăꊰ舍翹⓿ሃֲᖘ莄ѝ&amp;坸ᇘɅ坠ᇘɅ쎙Ἢ㬀耂㙀䰫翹倀爀䑵緜䠊쀭ꃵ蝶璽獦䐀B쀣Đ읔鳯╀8Ȁ翹며޽谀舍翹Ă䐒Cꊰ舍翹ᨀៀImpactoᤋଂ␀B쀣࠙&#10;ᤀ̈∀ăᤀ坸ᇘɅ坠ᇘɅ쑨᳛㰀耂㙀䰫翹䐔蚖끫걽鯬条㫊療퐃槴頀斆盧숴Ʌ읔鳯ⵀ8Ȁ翹쳰޽谀舍翹Ă홅\ꊰ舍翹鋫홅\帀$Ꭵ☁ 섀ዢ便姦艉玂ꊹ籊扄㠄㜀प曡Ż坸ᇘɅ坠ᇘɅ쑻᳄㴀耂㙀䰫翹数㨢렸Ṅ콨灣ⶉ鯆漀慬整䍤Ɇ읔鳯ʜȀ翹祙谀舍翹Ă䥴≤ꊰ舍翹㐭䕁ⴲ䔹㠳ㄭ䙂〱ㅃ㑅䘱紸Ⱒ椢䍳湯整瑮摉慖楬≤琺畲坸ᇘɅ坠ᇘɅ쑊ᳵ㸀耂㙀䰫翹抮鶿힃嚃云ꤩ슔ជ蔼숍樀ᄇ潬ɾ읔鳯遀᣺Ȁ翹몰ᅪ谀舍翹Ă주핌ꊰ舍翹䋎ߍ졪賵腺在卖ٷẦ떯Ⴆ鬍鹪閂降픖▲支굶ᢞ㧀淚坸ᇘɅ坠ᇘɅ쐥᳦㼀耂㙀䰫翹ef秾鑭̕雇랢䂎⡑ɾ읔鳯踰qȀ翹穰޽谀舍翹ĂɅꊰ舍翹戨ｏႋɅ؃Ʌ坸ᇘɅ坠ᇘɅ쐴Თ䀀耂㙀䰫翹Ʌ嬳昖⣱⎯띹傧塀샮֛읔鳯㬀8Ȁ翹䨀ၶ谀舍翹Ăꊰ舍翹坸ᇘɅ坠ᇘɅ쐇ᲀ䄀适ࡠ݄Ʌࢠ݄Ʌࢠ݄ɅᄎɅᄎɅᄎɅ⨀ᔮɅJOٞڿ翹⨀ᔮɅᄎɅٞڿ翹⨀ᔮɅ웠磆Ʌ&quot;/塨䳚翹움˓Ʌ웠磆Ʌ쐖Ჱ䈀耂㙀䰫翹Ʌ謰ꏂ珖䁺굟칺ꃡꕛ⑑쉴鳯艰ǓȀ翹䴀ၶ谀舍翹Ăꊰ舍翹坸ᇘɅ坠ᇘɅ쓡Ტ䌀耂㙀䰫翹Ʌ伐鑡섁暅뺎雉焕˒읔鳯7Ȁ翹ເᄳ谀舍翹Ăꊰ舍翹坸ᇘɅ坠ᇘɅ쓰᱓䐀耂㙀䰫翹Ʌ񈳕㊇呓缫Ƙ鯿⢚ɿ읔鳯◐7Ȁ翹ᆀᄳ谀舍翹Ăꊰ舍翹坸ᇘɅ坠ᇘɅ쓃ᱼ䔀耂㙀䰫翹Ʌ죠鲶☲濕카쁬͉ᕉɅĂꊰ舍翹坸ᇘɅ坠ᇘɅ쓒ᱭ䘀耂㙀䰫翹Ʌ钕ꈊ麧豓㙖馣爬턔ȃᕉɅĂꊰ舍翹坸ᇘɅ坠ᇘɅ쒭ᰞ䜀耂㙀䰫翹Ʌ꺘瓅觕⏲즶쭂ǔᕉɅĂꊰ舍翹坸ᇘɅ坠ᇘɅ쒼ᰏ䠀耂㙀䰫翹Ʌ" userName="䰫翹充糚ퟌ鳙矈ㅦᴷć윤鳯罐ᗴȀ翹䑠ᢻ谀舍翹Ăڳꊰ舍翹(漀浭瑩坸ᇘɅ坠ᇘɅ쳋⑴촀老㙀䰫翹\U胅嗸魋戝꯮뉌楠ꅻV\2˂윤鳯궰ᗴȀ翹抠ᢻ谀舍翹Ăsgꊰ舍翹tucional UAERMV 2024 V1.坸ᇘɅ坠ᇘɅ쳚⑥츀老㙀䰫翹䐔蚖像蚍쎔ⓖ惏穲ꤓꖑ頀斆盧숴ɿ읔鳯ȇȀ翹㹰ᅫ谀舍翹Ă\ꊰ舍翹鋫\䈀£Ꭵ☁ 섀ዢ便姦艉玂ꊹ籊扄㠄㜀प曡Ż坸ᇘɅ坠ᇘɅ첵␖케送ꢀʑɅ䄂翹鵰ʑɅ䄂翹ꖀʑɅ䄂翹鹠ʑɅ䄂翹黀ʑɅ䄂翹ꑠʑɅ䄂翹ꐰʑɅ䄂翹ꍀʑɅ䄂翹嚰޽Ʌ䄂Ʌ䈰޽Ʌ䄂䍰޽Ʌ䄂Ʌ䲰޽Ʌ䄂ɅƷɅ䄂Ʌ䓰޽Ʌ䄂翹䛰޽Ʌ䄂Ʌ䝰޽Ʌ䄂翹sx첄␇퀀老㙀䰫翹䐔蚖⩏嶨彎﫱퇵䜀륈頀斆盧숴Ϟ윤鳯뚐ᗴȀ翹茠ᢻ谀舍翹Ă\ꊰ舍翹鋫\䈀£Ꭵ☁ 섀ዢ便姦艉玂ꊹ籊扄㠄㜀प曡Ż坸ᇘɅ坠ᇘɅ첗␰턀老㙀䰫翹Ⓘ鑪찐瑉ꠁ敤⌉翵턩Ꮽᴀ䅟Ⓘ鑪ɾ읔鳯⩐ȇȀ翹ヰᅫ谀舍翹Ă㈑ꊰ舍翹郋₺洍석䘙끽j攀䭐Ѓ&#10;!蟣던㛡㛡坸ᇘɅ坠ᇘɅ쵦␡툀老㙀䰫翹\U蠳슎㟱퍬蜄倗ㅩV\2ɽ읔鳯瞠ᗬȀ翹儰ᅬ谀舍翹Ăsgꊰ舍翹tucional UAERMV 2024 V1.坸ᇘɅ坠ᇘɅ쵱◒팀老㙀䰫翹yn눗貝ࣼ⸉곛鼕닥atuɿ읔鳯谀ᗬȀ翹孰ᅬ谀舍翹Ă\ꊰ舍翹鋫\䈀£Ꭵ☁ 섀ዢ便姦艉玂ꊹ籊扄㠄㜀प曡Ż坸ᇘɅ坠ᇘɅ쵀◃퐀老㙀䰫翹ynಒ꺢ꣻ陸✊㶧鿧ංatuɿ읔鳯訠ᗬȀ翹浰ᅪ谀舍翹Ă鯼Ⴡꊰ舍翹朤ᣖダ즞₺椌腤끽b崀䭐Ѓ!ф旓䫼휆坸ᇘɅ坠ᇘɅ쵓◬픀老㙀䰫翹䐔蚖쾸㟑엀늣扏鞋줯頀斆盧숴ɾ읔鳯ȇȀ翹ヰᅫ谀舍翹Ă\ꊰ舍翹鋫\ᘀ°Ꭵ☁ 섀ዢ便姦艉玂ꊹ籊扄㠄㜀प曡Ż坸ᇘɅ坠ᇘɅ촢▝혀老㙀䰫翹\Uケ鴰癸ẫꯃ曼⁀幍V\2ɿ읔鳯ꌰ熹Ȁ翹䞰ᅫ谀舍翹Ăsgꊰ舍翹tucional UAERMV 2024 V1.坸ᇘɅ坠ᇘɅ촽▎휀老㙀䰫翹桎ꥂ褵嚕弽栌大辖哀⤀஠愼仈ɾ읔鳯鋠ᗬȀ翹猰ᅪ谀舍翹Ă愼仈ꊰ舍翹愼仈綠策桎Ϋ⦜஠愼仈綠策桎ά⦜஠愼仈綠策坸ᇘɅ坠ᇘɅ촌▿老㙀䰫翹\U塪㛌繵珆뢲빜뜻嚂V\2ÿ윤鳯貐ᗴȀ翹䉠ᢻ谀舍翹Ăieꊰ舍翹titucional UAERMV 2024 V坸ᇘɅ坠ᇘɅ촟▨老㙀䰫翹\U楱ᛢ㥈剟䶄砵炙V\2౳ᕉɅĂieꊰ舍翹titucional UAERMV 2024 V坸ᇘɅ坠ᇘɅ췮╙老㙀䰫翹ꃇ䮶꽬㎜䱲릆郛蚲Ԟ읔鳯੠ᕆȀ翹Ḡᅘ谀舍翹Ăڳꊰ舍翹ᗍɅ坸ᇘɅ坠ᇘɅ췹╊老㙀䰫翹㘀初婪↑箄箰쳑ࢧ挀䋖㘀Ĕ읔鳯덐熹Ȁ翹⌰ᅫ谀舍翹Ă㨑ꊰ舍翹覷Τ錄溵洰酾끽z甀䭐Ѓ!䎯坸ᇘɅ坠ᇘɅ췈╻送窘礮Ʌ㱀ƂɅ䅀ƂɅ䃀ƂɅ㰀ƂɅ㙀ƂɅ㲀ƂɅ㴀ƂɅ㪀ƂɅ䂀ƂɅ㼀ƂɅ㻀ƂɅ㤀ƂɅ㕀ƂɅ㳀ƂɅ㕀ƂɅ㤀ƂɅ㻀ƂɅ㼀ƂɅ䂀ƂɅ㪀ƂɅ㴀ƂɅ㲀ƂɅ㙀ƂɅ㰀ƂɅ䃀ƂɅ䅀ƂɅ㱀ƂɅ}\InprocServer32췛╤老㙀䰫翹tr喼뀋內릃衈᬴᏿124ͷ윤鳯둰ᗴȀ翹犠ᢻ谀舍翹ĂLSꊰ舍翹0323-0000-0000-C000-0000坸ᇘɅ坠ᇘɅ춪┕老㙀䰫翹\U쑽촅瑽ꩋ䭞鼽픷V\2ĕ윤鳯ꑐᗴȀ翹孠ᢻ谀舍翹Ăsgꊰ舍翹tucional UAERMV 2024 V1.坸ᇘɅ坠ᇘɅ춅┆老㙀䰫翹〸凹췝랱䭆ꬋˢ읔鳯ȇȀ翹䂰ᅫ谀舍翹Ăڳꊰ舍翹(넀ǼɅ坸ᇘɅ坠ᇘɅ추┷老㙀䰫翹䐔蚖烖퇉饐㲲疌鿇쟧䇋頀斆盧숴ɾ읔鳯ꈐ熹Ȁ翹傰ᅫ谀舍翹Ă\ꊰ舍翹鋫\䈀£Ꭵ☁ 섀ዢ便姦艉玂ꊹ籊扄㠄㜀प曡Ż坸ᇘɅ坠ᇘɅ칧┠老㙀䰫翹\U퇒푢数币뼼풐煐V\2ɾ읔鳯霠ᗬȀ翹淰ᅪ谀舍翹Ăieꊰ舍翹titucional UAERMV 2024 V坸ᇘɅ坠ᇘɅ칶᫑老㙀䰫翹\U섽⭧큦訔轔⎴V\2ɾ읔鳯ꠀᗬȀ翹詰ᅪ谀舍翹Ăsgꊰ舍翹tucional UAERMV 2024 V1.坸ᇘɅ坠ᇘɅ칁᫂老㙀䰫翹20Ꭸ멏녡疫뀰660湙윤鳯阰ᗴȀ翹冠ᢻ谀舍翹Ă60ꊰ舍翹04F006A006B0079003600670坸ᇘɅ坠ᇘɅ칐᫳老㙀䰫翹䐔蚖㕛꾞ꢆ垇ꩈ풾宺頀斆盧숴ɿ읔鳯葠ᗬȀ翹䫰ᅬ谀舍翹Ă\ꊰ舍翹鋫\䈀£Ꭵ☁ 섀ዢ便姦艉玂ꊹ籊扄㠄㜀प曡Ż坸ᇘɅ坠ᇘɅ츣᪜送⯠ƸɅⰠƸɅⰠƸɅ㗰7Ʌ㘀7Ʌ㘀7Ʌ鎐磃ɅJOٞڿPP鎐磃Ʌ㗰7Ʌٞڿ娀鎐磃Ʌ碽Ʌ塨䳚翹攀˓Ʌ碽Ʌsx츲᪍送繠磥Ʌ绀磥Ʌ绀磥ɅႪɅႪɅႪɅ璀ᔭɅJOٞڳ掴䋖璀ᔭɅႪɅٞڳ㾼뷩璀ᔭɅꗠᔪɅ塨䳚翹昐˓ɅꗠᔪɅцչ츍᪾老㙀䰫翹䐔蚖鄤䃉樀ꯃᱜ锻᧧냀頀斆盧숴ዕ읔鳯뫐熹Ȁ翹懰ᅫ谀舍翹Ă\ꊰ舍翹鋫\䈀£Ꭵ☁ 섀ዢ便姦艉玂ꊹ籊扄㠄㜀प曡Ż坸ᇘɅ坠ᇘɅ츜᪯老㙀䰫翹㘀氍㎰嚢谨튔䩄࿓傐挀䋖㘀ă윤鳯꯰ᗴȀ翹䧠ᢻ谀舍翹Ă㨑ꊰ舍翹覷ꍨﰹ溵洰兾끽z甀䭐Ѓ!샃ठ䍮坸ᇘɅ坠ᇘɅ컯ᩘ老㙀䰫翹綠策鳧ׅ廾灇ꅚԌ㨂愀仈綠策ɿ읔鳯ꏰ熹Ȁ翹䵰ᅫ谀舍翹Ă㬑ꊰ舍翹覷숬調砺酶끽|眀䭐Ѓ!ꓳ鉝䅕坸ᇘɅ坠ᇘɅ컾ᩉ老㙀䰫翹ᭆᰁ諰ꨞ鹸ʺㅌ⍇윤鳯镰ᗴȀ翹䉠ᢻ谀舍翹Ăڳꊰ舍翹ጀȝɅ坸ᇘɅ坠ᇘɅ컉᩺老㙀䰫翹䐔蚖㮮짯韺ꥼმꗮ頀斆盧숴笣윤鳯ꙐᗴȀ翹峠ᢻ谀舍翹Ă\ꊰ舍翹鋫\䈀£Ꭵ☁ 섀ዢ便姦艉玂ꊹ籊扄㠄㜀प曡Ż坸ᇘɅ坠ᇘɅ컘ᩫ老㙀䰫翹yn㜡ﶎⴀ钊銫舰atuՎ윤鳯黰ᗴȀ翹婠ᢻ谀舍翹Ăsgꊰ舍翹tucional UAERMV 2024 V1.坸ᇘɅ坠ᇘɅ캫ᨔ老㙀䰫翹䐔蚖८횈볾㨾캨균㜙頀斆盧숴ɾ읔鳯鞰熹Ȁ翹㹰ᅫ谀舍翹Ă\ꊰ舍翹鋫\䈀£Ꭵ☁ 섀ዢ便姦艉玂ꊹ籊扄㠄㜀प曡Ż坸ᇘɅ坠ᇘɅ캺ᨅ老㙀䰫翹䐔蚖㴅苇崵剱ꉱ頀斆盧숴·읔鳯眰祯Ȁ翹䕰޽谀舍翹Ă\ꊰ舍翹鋫\䈀£Ꭵ☁ 섀ዢ便姦艉玂ꊹ籊扄㠄㜀प曡Ż坸ᇘɅ坠ᇘɅ캕ᨶ老㙀䰫翹tr毷졃棱⩡䓵聕㘈힝124䯗윤鳯꾰ᗴȀ翹堠ᢻ谀舍翹ĂLSꊰ舍翹0323-0000-0000-C000-0000坸ᇘɅ坠ᇘɅ콤ᨧ老㙀䰫翹\U᎑븯韁힏斉ݔ꟤V\2᧔윤鳯뒐ᗴȀ翹笠ᢻ谀舍翹Ăsgꊰ舍翹tucional UAERMV 2024 V1.坸ᇘɅ坠ᇘɅ콷ᯐ老㙀䰫翹ก锒籲Ⴁ僷㥓윤鳯躐ᗴȀ翹㼠ᢻ谀舍翹Ăꊰ舍翹&#10;stiimeᓭᕎ䫸ǚ坸ᇘɅ坠ᇘɅ콆ᯁ老㙀䰫翹䐔蚖皊庅喭塭理釈뙔頀斆盧숴ɽ읔鳯ȇȀ翹ヰᅫ谀舍翹Ă\ꊰ舍翹鋫\䈀£Ꭵ☁ 섀ዢ便姦艉玂ꊹ籊扄㠄㜀प曡Ż坸ᇘɅ坠ᇘɅ콑᯲送㴰޽Ʌ䄂嬀ʒɅ䄂Ʌ儐ʒɅ䄂嘠ʒɅ䄂兀ʒɅ䄂噐ʒɅ䄂唰ʒɅ䄂坰ʒɅ䄂声ʒɅ䄂䥘翹嚐ᔪɅ䥘翹䶐ᔪɅ䥘翹ꖰȟɅ䥘翹ꍀȟɅ尸䥙翹꣠ȟɅ巘䥙翹ꦠȟɅ庠䥙翹骰䤪翹켠ᯣ蠁剕佉ɅɅɅ璈˓Ʌ璈˓Ʌ⡈紑翹ƻ켳ᮌ送埰޽Ʌ䄂ꢀʑɅ䄂Ʌ鵰ʑɅ䄂ꖀʑɅ䄂鹠ʑɅ䄂黀ʑɅ䄂ꑠʑɅ䄂ꐰʑɅ䄂ꍀʑɅ䄂뱠ʑɅ䄂빰ʑɅ䄂뺠ʑɅ䄂뼰ʑɅ䄂뽠ʑɅ䄂산ʑɅ䄂Ʌ딐ʑɅ䄂Ʌsx켂ᮽ老㙀䰫翹綠策够❶剢ꄗ웎鞫愀仈綠策ɆᕉɅĂ㘑ꊰ舍翹뭽悾钡攌솶ꈜ끽r洀䭐Ѓ!簿텗詯㱲坸ᇘɅ坠ᇘɅ켝ᮮ送⼰ᠳɅ䄂翹⯐ᠳɅ䄂翹㈰ᠳɅ䄂翹㒠ᠳɅ䄂翹⿀ᠳɅ䄂翹㎰ᠳɅ䄂翹⿰ᠳɅ䄂翹㚀ᠳɅ䄂翹馰޽Ʌ䄂ɅῐᠳɅ䄂╀ᠳɅ䄂⡀ᠳɅ䄂☀ᠳɅ䄂⡰ᠳɅ䄂ↀᠳɅ䄂Ʌ⥠ᠳɅ䄂Ʌsx쿬᭟送麰޽Ʌ䄂⼰ᠳɅ䄂Ʌ⯐ᠳɅ䄂㈰ᠳɅ䄂㒠ᠳɅ䄂⿀ᠳɅ䄂㎰ᠳɅ䄂⿰ᠳɅ䄂㚀ᠳɅ䄂ƷɅ䄂嶰޽Ʌ䄂Ʌ峰޽Ʌ䄂ɅƷɅ䄂Ʌ台޽Ʌ䄂翹娰޽Ʌ䄂Ʌ地޽Ʌ䄂翹sx쿿ᭈ豈老㙀䰫翹䐔蚖崚큘⍓ﷹÍ浧頀斆盧숴݄오鳯睰ᗴȀ翹䚠ᢻ谀舍翹Ă\ꊰ舍翹鋫\䈀£Ꭵ☁ 섀ዢ便姦艉玂ꊹ籊扄㠄㜀प曡Ż坸ᇘɅ坠ᇘɅ쿎᭹切送嬀ʒɅ䄂翹儐ʒɅ䄂翹嘠ʒɅ䄂翹兀ʒɅ䄂翹噐ʒɅ䄂翹唰ʒɅ䄂翹坰ʒɅ䄂翹声ʒɅ䄂翹㶰޽Ʌ䄂Ʌ웳⥐㹃Ō⠠﬌赿䆓鋫\ꨀ.⠠ﬔ赿䆓鋫\ꨀ.Ꭵ☁ 섀ዢ便姦艉玂ꊹ籊扄㠄㜀प曡Ż䰷ꪼ欄ۡ竦␅̀䐅ꨀ.ጀ䄁砮汭չ쿙᭪ﬀ老㙀䰫翹yn꾖禁䪐꺱洆骵atuɛ윤鳯蹐ᗴȀ翹䜠ᢻ谀舍翹Ă\ꊰ舍翹鋫\䈀£Ꭵ☁ 섀ዢ便姦艉玂ꊹ籊扄㠄㜀प曡Ż坸ᇘɅ坠ᇘɅ쾨ᬛﰀ老㙀䰫翹䐔蚖忴☠뭯匳촃頀斆盧숴˸ᕉɅĂ\ꊰ舍翹鋫\䈀£Ꭵ☁ 섀ዢ便姦艉玂ꊹ籊扄㠄㜀प曡Ż坸ᇘɅ坠ᇘɅ쾻ᬄﴀ老㙀䰫翹鵴秥ૡ㣘ﮞꈴ〘჉Ċ윤鳯訐ᗴȀ翹䎠ᢻ谀舍翹Ăڳꊰ舍翹ᔀȝɅ坸ᇘɅ坠ᇘɅ쾊ᬵ︀老㙀䰫翹玛წẊ瘊咮ꥤɾ읔鳯ȇȀ翹⼰ᅫ谀舍翹Ăڳꊰ舍翹ሀȝɅ坸ᇘɅ坠ᇘɅ쁥ᬦ＀送销ᕬɅ镀ᕬɅ镀ᕬɅ㞠᣻Ʌ㞰᣻Ʌ㞰᣻ɅꨰᕉɅJOٞڿlaꨰᕉɅ㞠᣻Ʌٞڿ27ꨰᕉɅ菰ᔗɅ&quot;/塨䳚翹肠˓Ʌ菰ᔗɅ쁴ᣗ适/13_ncr:1_{632A478D-2F3D-4E1B-BE49-912774501334}tyCache\1\UD\u_7IJF2EQ9LEGM5T75\e_C2GK9UTC67FSUCG3\FRT\f_DE3B4SVV6JUE37BB.bin쁇ᣀĀ耂㙀䰫翹翶጑才瑳̒세뽠좗＀戨ｏĔ읔鳯₠8Ȁ翹눰޽谀舍翹Ă翶ꊰ舍翹siᯘ&quot;Ʌ韈ᅸɅ坸ᇘɅ坠ᇘɅ쁖ᣱȀ耂㙀䰫翹䐔蚖急ᛈ鬒㛕퐋﹎㏸頀斆盧숴ɽ읔鳯偀祕Ȁ翹＠祙谀舍翹Ă\ꊰ舍翹홅\Ꭵ☁ 섀ዢ便姦艉玂ꊹ籊扄㠄㜀प曡Ż䰷坸ᇘɅ坠ᇘɅ쀡ᣢ̀耂㙀䰫翹䐔蚖現评ㅀ俴ㄅ砝䐍頀斆盧숴Đ읔鳯廠祕Ȁ翹祙谀舍翹Ă\ꊰ舍翹홅\Ꭵ☁ 섀ዢ便姦艉玂ꊹ籊扄㠄㜀प曡Ż䰷坸ᇘɅ坠ᇘɅ쀰ᢓЀ耂㙀䰫翹.d퍹㿙汫胁ᦷࢸ괆励gs\ɯ읔鳯数śȀ翹ᄲ谀舍翹Ă00ꊰ舍翹ingChanges第琢㨢㠢㉢湹Ⱒ琢摩㨢ⰴ琢≳坸ᇘɅ坠ᇘɅ쀃ᢼԀ耂㙀䰫翹1-掼ꉌ┖탅㮰ꯦ쑄 ] ɾ읔鳯樐qȀ翹䝰޽谀舍翹Ădiꊰ舍翹eUpdate\&quot;]}&quot;],&quot;H&quot;:&quot;Realt坸ᇘɅ坠ᇘɅ쀒᢭؀耂㙀䰫翹翹ᆵ⻞ə㶴ቶ픕洀ᖋɅɿ읔鳯琰qȀ翹忰޽谀舍翹Ă嫬၍ꊰ舍翹휢稗⃙륟憊琊䆅耚끽j攀䭐Ѓ!ភ꫒㰀퓶坸ᇘɅ坠ᇘɅ샭ᡞ܀耂㙀䰫翹Ʌ೜剞陔֗솸䚒焎⏎鬀ᗰɅɿ읔鳯뵰7Ȁ翹祙谀舍翹ĂɅꊰ舍翹祐ᕼɅ聰ᣪɅ殐ᕼɅ蓐ᣪɅ潐ᕼɅ볐ᣪɅ坸ᇘɅ坠ᇘɅ샼ᡏࠀ适洠磡Ʌ涀磡Ʌ涀磡Ʌ㶠၏Ʌ㶸၏Ʌ㶸၏Ʌ絰ǺɅJOٞڳPP絰ǺɅ㶠၏Ʌٞڳ娀絰ǺɅŚɅ塨䳚翹訰˓ɅŚɅ샏ᡸऀ耂㙀䰫翹//㌝檸漹౓焒䱍.co䮻읔鳯婠祕Ȁ翹⣠祚谀舍翹Ă=wꊰ舍翹s&amp;clientProtocol=1.4&amp;con坸ᇘɅ坠ᇘɅ샞ᡩ਀耂㙀䰫翹Ʌ晜墮ᅋㅼ涕뙖ɯ읔鳯ꬰ7Ȁ翹ᄲ谀舍翹Ăꊰ舍翹坸ᇘɅ坠ᇘɅ삩᠚଀耂㙀䰫翹翶⩤讄饺嬀脧軽躇掕ɯ읔鳯뙰7Ȁ翹ᄲ谀舍翹Ă翶ꊰ舍翹Ʌ礨爀Ʌ釈ᅸɅ坸ᇘɅ坠ᇘɅ삸᠋ఀ耂㙀䰫翹h:貿䐑ᬆ첝ꀒ閶porཱུ읔鳯挀᣺Ȁ翹훰޽谀舍翹Ăbaꊰ舍翹1; CobaltMinor:5; MsDavE坸ᇘɅ坠ᇘɅ삋ᠴഀ耂㙀䰫翹翶쟨朶☒䬐㑘嗬䦒ፁɿ읔鳯⺀祕Ȁ翹ؠ祚谀舍翹Ă翶ꊰ舍翹vI⣨&quot;ɅꙈᅸɅ坸ᇘɅ坠ᇘɅ삚ᠥ฀耂㙀䰫翹ll្癥祲韨樔뗗tChɯ읔鳯맰7Ȁ翹ᄲ谀舍翹Ăulꊰ舍翹iveLockId=Timeout=null L坸ᇘɅ坠ᇘɅ셵᧖ༀ耂㙀䰫翹翶╥ꙵ䂨抠퉹椵萝偨ɿ읔鳯藀᣺Ȁ翹鱰ᅪ谀舍翹Ă翶ꊰ舍翹ɅŘ熡Ʌ鋈ᅸɅ坸ᇘɅ坠ᇘɅ셄ᧇက耂㙀䰫翹rs䴭壹ꑑ獟鿈㠯⍀ent䪐읔鳯湠᣺Ȁ翹޽谀舍翹ĂK9ꊰ舍翹CG3\Accounts\r_74DB6FURN坸ᇘɅ坠ᇘɅ셗᧰ᄀ耂㙀䰫翹ef鐦湼觬좜ᓨ栀伧ɾ읔鳯萰qȀ翹匰޽谀舍翹Ă㈑ꊰ舍翹郋₺洍석䘙끽j攀䭐Ѓ&#10;!蟣던㛡㛡坸ᇘɅ坠ᇘɅ섦᧡ሀ耂㙀䰫翹䑿뾫岄嗀Ѕ뭩涤嶓ɽ읔鳯릐7Ȁ翹祙谀舍翹Ăہꊰ舍翹漀浡湩䍧楬湥t坸ᇘɅ坠ᇘɅ성ᦒጀ耂㙀䰫翹\U㊻鍀ᒏ纊⾦ጡᠪt\Iɾ읔鳯敀祕Ȁ翹祙谀舍翹Ă_Cꊰ舍翹7FSUCG3\RT\c_UQTM99RVCFM坸ᇘɅ坠ᇘɅ섀ᦃ᐀适缰ᆏɅ羐ᆏɅ羐ᆏɅ砠᣺Ʌ砸᣺Ʌ砸᣺Ʌ鲐ɱɅJOٞڳh,鲐ɱɅ砠᣺Ʌٞڳ䈀£鲐ɱɅ찰ȌɅ塨䳚翹雰˓Ʌ찰ȌɅչ浸祬섓᦬ᔀ适ꐀȄɅ꘠ȄɅꝠȄɅ귀ȄɅ諠ႻɅ困ʫɅ媐ʫɅ奐ʫɅ堐ʫɅ恰ʫɅ枠ſɅ崀ᗱɅ婠ᡂɅ最ſɅ晠ſɅ梀ſɅ榠ȅɅ牠ȅɅムᡲɅ쇢ᥝᘀ耂㙀䰫翹Ʌ쾩満ﳺ拉䉵䱆ɾ읔鳯뛠᣺Ȁ翹폰޽谀舍翹Ăꊰ舍翹坸ᇘɅ坠ᇘɅ쇽᥎ᜀ耂㙀䰫翹଀șꪎᩨ쐈њ鰐苫諭ᥨ餀ਿșɿ읔鳯鱰qȀ翹聰޽谀舍翹ĂЗ䄀ꊰ舍翹uy Alta̢̢̢̢࠙࠙࠙࠙࠙坸ᇘɅ坠ᇘɅ쇌᥿᠀适匀ᆏɅ占ᆏɅ占ᆏɅ瘀᣺Ʌ瘘᣺Ʌ瘘᣺Ʌ到ߪɅJOٞڳPP到ߪɅ瘀᣺Ʌٞڳ䈀£到ߪɅＰɈɅ&quot;/塨䳚翹鬰˓ɅＰɈɅsx쇟ᥨᤀ适崐ᆏɅ嵰ᆏɅ嵰ᆏɅ됰ŕɅ둈ŕɅ둈ŕɅᰐʐɅJOٞڳ鲥ꀩᰐʐɅ됰ŕɅٞڳᰐʐɅ繐ȍɅ塨䳚翹鱀˓Ʌ繐ȍɅ⸷浸祬솮ᤙᨀ耂㙀䰫翹ti씚핈ⅈ鎙␗잒Ⓓퟚgs\ᮆ읔鳯ܭȀ翹䒰޽谀舍翹Ă00ꊰ舍翹ingChanges\f1d7461f\9414坸ᇘɅ坠ᇘɅ솹ᤊᬀ耂㙀䰫翹翶⯍镳崅斿䳊䃿ꛐ뵴 ] ɽ읔鳯橐qȀ翹䬰޽谀舍翹Ă翶ꊰ舍翹ciᗮɅ諈ᅸɅ坸ᇘɅ坠ᇘɅ솈᤻ᰀ耂㙀䰫翹଀șﭑ恜쩺⟆贷奢楉쁓餀ਿșɾ읔鳯舀᣺Ȁ翹蚰ᅪ谀舍翹ĂЗ䄀ꊰ舍翹uy Alta̢̢̢̢࠙࠙࠙࠙࠙坸ᇘɅ坠ᇘɅ솛ᤤᴀ耂㙀䰫翹翶︚✦⒆洆Ӳק꛹＀戨ｏɏ읔鳯쀠᣺Ȁ翹޽谀舍翹Ă翶ꊰ舍翹siؘ熡ɅꃈᅸɅ坸ᇘɅ坠ᇘɅ쉪ổḀ耂㙀䰫翹\Uଔ촱旜馞鏡ﲽ뎸雼t\Iጊ읔鳯☠8Ȁ翹䐰޽谀舍翹Ă_Cꊰ舍翹7FSUCG3\Accounts\r_74DB6坸ᇘɅ坠ᇘɅ쉅Ệἀ耂㙀䰫翹rs設説人挳ຖentɾ읔鳯挀祕Ȁ翹祙谀舍翹ĂK9ꊰ舍翹CG3\PRT\p_DE3B4SVV6JUE37坸ᇘɅ坠ᇘɅ쉔ỷ 耂㙀䰫翹yn萩㋻쮦偣Ӎ㌯atuɾ읔鳯⫠祕Ȁ翹﷠祙谀舍翹Ăꊰ舍翹坸ᇘɅ坠ᇘɅ숧Ỡ℀耂㙀䰫翹D1욉伤㾓痗㺠鴢뢣porɾ읔鳯曀祕Ȁ翹ؠ祚谀舍翹Ăbaꊰ舍翹1; CobaltMinor:5; MsDavE坸ᇘɅ坠ᇘɅ숶ẑ∀蠂簀燨ɅຠޥɅ莠燨Ʌ㢠ࠕɅޤɅ泀燨ɅୀޥɅⴠ̊Ʌ༰ޥɅᙀ̊ɅﰐޤɅተ̊Ʌ숁Ẃ⌀耂㙀䰫翹rsֳጶ•ꩣ暼∂entɿ읔鳯ὠ8Ȁ翹ꋰ޽谀舍翹ĂK9ꊰ舍翹CG3\Accounts\r_74DB6FURN坸ᇘɅ坠ᇘɅ숐ẳ␀耂㙀䰫翹଀ș佔㼙蚙ۛ逛摯挞ԗ䴀攀ɾ읔鳯ꏰqȀ翹葰޽谀舍翹Ăԗ䴀ꊰ舍翹Catastrófico̢̢̢࠙࠙࠙坸ᇘɅ坠ᇘɅ싣Ṝ─蠂뇠燖Ʌ賰ᡆɅ꙰燖Ʌﹰ齏^愰ࠕɅ鑀ᡆɅ霰燖Ʌ趀ᡆɅꩀ燖Ʌ祀ᡆɅ鬀燖Ʌ艀ᡆɅᨐ̊Ʌ싲ṍ☀耂㙀䰫翹䐔蚖关筿᳘⭵辏啄郳頀斆盧숴ɾ읔鳯7Ȁ翹祙谀舍翹Ă\ꊰ舍翹홅\Ꭵ☁ 섀ዢ便姦艉玂ꊹ籊扄㠄㜀प曡Ż䰷坸ᇘɅ坠ᇘɅ싍Ṿ✀耂㙀䰫翹yn尢汌粭嗣⊖ᜋ卧atuɿ읔鳯㘀祕Ȁ翹祙谀舍翹Ăꊰ舍翹坸ᇘɅ坠ᇘɅ시ṯ⠀适&amp;{DD3B49A1-F066-458F-8D38-D72558DD1BFB}潳慬整䍤浯敭瑮慃摲嬭ⰱ㈱≝∬潣灭湯湥䑴浩湥楳湯≳笺栢楥桧≴ㄺ㤶ⱽ瀢楲牯瑩≹ㄺ∬潣瑮湥䥴≤∺㍻䍆䈹䈶ⴶ䅃䑆㐭䈸ⴹ䄸䑁䘭䘴㍆䐷䘸䔵細Ⱒ椢䍳湯整瑮摉慖楬≤琺畲ⱥ琢灹≥∺獉汯瑡摥索]슯Ḙ⤀耂㙀䰫翹腅况嶉䢑郬❂瑶嫕瘾뇒저됻訉腅ɾ읔鳯澀ᗬȀ翹䒰ᅬ谀舍翹ĂᎶဣꊰ舍翹지ꊜ뭽ꇾ钨攌솶鈜끽r洀䭐Ѓ!ᦳ闵爢坸ᇘɅ坠ᇘɅ슾ḉ⨀耂㙀䰫翹r:ꔨ嫠ᝀ涍ᙦⱣ獘㻆501ɾ읔鳯㍀祕Ȁ翹＠祙谀舍翹Ă䗥꠷ꊰ舍翹ጀ䇑ᗶᖟȀؿ奁秽䔀큃ܸ봹坸ᇘɅ坠ᇘɅ슉Ḻ⬀耂㙀䰫翹଀ș焞⽕뚦ꭵ姦潻௻ԗ䴀攀ɿ읔鳯砰qȀ翹匰޽谀舍翹Ăԗ䴀ꊰ舍翹Catastrófico̢̢̢࠙࠙࠙坸ᇘɅ坠ᇘɅ슘ḫⰀ耂㙀䰫翹ef䓕꧿糺⽒풚쓍텗尧ɾ읔鳯匀祕Ȁ翹◠祚谀舍翹ĂɅꊰ舍翹홅\ႊɅ؂Ʌ坸ᇘɅ坠ᇘɅ썫῔ⴀ耂㙀䰫翹Ʌ넎킂岜ꯙ䈳፪舽ཱུ읔鳯恀祕Ȁ翹祙谀舍翹Ăꊰ舍翹坸ᇘɅ坠ᇘɅ썺῅⸀耂㙀䰫翹翶厙悖蹻툅ዊ⯰굶ɿ읔鳯笠᣺Ȁ翹䒰ᅬ谀舍翹Ă翶ꊰ舍翹Ʌ훘ᗮɅ诈ᅸɅ坸ᇘɅ坠ᇘɅ썕ῶ⼀耂㙀䰫翹倀爀묐㑇蔍瘧魦馋₷믝䐀&lt;쀣ɿ읔鳯怐7Ȁ翹祙谀舍翹Ă䐒=ꊰ舍翹ᨀៀImpactoᤋଂ␀&lt;쀣࠙&#10;ᤀ̈∀ăᤀ坸ᇘɅ坠ᇘɅ쌤ῧ　耂㙀䰫翹h:닢ꌪፙ覰色믅porˢ읔鳯諀᣺Ȁ翹雰ᅪ谀舍翹Ăbaꊰ舍翹1; CobaltMinor:5; MsDavE坸ᇘɅ坠ᇘɅ쌷ᾐ㄀耂㙀䰫翹Ʌ姻붆찞◛玵恊ɽ읔鳯꿀᣺Ȁ翹싰ᅪ谀舍翹Ăꊰ舍翹坸ᇘɅ坠ᇘɅ쌆ᾁ㈀耂㙀䰫翹" userProvider="䰫翹㾼뷩₧㐕꓇잋ᙪ⸉欙⤀஠愼仈ɿ읔鳯𢡄ȇȀ翹䂰ᅫ谀舍翹Ă愼仈ꊰ舍翹掴䋖㘀㾼뷩ࢴ⦜஠愼仈綠策桎Џ嶖掴䋖㘀坸ᇘɅ坠ᇘɅ챒⓭였老㙀䰫翹翹㎻悿ﲣ⻆ཛ㗔ᆢꖬ렀辒翹ɽ읔鳯거熹Ȁ翹傰ᅫ谀舍翹Ăꊰ舍翹坸ᇘɅ坠ᇘɅ찭⒞윀老㙀䰫翹䐔蚖ⴽ쩍燴㙎聇刺ẽ㽭頀斆盧숴ɋ읔鳯덐熹Ȁ翹嚰ᅫ谀舍翹Ă\ꊰ舍翹鋫\䈀£Ꭵ☁ 섀ዢ便姦艉玂ꊹ籊扄㠄㜀प曡Ż坸ᇘɅ坠ᇘɅ찼⒏저老㙀䰫翹㘀䱢⫪펿좤牪꒔挀䋖㘀Đ읔鳯븰熹Ȁ翹姰ᅫ谀舍翹Ă㬑ꊰ舍翹覷ꏘ砺ᵶ끽|眀䭐Ѓ!冐䌉坸ᇘɅ坠ᇘɅ찏Ⓒ준老㙀䰫翹\Uᆥ솙뿩ⅈ奡邗V\2ɾ읔鳯馰熹Ȁ翹㹰ᅫ谀舍翹Ăsgꊰ舍翹tucional UAERMV 2024 V1.坸ᇘɅ坠ᇘɅ찞⒩쨀老㙀䰫翹쏾ⴱ竧⾺쮔쒇᥊䛨읔鳯瞰熹Ȁ翹姰ᅫ谀舍翹Ăڳꊰ舍翹(漀浭瑩坸ᇘɅ坠ᇘɅ쳩⑚쬀老㙀䰫翹䐔蚖艋꼵໾钾㔽䕼퇲낲頀斆盧숴ɾ읔鳯莠ᗬȀ翹俰ᅬ谀舍翹Ă\ꊰ舍翹鋫\䈀£Ꭵ☁ 섀ዢ便姦艉玂ꊹ籊扄㠄㜀प曡Ż坸ᇘɅ坠ᇘɅ쳸⑋찀老㙀䰫翹充糚ퟌ鳙矈ㅦᴷć윤鳯罐ᗴȀ翹䑠ᢻ谀舍翹Ăڳꊰ舍翹(漀浭瑩坸ᇘɅ坠ᇘɅ쳋⑴촀老㙀䰫翹\U胅嗸魋戝꯮뉌楠ꅻV\2˂윤鳯궰ᗴȀ翹抠ᢻ谀舍翹Ăsgꊰ舍翹tucional UAERMV 2024 V1.坸ᇘɅ坠ᇘɅ쳚⑥츀老㙀䰫翹䐔蚖像蚍쎔ⓖ惏穲ꤓꖑ頀斆盧숴ɿ읔鳯ȇȀ翹㹰ᅫ谀舍翹Ă\ꊰ舍翹鋫\䈀£Ꭵ☁ 섀ዢ便姦艉玂ꊹ籊扄㠄㜀प曡Ż坸ᇘɅ坠ᇘɅ첵␖케送ꢀʑɅ䄂翹鵰ʑɅ䄂翹ꖀʑɅ䄂翹鹠ʑɅ䄂翹黀ʑɅ䄂翹ꑠʑɅ䄂翹ꐰʑɅ䄂翹ꍀʑɅ䄂翹嚰޽Ʌ䄂Ʌ䈰޽Ʌ䄂䍰޽Ʌ䄂Ʌ䲰޽Ʌ䄂ɅƷɅ䄂Ʌ䓰޽Ʌ䄂翹䛰޽Ʌ䄂Ʌ䝰޽Ʌ䄂翹sx첄␇퀀老㙀䰫翹䐔蚖⩏嶨彎﫱퇵䜀륈頀斆盧숴Ϟ윤鳯뚐ᗴȀ翹茠ᢻ谀舍翹Ă\ꊰ舍翹鋫\䈀£Ꭵ☁ 섀ዢ便姦艉玂ꊹ籊扄㠄㜀प曡Ż坸ᇘɅ坠ᇘɅ첗␰턀老㙀䰫翹Ⓘ鑪찐瑉ꠁ敤⌉翵턩Ꮽᴀ䅟Ⓘ鑪ɾ읔鳯⩐ȇȀ翹ヰᅫ谀舍翹Ă㈑ꊰ舍翹郋₺洍석䘙끽j攀䭐Ѓ&#10;!蟣던㛡㛡坸ᇘɅ坠ᇘɅ쵦␡툀老㙀䰫翹\U蠳슎㟱퍬蜄倗ㅩV\2ɽ읔鳯瞠ᗬȀ翹儰ᅬ谀舍翹Ăsgꊰ舍翹tucional UAERMV 2024 V1.坸ᇘɅ坠ᇘɅ쵱◒팀老㙀䰫翹yn눗貝ࣼ⸉곛鼕닥atuɿ읔鳯谀ᗬȀ翹孰ᅬ谀舍翹Ă\ꊰ舍翹鋫\䈀£Ꭵ☁ 섀ዢ便姦艉玂ꊹ籊扄㠄㜀प曡Ż坸ᇘɅ坠ᇘɅ쵀◃퐀老㙀䰫翹ynಒ꺢ꣻ陸✊㶧鿧ංatuɿ읔鳯訠ᗬȀ翹浰ᅪ谀舍翹Ă鯼Ⴡꊰ舍翹朤ᣖダ즞₺椌腤끽b崀䭐Ѓ!ф旓䫼휆坸ᇘɅ坠ᇘɅ쵓◬픀老㙀䰫翹䐔蚖쾸㟑엀늣扏鞋줯頀斆盧숴ɾ읔鳯ȇȀ翹ヰᅫ谀舍翹Ă\ꊰ舍翹鋫\ᘀ°Ꭵ☁ 섀ዢ便姦艉玂ꊹ籊扄㠄㜀प曡Ż坸ᇘɅ坠ᇘɅ촢▝혀老㙀䰫翹\Uケ鴰癸ẫꯃ曼⁀幍V\2ɿ읔鳯ꌰ熹Ȁ翹䞰ᅫ谀舍翹Ăsgꊰ舍翹tucional UAERMV 2024 V1.坸ᇘɅ坠ᇘɅ촽▎휀老㙀䰫翹桎ꥂ褵嚕弽栌大辖哀⤀஠愼仈ɾ읔鳯鋠ᗬȀ翹猰ᅪ谀舍翹Ă愼仈ꊰ舍翹愼仈綠策桎Ϋ⦜஠愼仈綠策桎ά⦜஠愼仈綠策坸ᇘɅ坠ᇘɅ촌▿老㙀䰫翹\U塪㛌繵珆뢲빜뜻嚂V\2ÿ윤鳯貐ᗴȀ翹䉠ᢻ谀舍翹Ăieꊰ舍翹titucional UAERMV 2024 V坸ᇘɅ坠ᇘɅ촟▨老㙀䰫翹\U楱ᛢ㥈剟䶄砵炙V\2౳ᕉɅĂieꊰ舍翹titucional UAERMV 2024 V坸ᇘɅ坠ᇘɅ췮╙老㙀䰫翹ꃇ䮶꽬㎜䱲릆郛蚲Ԟ읔鳯੠ᕆȀ翹Ḡᅘ谀舍翹Ăڳꊰ舍翹ᗍɅ坸ᇘɅ坠ᇘɅ췹╊老㙀䰫翹㘀初婪↑箄箰쳑ࢧ挀䋖㘀Ĕ읔鳯덐熹Ȁ翹⌰ᅫ谀舍翹Ă㨑ꊰ舍翹覷Τ錄溵洰酾끽z甀䭐Ѓ!䎯坸ᇘɅ坠ᇘɅ췈╻送窘礮Ʌ㱀ƂɅ䅀ƂɅ䃀ƂɅ㰀ƂɅ㙀ƂɅ㲀ƂɅ㴀ƂɅ㪀ƂɅ䂀ƂɅ㼀ƂɅ㻀ƂɅ㤀ƂɅ㕀ƂɅ㳀ƂɅ㕀ƂɅ㤀ƂɅ㻀ƂɅ㼀ƂɅ䂀ƂɅ㪀ƂɅ㴀ƂɅ㲀ƂɅ㙀ƂɅ㰀ƂɅ䃀ƂɅ䅀ƂɅ㱀ƂɅ}\InprocServer32췛╤老㙀䰫翹tr喼뀋內릃衈᬴᏿124ͷ윤鳯둰ᗴȀ翹犠ᢻ谀舍翹ĂLSꊰ舍翹0323-0000-0000-C000-0000坸ᇘɅ坠ᇘɅ춪┕老㙀䰫翹\U쑽촅瑽ꩋ䭞鼽픷V\2ĕ윤鳯ꑐᗴȀ翹孠ᢻ谀舍翹Ăsgꊰ舍翹tucional UAERMV 2024 V1.坸ᇘɅ坠ᇘɅ춅┆老㙀䰫翹〸凹췝랱䭆ꬋˢ읔鳯ȇȀ翹䂰ᅫ谀舍翹Ăڳꊰ舍翹(넀ǼɅ坸ᇘɅ坠ᇘɅ추┷老㙀䰫翹䐔蚖烖퇉饐㲲疌鿇쟧䇋頀斆盧숴ɾ읔鳯ꈐ熹Ȁ翹傰ᅫ谀舍翹Ă\ꊰ舍翹鋫\䈀£Ꭵ☁ 섀ዢ便姦艉玂ꊹ籊扄㠄㜀प曡Ż坸ᇘɅ坠ᇘɅ칧┠老㙀䰫翹\U퇒푢数币뼼풐煐V\2ɾ읔鳯霠ᗬȀ翹淰ᅪ谀舍翹Ăieꊰ舍翹titucional UAERMV 2024 V坸ᇘɅ坠ᇘɅ칶᫑老㙀䰫翹\U섽⭧큦訔轔⎴V\2ɾ읔鳯ꠀᗬȀ翹詰ᅪ谀舍翹Ăsgꊰ舍翹tucional UAERMV 2024 V1.坸ᇘɅ坠ᇘɅ칁᫂老㙀䰫翹20Ꭸ멏녡疫뀰660湙윤鳯阰ᗴȀ翹冠ᢻ谀舍翹Ă60ꊰ舍翹04F006A006B0079003600670坸ᇘɅ坠ᇘɅ칐᫳老㙀䰫翹䐔蚖㕛꾞ꢆ垇ꩈ풾宺頀斆盧숴ɿ읔鳯葠ᗬȀ翹䫰ᅬ谀舍翹Ă\ꊰ舍翹鋫\䈀£Ꭵ☁ 섀ዢ便姦艉玂ꊹ籊扄㠄㜀प曡Ż坸ᇘɅ坠ᇘɅ츣᪜送⯠ƸɅⰠƸɅⰠƸɅ㗰7Ʌ㘀7Ʌ㘀7Ʌ鎐磃ɅJOٞڿPP鎐磃Ʌ㗰7Ʌٞڿ娀鎐磃Ʌ碽Ʌ塨䳚翹攀˓Ʌ碽Ʌsx츲᪍送繠磥Ʌ绀磥Ʌ绀磥ɅႪɅႪɅႪɅ璀ᔭɅJOٞڳ掴䋖璀ᔭɅႪɅٞڳ㾼뷩璀ᔭɅꗠᔪɅ塨䳚翹昐˓ɅꗠᔪɅцչ츍᪾老㙀䰫翹䐔蚖鄤䃉樀ꯃᱜ锻᧧냀頀斆盧숴ዕ읔鳯뫐熹Ȁ翹懰ᅫ谀舍翹Ă\ꊰ舍翹鋫\䈀£Ꭵ☁ 섀ዢ便姦艉玂ꊹ籊扄㠄㜀प曡Ż坸ᇘɅ坠ᇘɅ츜᪯老㙀䰫翹㘀氍㎰嚢谨튔䩄࿓傐挀䋖㘀ă윤鳯꯰ᗴȀ翹䧠ᢻ谀舍翹Ă㨑ꊰ舍翹覷ꍨﰹ溵洰兾끽z甀䭐Ѓ!샃ठ䍮坸ᇘɅ坠ᇘɅ컯ᩘ老㙀䰫翹綠策鳧ׅ廾灇ꅚԌ㨂愀仈綠策ɿ읔鳯ꏰ熹Ȁ翹䵰ᅫ谀舍翹Ă㬑ꊰ舍翹覷숬調砺酶끽|眀䭐Ѓ!ꓳ鉝䅕坸ᇘɅ坠ᇘɅ컾ᩉ老㙀䰫翹ᭆᰁ諰ꨞ鹸ʺㅌ⍇윤鳯镰ᗴȀ翹䉠ᢻ谀舍翹Ăڳꊰ舍翹ጀȝɅ坸ᇘɅ坠ᇘɅ컉᩺老㙀䰫翹䐔蚖㮮짯韺ꥼმꗮ頀斆盧숴笣윤鳯ꙐᗴȀ翹峠ᢻ谀舍翹Ă\ꊰ舍翹鋫\䈀£Ꭵ☁ 섀ዢ便姦艉玂ꊹ籊扄㠄㜀प曡Ż坸ᇘɅ坠ᇘɅ컘ᩫ老㙀䰫翹yn㜡ﶎⴀ钊銫舰atuՎ윤鳯黰ᗴȀ翹婠ᢻ谀舍翹Ăsgꊰ舍翹tucional UAERMV 2024 V1.坸ᇘɅ坠ᇘɅ캫ᨔ老㙀䰫翹䐔蚖८횈볾㨾캨균㜙頀斆盧숴ɾ읔鳯鞰熹Ȁ翹㹰ᅫ谀舍翹Ă\ꊰ舍翹鋫\䈀£Ꭵ☁ 섀ዢ便姦艉玂ꊹ籊扄㠄㜀प曡Ż坸ᇘɅ坠ᇘɅ캺ᨅ老㙀䰫翹䐔蚖㴅苇崵剱ꉱ頀斆盧숴·읔鳯眰祯Ȁ翹䕰޽谀舍翹Ă\ꊰ舍翹鋫\䈀£Ꭵ☁ 섀ዢ便姦艉玂ꊹ籊扄㠄㜀प曡Ż坸ᇘɅ坠ᇘɅ캕ᨶ老㙀䰫翹tr毷졃棱⩡䓵聕㘈힝124䯗윤鳯꾰ᗴȀ翹堠ᢻ谀舍翹ĂLSꊰ舍翹0323-0000-0000-C000-0000坸ᇘɅ坠ᇘɅ콤ᨧ老㙀䰫翹\U᎑븯韁힏斉ݔ꟤V\2᧔윤鳯뒐ᗴȀ翹笠ᢻ谀舍翹Ăsgꊰ舍翹tucional UAERMV 2024 V1.坸ᇘɅ坠ᇘɅ콷ᯐ老㙀䰫翹ก锒籲Ⴁ僷㥓윤鳯躐ᗴȀ翹㼠ᢻ谀舍翹Ăꊰ舍翹&#10;stiimeᓭᕎ䫸ǚ坸ᇘɅ坠ᇘɅ콆ᯁ老㙀䰫翹䐔蚖皊庅喭塭理釈뙔頀斆盧숴ɽ읔鳯ȇȀ翹ヰᅫ谀舍翹Ă\ꊰ舍翹鋫\䈀£Ꭵ☁ 섀ዢ便姦艉玂ꊹ籊扄㠄㜀प曡Ż坸ᇘɅ坠ᇘɅ콑᯲送㴰޽Ʌ䄂嬀ʒɅ䄂Ʌ儐ʒɅ䄂嘠ʒɅ䄂兀ʒɅ䄂噐ʒɅ䄂唰ʒɅ䄂坰ʒɅ䄂声ʒɅ䄂䥘翹嚐ᔪɅ䥘翹䶐ᔪɅ䥘翹ꖰȟɅ䥘翹ꍀȟɅ尸䥙翹꣠ȟɅ巘䥙翹ꦠȟɅ庠䥙翹骰䤪翹켠ᯣ蠁剕佉ɅɅɅ璈˓Ʌ璈˓Ʌ⡈紑翹ƻ켳ᮌ送埰޽Ʌ䄂ꢀʑɅ䄂Ʌ鵰ʑɅ䄂ꖀʑɅ䄂鹠ʑɅ䄂黀ʑɅ䄂ꑠʑɅ䄂ꐰʑɅ䄂ꍀʑɅ䄂뱠ʑɅ䄂빰ʑɅ䄂뺠ʑɅ䄂뼰ʑɅ䄂뽠ʑɅ䄂산ʑɅ䄂Ʌ딐ʑɅ䄂Ʌsx켂ᮽ老㙀䰫翹綠策够❶剢ꄗ웎鞫愀仈綠策ɆᕉɅĂ㘑ꊰ舍翹뭽悾钡攌솶ꈜ끽r洀䭐Ѓ!簿텗詯㱲坸ᇘɅ坠ᇘɅ켝ᮮ送⼰ᠳɅ䄂翹⯐ᠳɅ䄂翹㈰ᠳɅ䄂翹㒠ᠳɅ䄂翹⿀ᠳɅ䄂翹㎰ᠳɅ䄂翹⿰ᠳɅ䄂翹㚀ᠳɅ䄂翹馰޽Ʌ䄂ɅῐᠳɅ䄂╀ᠳɅ䄂⡀ᠳɅ䄂☀ᠳɅ䄂⡰ᠳɅ䄂ↀᠳɅ䄂Ʌ⥠ᠳɅ䄂Ʌsx쿬᭟送麰޽Ʌ䄂⼰ᠳɅ䄂Ʌ⯐ᠳɅ䄂㈰ᠳɅ䄂㒠ᠳɅ䄂⿀ᠳɅ䄂㎰ᠳɅ䄂⿰ᠳɅ䄂㚀ᠳɅ䄂ƷɅ䄂嶰޽Ʌ䄂Ʌ峰޽Ʌ䄂ɅƷɅ䄂Ʌ台޽Ʌ䄂翹娰޽Ʌ䄂Ʌ地޽Ʌ䄂翹sx쿿ᭈ豈老㙀䰫翹䐔蚖崚큘⍓ﷹÍ浧頀斆盧숴݄오鳯睰ᗴȀ翹䚠ᢻ谀舍翹Ă\ꊰ舍翹鋫\䈀£Ꭵ☁ 섀ዢ便姦艉玂ꊹ籊扄㠄㜀प曡Ż坸ᇘɅ坠ᇘɅ쿎᭹切送嬀ʒɅ䄂翹儐ʒɅ䄂翹嘠ʒɅ䄂翹兀ʒɅ䄂翹噐ʒɅ䄂翹唰ʒɅ䄂翹坰ʒɅ䄂翹声ʒɅ䄂翹㶰޽Ʌ䄂Ʌ웳⥐㹃Ō⠠﬌赿䆓鋫\ꨀ.⠠ﬔ赿䆓鋫\ꨀ.Ꭵ☁ 섀ዢ便姦艉玂ꊹ籊扄㠄㜀प曡Ż䰷ꪼ欄ۡ竦␅̀䐅ꨀ.ጀ䄁砮汭չ쿙᭪ﬀ老㙀䰫翹yn꾖禁䪐꺱洆骵atuɛ윤鳯蹐ᗴȀ翹䜠ᢻ谀舍翹Ă\ꊰ舍翹鋫\䈀£Ꭵ☁ 섀ዢ便姦艉玂ꊹ籊扄㠄㜀प曡Ż坸ᇘɅ坠ᇘɅ쾨ᬛﰀ老㙀䰫翹䐔蚖忴☠뭯匳촃頀斆盧숴˸ᕉɅĂ\ꊰ舍翹鋫\䈀£Ꭵ☁ 섀ዢ便姦艉玂ꊹ籊扄㠄㜀प曡Ż坸ᇘɅ坠ᇘɅ쾻ᬄﴀ老㙀䰫翹鵴秥ૡ㣘ﮞꈴ〘჉Ċ윤鳯訐ᗴȀ翹䎠ᢻ谀舍翹Ăڳꊰ舍翹ᔀȝɅ坸ᇘɅ坠ᇘɅ쾊ᬵ︀老㙀䰫翹玛წẊ瘊咮ꥤɾ읔鳯ȇȀ翹⼰ᅫ谀舍翹Ăڳꊰ舍翹ሀȝɅ坸ᇘɅ坠ᇘɅ쁥ᬦ＀送销ᕬɅ镀ᕬɅ镀ᕬɅ㞠᣻Ʌ㞰᣻Ʌ㞰᣻ɅꨰᕉɅJOٞڿlaꨰᕉɅ㞠᣻Ʌٞڿ27ꨰᕉɅ菰ᔗɅ&quot;/塨䳚翹肠˓Ʌ菰ᔗɅ쁴ᣗ适/13_ncr:1_{632A478D-2F3D-4E1B-BE49-912774501334}tyCache\1\UD\u_7IJF2EQ9LEGM5T75\e_C2GK9UTC67FSUCG3\FRT\f_DE3B4SVV6JUE37BB.bin쁇ᣀĀ耂㙀䰫翹翶጑才瑳̒세뽠좗＀戨ｏĔ읔鳯₠8Ȁ翹눰޽谀舍翹Ă翶ꊰ舍翹siᯘ&quot;Ʌ韈ᅸɅ坸ᇘɅ坠ᇘɅ쁖ᣱȀ耂㙀䰫翹䐔蚖急ᛈ鬒㛕퐋﹎㏸頀斆盧숴ɽ읔鳯偀祕Ȁ翹＠祙谀舍翹Ă\ꊰ舍翹홅\Ꭵ☁ 섀ዢ便姦艉玂ꊹ籊扄㠄㜀प曡Ż䰷坸ᇘɅ坠ᇘɅ쀡ᣢ̀耂㙀䰫翹䐔蚖現评ㅀ俴ㄅ砝䐍頀斆盧숴Đ읔鳯廠祕Ȁ翹祙谀舍翹Ă\ꊰ舍翹홅\Ꭵ☁ 섀ዢ便姦艉玂ꊹ籊扄㠄㜀प曡Ż䰷坸ᇘɅ坠ᇘɅ쀰ᢓЀ耂㙀䰫翹.d퍹㿙汫胁ᦷࢸ괆励gs\ɯ읔鳯数śȀ翹ᄲ谀舍翹Ă00ꊰ舍翹ingChanges第琢㨢㠢㉢湹Ⱒ琢摩㨢ⰴ琢≳坸ᇘɅ坠ᇘɅ쀃ᢼԀ耂㙀䰫翹1-掼ꉌ┖탅㮰ꯦ쑄 ] ɾ읔鳯樐qȀ翹䝰޽谀舍翹Ădiꊰ舍翹eUpdate\&quot;]}&quot;],&quot;H&quot;:&quot;Realt坸ᇘɅ坠ᇘɅ쀒᢭؀耂㙀䰫翹翹ᆵ⻞ə㶴ቶ픕洀ᖋɅɿ읔鳯琰qȀ翹忰޽谀舍翹Ă嫬၍ꊰ舍翹휢稗⃙륟憊琊䆅耚끽j攀䭐Ѓ!ភ꫒㰀퓶坸ᇘɅ坠ᇘɅ샭ᡞ܀耂㙀䰫翹Ʌ೜剞陔֗솸䚒焎⏎鬀ᗰɅɿ읔鳯뵰7Ȁ翹祙谀舍翹ĂɅꊰ舍翹祐ᕼɅ聰ᣪɅ殐ᕼɅ蓐ᣪɅ潐ᕼɅ볐ᣪɅ坸ᇘɅ坠ᇘɅ샼ᡏࠀ适洠磡Ʌ涀磡Ʌ涀磡Ʌ㶠၏Ʌ㶸၏Ʌ㶸၏Ʌ絰ǺɅJOٞڳPP絰ǺɅ㶠၏Ʌٞڳ娀絰ǺɅŚɅ塨䳚翹訰˓ɅŚɅ샏ᡸऀ耂㙀䰫翹//㌝檸漹౓焒䱍.co䮻읔鳯婠祕Ȁ翹⣠祚谀舍翹Ă=wꊰ舍翹s&amp;clientProtocol=1.4&amp;con坸ᇘɅ坠ᇘɅ샞ᡩ਀耂㙀䰫翹Ʌ晜墮ᅋㅼ涕뙖ɯ읔鳯ꬰ7Ȁ翹ᄲ谀舍翹Ăꊰ舍翹坸ᇘɅ坠ᇘɅ삩᠚଀耂㙀䰫翹翶⩤讄饺嬀脧軽躇掕ɯ읔鳯뙰7Ȁ翹ᄲ谀舍翹Ă翶ꊰ舍翹Ʌ礨爀Ʌ釈ᅸɅ坸ᇘɅ坠ᇘɅ삸᠋ఀ耂㙀䰫翹h:貿䐑ᬆ첝ꀒ閶porཱུ읔鳯挀᣺Ȁ翹훰޽谀舍翹Ăbaꊰ舍翹1; CobaltMinor:5; MsDavE坸ᇘɅ坠ᇘɅ삋ᠴഀ耂㙀䰫翹翶쟨朶☒䬐㑘嗬䦒ፁɿ읔鳯⺀祕Ȁ翹ؠ祚谀舍翹Ă翶ꊰ舍翹vI⣨&quot;ɅꙈᅸɅ坸ᇘɅ坠ᇘɅ삚ᠥ฀耂㙀䰫翹ll្癥祲韨樔뗗tChɯ읔鳯맰7Ȁ翹ᄲ谀舍翹Ăulꊰ舍翹iveLockId=Timeout=null L坸ᇘɅ坠ᇘɅ셵᧖ༀ耂㙀䰫翹翶╥ꙵ䂨抠퉹椵萝偨ɿ읔鳯藀᣺Ȁ翹鱰ᅪ谀舍翹Ă翶ꊰ舍翹ɅŘ熡Ʌ鋈ᅸɅ坸ᇘɅ坠ᇘɅ셄ᧇက耂㙀䰫翹rs䴭壹ꑑ獟鿈㠯⍀ent䪐읔鳯湠᣺Ȁ翹޽谀舍翹ĂK9ꊰ舍翹CG3\Accounts\r_74DB6FURN坸ᇘɅ坠ᇘɅ셗᧰ᄀ耂㙀䰫翹ef鐦湼觬좜ᓨ栀伧ɾ읔鳯萰qȀ翹匰޽谀舍翹Ă㈑ꊰ舍翹郋₺洍석䘙끽j攀䭐Ѓ&#10;!蟣던㛡㛡坸ᇘɅ坠ᇘɅ섦᧡ሀ耂㙀䰫翹䑿뾫岄嗀Ѕ뭩涤嶓ɽ읔鳯릐7Ȁ翹祙谀舍翹Ăہꊰ舍翹漀浡湩䍧楬湥t坸ᇘɅ坠ᇘɅ성ᦒጀ耂㙀䰫翹\U㊻鍀ᒏ纊⾦ጡᠪt\Iɾ읔鳯敀祕Ȁ翹祙谀舍翹Ă_Cꊰ舍翹7FSUCG3\RT\c_UQTM99RVCFM坸ᇘɅ坠ᇘɅ섀ᦃ᐀适缰ᆏɅ羐ᆏɅ羐ᆏɅ砠᣺Ʌ砸᣺Ʌ砸᣺Ʌ鲐ɱɅJOٞڳh,鲐ɱɅ砠᣺Ʌٞڳ䈀£鲐ɱɅ찰ȌɅ塨䳚翹雰˓Ʌ찰ȌɅչ浸祬섓᦬ᔀ适ꐀȄɅ꘠ȄɅꝠȄɅ귀ȄɅ諠ႻɅ困ʫɅ媐ʫɅ奐ʫɅ堐ʫɅ恰ʫɅ枠ſɅ崀ᗱɅ婠ᡂɅ最ſɅ晠ſɅ梀ſɅ榠ȅɅ牠ȅɅムᡲɅ쇢ᥝᘀ耂㙀䰫翹Ʌ쾩満ﳺ拉䉵䱆ɾ읔鳯뛠᣺Ȁ翹폰޽谀舍翹Ăꊰ舍翹坸ᇘɅ坠ᇘɅ쇽᥎ᜀ耂㙀䰫翹଀șꪎᩨ쐈њ鰐苫諭ᥨ餀ਿșɿ읔鳯鱰qȀ翹聰޽谀舍翹ĂЗ䄀ꊰ舍翹uy Alta̢̢̢̢࠙࠙࠙࠙࠙坸ᇘɅ坠ᇘɅ쇌᥿᠀适匀ᆏɅ占ᆏɅ占ᆏɅ瘀᣺Ʌ瘘᣺Ʌ瘘᣺Ʌ到ߪɅJOٞڳPP到ߪɅ瘀᣺Ʌٞڳ䈀£到ߪɅＰɈɅ&quot;/塨䳚翹鬰˓ɅＰɈɅsx쇟ᥨᤀ适崐ᆏɅ嵰ᆏɅ嵰ᆏɅ됰ŕɅ둈ŕɅ둈ŕɅᰐʐɅJOٞڳ鲥ꀩᰐʐɅ됰ŕɅٞڳᰐʐɅ繐ȍɅ塨䳚翹鱀˓Ʌ繐ȍɅ⸷浸祬솮ᤙᨀ耂㙀䰫翹ti씚핈ⅈ鎙␗잒Ⓓퟚgs\ᮆ읔鳯ܭȀ翹䒰޽谀舍翹Ă00ꊰ舍翹ingChanges\f1d7461f\9414坸ᇘɅ坠ᇘɅ솹ᤊᬀ耂㙀䰫翹翶⯍镳崅斿䳊䃿ꛐ뵴 ] ɽ읔鳯橐qȀ翹䬰޽谀舍翹Ă翶ꊰ舍翹ciᗮɅ諈ᅸɅ坸ᇘɅ坠ᇘɅ솈᤻ᰀ耂㙀䰫翹଀șﭑ恜쩺⟆贷奢楉쁓餀ਿșɾ읔鳯舀᣺Ȁ翹蚰ᅪ谀舍翹ĂЗ䄀ꊰ舍翹uy Alta̢̢̢̢࠙࠙࠙࠙࠙坸ᇘɅ坠ᇘɅ솛ᤤᴀ耂㙀䰫翹翶︚✦⒆洆Ӳק꛹＀戨ｏɏ읔鳯쀠᣺Ȁ翹޽谀舍翹Ă翶ꊰ舍翹siؘ熡ɅꃈᅸɅ坸ᇘɅ坠ᇘɅ쉪ổḀ耂㙀䰫翹\Uଔ촱旜馞鏡ﲽ뎸雼t\Iጊ읔鳯☠8Ȁ翹䐰޽谀舍翹Ă_Cꊰ舍翹7FSUCG3\Accounts\r_74DB6坸ᇘɅ坠ᇘɅ쉅Ệἀ耂㙀䰫翹rs設説人挳ຖentɾ읔鳯挀祕Ȁ翹祙谀舍翹ĂK9ꊰ舍翹CG3\PRT\p_DE3B4SVV6JUE37坸ᇘɅ坠ᇘɅ쉔ỷ 耂㙀䰫翹yn萩㋻쮦偣Ӎ㌯atuɾ읔鳯⫠祕Ȁ翹﷠祙谀舍翹Ăꊰ舍翹坸ᇘɅ坠ᇘɅ숧Ỡ℀耂㙀䰫翹D1욉伤㾓痗㺠鴢뢣porɾ읔鳯曀祕Ȁ翹ؠ祚谀舍翹Ăbaꊰ舍翹1; CobaltMinor:5; MsDavE坸ᇘɅ坠ᇘɅ숶ẑ∀蠂簀燨ɅຠޥɅ莠燨Ʌ㢠ࠕɅޤɅ泀燨ɅୀޥɅⴠ̊Ʌ༰ޥɅᙀ̊ɅﰐޤɅተ̊Ʌ숁Ẃ⌀耂㙀䰫翹rsֳጶ•ꩣ暼∂entɿ읔鳯ὠ8Ȁ翹ꋰ޽谀舍翹ĂK9ꊰ舍翹CG3\Accounts\r_74DB6FURN坸ᇘɅ坠ᇘɅ숐ẳ␀耂㙀䰫翹଀ș佔㼙蚙ۛ逛摯挞ԗ䴀攀ɾ읔鳯ꏰqȀ翹葰޽谀舍翹Ăԗ䴀ꊰ舍翹Catastrófico̢̢̢࠙࠙࠙坸ᇘɅ坠ᇘɅ싣Ṝ─蠂뇠燖Ʌ賰ᡆɅ꙰燖Ʌﹰ齏^愰ࠕɅ鑀ᡆɅ霰燖Ʌ趀ᡆɅꩀ燖Ʌ祀ᡆɅ鬀燖Ʌ艀ᡆɅᨐ̊Ʌ싲ṍ☀耂㙀䰫翹䐔蚖关筿᳘⭵辏啄郳頀斆盧숴ɾ읔鳯7Ȁ翹祙谀舍翹Ă\ꊰ舍翹홅\Ꭵ☁ 섀ዢ便姦艉玂ꊹ籊扄㠄㜀प曡Ż䰷坸ᇘɅ坠ᇘɅ싍Ṿ✀耂㙀䰫翹yn尢汌粭嗣⊖ᜋ卧atuɿ읔鳯㘀祕Ȁ翹祙谀舍翹Ăꊰ舍翹坸ᇘɅ坠ᇘɅ시ṯ⠀适&amp;{DD3B49A1-F066-458F-8D38-D72558DD1BFB}潳慬整䍤浯敭瑮慃摲嬭ⰱ㈱≝∬潣灭湯湥䑴浩湥楳湯≳笺栢楥桧≴ㄺ㤶ⱽ瀢楲牯瑩≹ㄺ∬潣瑮湥䥴≤∺㍻䍆䈹䈶ⴶ䅃䑆㐭䈸ⴹ䄸䑁䘭䘴㍆䐷䘸䔵細Ⱒ椢䍳湯整瑮摉慖楬≤琺畲ⱥ琢灹≥∺獉汯瑡摥索]슯Ḙ⤀耂㙀䰫翹腅况嶉䢑郬❂瑶嫕瘾뇒저됻訉腅ɾ읔鳯澀ᗬȀ翹䒰ᅬ谀舍翹ĂᎶဣꊰ舍翹지ꊜ뭽ꇾ钨攌솶鈜끽r洀䭐Ѓ!ᦳ闵爢坸ᇘɅ坠ᇘɅ슾ḉ⨀耂㙀䰫翹r:ꔨ嫠ᝀ涍ᙦⱣ獘㻆501ɾ읔鳯㍀祕Ȁ翹＠祙谀舍翹Ă䗥꠷ꊰ舍翹ጀ䇑ᗶᖟȀؿ奁秽䔀큃ܸ봹坸ᇘɅ坠ᇘɅ슉Ḻ⬀耂㙀䰫翹଀ș"/>
        <Anchor>
          <Comment id="{E27A9EDC-E4A6-48C9-9BA7-EEC846E53119}"/>
        </Anchor>
        <SetTitle title="@Jaime Guerrero Clavijo buenas tardes Jaime por favor revisa si esta bien la descripción de este riesgo de seguridad del proceso de producción"/>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1197428</xdr:colOff>
      <xdr:row>0</xdr:row>
      <xdr:rowOff>40822</xdr:rowOff>
    </xdr:from>
    <xdr:ext cx="1403803" cy="1123950"/>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57" y="40822"/>
          <a:ext cx="1403803" cy="11239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2DB39274-1C83-45E4-B0AB-9A8500C833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8036"/>
          <a:ext cx="1403803" cy="112395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D1ACC238-C3F5-48B6-AFA7-310E67E66E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8036"/>
          <a:ext cx="1403803" cy="112395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1170214</xdr:colOff>
      <xdr:row>0</xdr:row>
      <xdr:rowOff>1</xdr:rowOff>
    </xdr:from>
    <xdr:ext cx="1403803" cy="1123950"/>
    <xdr:pic>
      <xdr:nvPicPr>
        <xdr:cNvPr id="2" name="Imagen 1" descr="escudo negro">
          <a:extLst>
            <a:ext uri="{FF2B5EF4-FFF2-40B4-BE49-F238E27FC236}">
              <a16:creationId xmlns:a16="http://schemas.microsoft.com/office/drawing/2014/main" id="{A1CF0E48-F612-4383-9C1F-E5353CFA43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5643" y="1"/>
          <a:ext cx="1403803" cy="112395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a.cifuentes/Downloads/DESI-FM-018-V9_Formato_Mapa_de_Riesgos_de_Proces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9.%20Mapa%20de%20Riesgos%20INFRA%202024%20V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20Mapa%20de%20Riesgos%20DMIC%202024%20V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4.%20Mapa%20de%20Riesgos%20GAM%202024%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Mapa%20de%20Riesgos%20DES%202024%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0Mapa%20de%20Riesgos%20COM%202024%20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20Mapa%20de%20Riesgos%20SRPI%202024%20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4.%20Mapa%20de%20Riesgos%20EGTI-2024%20V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5.%20Mapa%20de%20Riesgos%20PCI-2024%20V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apa%20de%20riesgos%202024/6.%20Mapa%20de%20Riesgos%20GLAB%202024%20V0%20OBSOAP%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7.%20Mapa%20de%20riesgos%20PRO%202024%20V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8.%20Mapa%20Riesgos%20LMME%202024%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control cambio"/>
      <sheetName val="Revisión DOFA"/>
      <sheetName val="Listas"/>
      <sheetName val="Riesgos de Gestión"/>
      <sheetName val="Matriz Calor Inherente"/>
      <sheetName val="Matriz Calor Residual"/>
      <sheetName val="Riesgos de Corrupción"/>
      <sheetName val="Impacto Corrupción "/>
      <sheetName val="Riesgos de Seguridad "/>
      <sheetName val="Riesgos de LA FT "/>
      <sheetName val="Impacto LA-FT"/>
      <sheetName val="Tabla Impacto"/>
      <sheetName val="Tabla probabilidad"/>
      <sheetName val="Clasificación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4">
          <cell r="F224" t="str">
            <v>❌</v>
          </cell>
        </row>
        <row r="246">
          <cell r="B246" t="str">
            <v>Reputacional</v>
          </cell>
        </row>
        <row r="247">
          <cell r="B247" t="str">
            <v>Legal</v>
          </cell>
        </row>
      </sheetData>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control cambio"/>
      <sheetName val="Revisión DOFA"/>
      <sheetName val="Listas"/>
      <sheetName val="Riesgos de Gestión"/>
      <sheetName val="Matriz Calor Inherente"/>
      <sheetName val="Matriz Calor Residual"/>
      <sheetName val="Riesgos de Corrupción"/>
      <sheetName val="Impacto Corrupción "/>
      <sheetName val="Riesgos de Seguridad "/>
      <sheetName val="Riesgos de LA FT "/>
      <sheetName val="Impacto LA-FT"/>
      <sheetName val="Tabla Impacto"/>
      <sheetName val="Tabla probabilidad"/>
      <sheetName val="Clasificación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4">
          <cell r="F224" t="str">
            <v>❌</v>
          </cell>
        </row>
        <row r="246">
          <cell r="B246" t="str">
            <v>Reputacional</v>
          </cell>
        </row>
        <row r="247">
          <cell r="B247" t="str">
            <v>Legal</v>
          </cell>
        </row>
      </sheetData>
      <sheetData sheetId="12"/>
      <sheetData sheetId="13"/>
      <sheetData sheetId="14"/>
      <sheetData sheetId="15"/>
      <sheetData sheetId="16"/>
      <sheetData sheetId="1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control cambio"/>
      <sheetName val="Revisión DOFA"/>
      <sheetName val="Listas"/>
      <sheetName val="Riesgos de Gestión"/>
      <sheetName val="Matriz Calor Inherente"/>
      <sheetName val="Matriz Calor Residual"/>
      <sheetName val="Riesgos de Corrupción"/>
      <sheetName val="Impacto Corrupción "/>
      <sheetName val="Riesgos de Seguridad "/>
      <sheetName val="Riesgos de LA FT "/>
      <sheetName val="Impacto LA-FT"/>
      <sheetName val="Tabla Impacto"/>
      <sheetName val="Tabla probabilidad"/>
      <sheetName val="Clasificación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4">
          <cell r="F224" t="str">
            <v>❌</v>
          </cell>
        </row>
        <row r="246">
          <cell r="B246" t="str">
            <v>Reputacional</v>
          </cell>
        </row>
        <row r="247">
          <cell r="B247" t="str">
            <v>Legal</v>
          </cell>
        </row>
      </sheetData>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control cambio"/>
      <sheetName val="Revisión DOFA"/>
      <sheetName val="Listas"/>
      <sheetName val="Riesgos de Gestión"/>
      <sheetName val="Matriz Calor Inherente"/>
      <sheetName val="Matriz Calor Residual"/>
      <sheetName val="Riesgos de Corrupción"/>
      <sheetName val="Impacto Corrupción "/>
      <sheetName val="Riesgos de Seguridad "/>
      <sheetName val="Riesgos de LA FT "/>
      <sheetName val="Impacto LA-FT"/>
      <sheetName val="Tabla Impacto"/>
      <sheetName val="Tabla probabilidad"/>
      <sheetName val="Clasificación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4">
          <cell r="F224" t="str">
            <v>❌</v>
          </cell>
        </row>
        <row r="246">
          <cell r="B246" t="str">
            <v>Reputacional</v>
          </cell>
        </row>
        <row r="247">
          <cell r="B247" t="str">
            <v>Legal</v>
          </cell>
        </row>
      </sheetData>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control cambio"/>
      <sheetName val="Revisión DOFA"/>
      <sheetName val="Listas"/>
      <sheetName val="Riesgos de Gestión"/>
      <sheetName val="Matriz Calor Inherente"/>
      <sheetName val="Matriz Calor Residual"/>
      <sheetName val="Riesgos de Corrupción"/>
      <sheetName val="Impacto Corrupción "/>
      <sheetName val="Riesgos de Seguridad "/>
      <sheetName val="Riesgos de LA FT "/>
      <sheetName val="Impacto LA-FT"/>
      <sheetName val="Tabla Impacto"/>
      <sheetName val="Tabla probabilidad"/>
      <sheetName val="Clasificación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4">
          <cell r="F224" t="str">
            <v>❌</v>
          </cell>
        </row>
        <row r="246">
          <cell r="B246" t="str">
            <v>Reputacional</v>
          </cell>
        </row>
        <row r="247">
          <cell r="B247" t="str">
            <v>Legal</v>
          </cell>
        </row>
      </sheetData>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control cambio"/>
      <sheetName val="Revisión DOFA"/>
      <sheetName val="Listas"/>
      <sheetName val="Riesgos de Gestión"/>
      <sheetName val="Matriz Calor Inherente"/>
      <sheetName val="Matriz Calor Residual"/>
      <sheetName val="Riesgos de Corrupción"/>
      <sheetName val="Impacto Corrupción "/>
      <sheetName val="Riesgos de Seguridad "/>
      <sheetName val="Riesgos de LA FT "/>
      <sheetName val="Impacto LA-FT"/>
      <sheetName val="Tabla Impacto"/>
      <sheetName val="Tabla probabilidad"/>
      <sheetName val="Clasificación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4">
          <cell r="F224" t="str">
            <v>❌</v>
          </cell>
        </row>
        <row r="246">
          <cell r="B246" t="str">
            <v>Reputacional</v>
          </cell>
        </row>
        <row r="247">
          <cell r="B247" t="str">
            <v>Legal</v>
          </cell>
        </row>
      </sheetData>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control cambio"/>
      <sheetName val="Revisión DOFA"/>
      <sheetName val="Listas"/>
      <sheetName val="Riesgos de Gestión"/>
      <sheetName val="Matriz Calor Inherente"/>
      <sheetName val="Matriz Calor Residual"/>
      <sheetName val="Riesgos de Corrupción"/>
      <sheetName val="Impacto Corrupción "/>
      <sheetName val="Riesgos de Seguridad "/>
      <sheetName val="Tabla probabilidad"/>
      <sheetName val="Riesgos de LA FT "/>
      <sheetName val="Impacto LA-FT"/>
      <sheetName val="Tabla Impacto"/>
      <sheetName val="Clasificación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4">
          <cell r="F224" t="str">
            <v>❌</v>
          </cell>
        </row>
        <row r="246">
          <cell r="B246" t="str">
            <v>Reputacional</v>
          </cell>
        </row>
        <row r="247">
          <cell r="B247" t="str">
            <v>Legal</v>
          </cell>
        </row>
      </sheetData>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control cambio"/>
      <sheetName val="Revisión DOFA"/>
      <sheetName val="Listas"/>
      <sheetName val="Riesgos de Gestión"/>
      <sheetName val="Matriz Calor Inherente"/>
      <sheetName val="Matriz Calor Residual"/>
      <sheetName val="Riesgos de Corrupción"/>
      <sheetName val="Impacto Corrupción "/>
      <sheetName val="Riesgos de Seguridad "/>
      <sheetName val="Riesgos de LA FT "/>
      <sheetName val="Impacto LA-FT"/>
      <sheetName val="Tabla Impacto"/>
      <sheetName val="Tabla probabilidad"/>
      <sheetName val="Clasificación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4">
          <cell r="F224" t="str">
            <v>❌</v>
          </cell>
        </row>
        <row r="246">
          <cell r="B246" t="str">
            <v>Reputacional</v>
          </cell>
        </row>
        <row r="247">
          <cell r="B247" t="str">
            <v>Legal</v>
          </cell>
        </row>
      </sheetData>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control cambio"/>
      <sheetName val="Revisión DOFA"/>
      <sheetName val="Listas"/>
      <sheetName val="Riesgos de Gestión"/>
      <sheetName val="Matriz Calor Inherente"/>
      <sheetName val="Matriz Calor Residual"/>
      <sheetName val="Riesgos de Corrupción"/>
      <sheetName val="Impacto Corrupción "/>
      <sheetName val="Riesgos de Seguridad "/>
      <sheetName val="Riesgos de LA FT "/>
      <sheetName val="Impacto LA-FT"/>
      <sheetName val="Tabla Impacto"/>
      <sheetName val="Tabla probabilidad"/>
      <sheetName val="Clasificación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4">
          <cell r="F224" t="str">
            <v>❌</v>
          </cell>
        </row>
        <row r="246">
          <cell r="B246" t="str">
            <v>Reputacional</v>
          </cell>
        </row>
        <row r="247">
          <cell r="B247" t="str">
            <v>Legal</v>
          </cell>
        </row>
      </sheetData>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control cambio"/>
      <sheetName val="Revisión DOFA"/>
      <sheetName val="Listas"/>
      <sheetName val="Riesgos de Gestión"/>
      <sheetName val="Matriz Calor Inherente"/>
      <sheetName val="Matriz Calor Residual"/>
      <sheetName val="Riesgos de Corrupción"/>
      <sheetName val="Impacto Corrupción "/>
      <sheetName val="Riesgos de Seguridad "/>
      <sheetName val="Riesgos de LA FT "/>
      <sheetName val="Impacto LA-FT"/>
      <sheetName val="Tabla Impacto"/>
      <sheetName val="Tabla probabilidad"/>
      <sheetName val="Clasificación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4">
          <cell r="F224" t="str">
            <v>❌</v>
          </cell>
        </row>
        <row r="246">
          <cell r="B246" t="str">
            <v>Reputacional</v>
          </cell>
        </row>
        <row r="247">
          <cell r="B247" t="str">
            <v>Legal</v>
          </cell>
        </row>
      </sheetData>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control cambio"/>
      <sheetName val="Revisión DOFA"/>
      <sheetName val="Listas"/>
      <sheetName val="Riesgos de Gestión"/>
      <sheetName val="Matriz Calor Inherente"/>
      <sheetName val="Matriz Calor Residual"/>
      <sheetName val="Riesgos de Corrupción"/>
      <sheetName val="Impacto Corrupción "/>
      <sheetName val="Riesgos de Seguridad "/>
      <sheetName val="Riesgos de LA FT "/>
      <sheetName val="Impacto LA-FT"/>
      <sheetName val="Tabla Impacto"/>
      <sheetName val="Tabla probabilidad"/>
      <sheetName val="Clasificación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directiva y accionistas y/o de proveedores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4">
          <cell r="F224" t="str">
            <v>❌</v>
          </cell>
        </row>
        <row r="246">
          <cell r="B246" t="str">
            <v>Reputacional</v>
          </cell>
        </row>
        <row r="247">
          <cell r="B247" t="str">
            <v>Legal</v>
          </cell>
        </row>
      </sheetData>
      <sheetData sheetId="12"/>
      <sheetData sheetId="13"/>
      <sheetData sheetId="14"/>
      <sheetData sheetId="15"/>
      <sheetData sheetId="16"/>
      <sheetData sheetId="17"/>
    </sheetDataSet>
  </externalBook>
</externalLink>
</file>

<file path=xl/persons/person.xml><?xml version="1.0" encoding="utf-8"?>
<personList xmlns="http://schemas.microsoft.com/office/spreadsheetml/2018/threadedcomments" xmlns:x="http://schemas.openxmlformats.org/spreadsheetml/2006/main">
  <person displayName="Paula Lizzette Ruiz Camacho" id="{FC305DF5-841E-4732-8D52-E070FB89A128}" userId="paula.ruiz@umv.gov.co" providerId="PeoplePicker"/>
  <person displayName="Jaime Guerrero Clavijo" id="{ADE743B7-1BCD-4273-90BB-17504E5391CA}" userId="jaime.guerrero@umv.gov.co" providerId="PeoplePicker"/>
  <person displayName="Jaime Guerrero Clavijo" id="{325370A6-C9A3-4852-B5CB-DD65113CEFC3}" userId="S::jaime.guerrero@umv.gov.co::e00cfa3e-5c1e-4019-8b70-cf320135b55c" providerId="AD"/>
  <person displayName="Natalia Norato Mora" id="{12838686-F91E-4F0F-893C-259931D968E9}" userId="S::natalia.norato@umv.gov.co::a7f20160-359e-4cef-8b73-f8491900a00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670">
      <pivotArea dataOnly="0" labelOnly="1" outline="0" fieldPosition="0">
        <references count="1">
          <reference field="0" count="1">
            <x v="1"/>
          </reference>
        </references>
      </pivotArea>
    </format>
    <format dxfId="669">
      <pivotArea dataOnly="0" labelOnly="1" outline="0" fieldPosition="0">
        <references count="2">
          <reference field="0" count="1" selected="0">
            <x v="1"/>
          </reference>
          <reference field="1" count="5">
            <x v="1"/>
            <x v="2"/>
            <x v="3"/>
            <x v="4"/>
            <x v="5"/>
          </reference>
        </references>
      </pivotArea>
    </format>
    <format dxfId="668">
      <pivotArea dataOnly="0" labelOnly="1" outline="0" fieldPosition="0">
        <references count="2">
          <reference field="0" count="1" selected="0">
            <x v="1"/>
          </reference>
          <reference field="1" count="5">
            <x v="1"/>
            <x v="2"/>
            <x v="3"/>
            <x v="4"/>
            <x v="5"/>
          </reference>
        </references>
      </pivotArea>
    </format>
    <format dxfId="667">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666" dataDxfId="665">
  <autoFilter ref="B210:C220" xr:uid="{00000000-0009-0000-0100-000001000000}"/>
  <tableColumns count="2">
    <tableColumn id="1" xr3:uid="{00000000-0010-0000-0000-000001000000}" name="Criterios" dataDxfId="664"/>
    <tableColumn id="2" xr3:uid="{00000000-0010-0000-0000-000002000000}" name="Subcriterios" dataDxfId="66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8" dT="2024-01-19T18:59:56.36" personId="{12838686-F91E-4F0F-893C-259931D968E9}" id="{6048806F-7097-4B6E-8BFD-7AE4EA998A45}">
    <text xml:space="preserve">@Paula Lizzette Ruiz Camacho Mi Paulis este es el link para consolidar los riesgos 2024, yo ya termine. si te queda más fácil lo puedes descargar  y trabajar en el escritorio </text>
    <mentions>
      <mention mentionpersonId="{FC305DF5-841E-4732-8D52-E070FB89A128}" mentionId="{B5A0A4EF-F66A-4880-A05E-D6ED80B57A37}" startIndex="0" length="28"/>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G82" dT="2024-01-09T19:58:39.12" personId="{12838686-F91E-4F0F-893C-259931D968E9}" id="{E27A9EDC-E4A6-48C9-9BA7-EEC846E53119}">
    <text xml:space="preserve">@Jaime Guerrero Clavijo buenas tardes Jaime por favor revisa si esta bien la descripción de este riesgo de seguridad del proceso de producción </text>
    <mentions>
      <mention mentionpersonId="{ADE743B7-1BCD-4273-90BB-17504E5391CA}" mentionId="{A7E606E9-9C01-4C9B-BB8D-5F1A56638E80}" startIndex="0" length="23"/>
    </mentions>
  </threadedComment>
  <threadedComment ref="G82" dT="2024-01-11T13:44:21.21" personId="{325370A6-C9A3-4852-B5CB-DD65113CEFC3}" id="{5352FD24-14F3-4FA8-A1D8-3221B8F24513}" parentId="{E27A9EDC-E4A6-48C9-9BA7-EEC846E53119}">
    <text xml:space="preserve">lo ajuste con mejor redacción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microsoft.com/office/2019/04/relationships/documenttask" Target="../documenttasks/documenttask2.xm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47" customWidth="1"/>
    <col min="2" max="2" width="7.42578125" style="48" customWidth="1"/>
    <col min="3" max="3" width="36.85546875" style="49" customWidth="1"/>
    <col min="4" max="4" width="150" style="75" customWidth="1"/>
    <col min="5" max="5" width="168" style="49" customWidth="1"/>
    <col min="6" max="6" width="51.7109375" style="47" customWidth="1"/>
    <col min="7" max="16384" width="11.42578125" style="47"/>
  </cols>
  <sheetData>
    <row r="1" spans="1:6" x14ac:dyDescent="0.35">
      <c r="D1" s="50"/>
      <c r="E1" s="51"/>
    </row>
    <row r="2" spans="1:6" ht="40.5" customHeight="1" thickBot="1" x14ac:dyDescent="0.3">
      <c r="A2" s="52"/>
      <c r="B2" s="264" t="s">
        <v>0</v>
      </c>
      <c r="C2" s="264"/>
      <c r="D2" s="264"/>
      <c r="E2" s="265"/>
      <c r="F2" s="269" t="s">
        <v>1</v>
      </c>
    </row>
    <row r="3" spans="1:6" s="57" customFormat="1" ht="40.5" customHeight="1" thickBot="1" x14ac:dyDescent="0.4">
      <c r="A3" s="53"/>
      <c r="B3" s="266" t="s">
        <v>2</v>
      </c>
      <c r="C3" s="54" t="s">
        <v>3</v>
      </c>
      <c r="D3" s="55" t="s">
        <v>4</v>
      </c>
      <c r="E3" s="56" t="s">
        <v>5</v>
      </c>
      <c r="F3" s="270"/>
    </row>
    <row r="4" spans="1:6" s="57" customFormat="1" ht="228.75" customHeight="1" thickBot="1" x14ac:dyDescent="0.4">
      <c r="A4" s="53"/>
      <c r="B4" s="267"/>
      <c r="C4" s="58" t="s">
        <v>6</v>
      </c>
      <c r="D4" s="59" t="s">
        <v>7</v>
      </c>
      <c r="E4" s="79" t="s">
        <v>8</v>
      </c>
      <c r="F4" s="84" t="s">
        <v>9</v>
      </c>
    </row>
    <row r="5" spans="1:6" s="57" customFormat="1" ht="289.5" thickBot="1" x14ac:dyDescent="0.4">
      <c r="A5" s="53"/>
      <c r="B5" s="267"/>
      <c r="C5" s="60" t="s">
        <v>10</v>
      </c>
      <c r="D5" s="61" t="s">
        <v>11</v>
      </c>
      <c r="E5" s="80" t="s">
        <v>12</v>
      </c>
      <c r="F5" s="83" t="s">
        <v>13</v>
      </c>
    </row>
    <row r="6" spans="1:6" s="57" customFormat="1" ht="237" thickBot="1" x14ac:dyDescent="0.4">
      <c r="A6" s="53"/>
      <c r="B6" s="267"/>
      <c r="C6" s="62" t="s">
        <v>14</v>
      </c>
      <c r="D6" s="63" t="s">
        <v>15</v>
      </c>
      <c r="E6" s="81" t="s">
        <v>16</v>
      </c>
      <c r="F6" s="83"/>
    </row>
    <row r="7" spans="1:6" s="57" customFormat="1" ht="154.5" customHeight="1" thickBot="1" x14ac:dyDescent="0.4">
      <c r="A7" s="53"/>
      <c r="B7" s="267"/>
      <c r="C7" s="64" t="s">
        <v>17</v>
      </c>
      <c r="D7" s="65"/>
      <c r="E7" s="80"/>
      <c r="F7" s="83"/>
    </row>
    <row r="8" spans="1:6" s="57" customFormat="1" ht="183.75" thickBot="1" x14ac:dyDescent="0.4">
      <c r="A8" s="53"/>
      <c r="B8" s="267"/>
      <c r="C8" s="66" t="s">
        <v>18</v>
      </c>
      <c r="D8" s="63" t="s">
        <v>19</v>
      </c>
      <c r="E8" s="82" t="s">
        <v>20</v>
      </c>
      <c r="F8" s="83"/>
    </row>
    <row r="9" spans="1:6" s="57" customFormat="1" ht="179.25" thickBot="1" x14ac:dyDescent="0.4">
      <c r="A9" s="53"/>
      <c r="B9" s="267"/>
      <c r="C9" s="64" t="s">
        <v>21</v>
      </c>
      <c r="D9" s="61" t="s">
        <v>22</v>
      </c>
      <c r="E9" s="82" t="s">
        <v>23</v>
      </c>
      <c r="F9" s="83"/>
    </row>
    <row r="10" spans="1:6" s="69" customFormat="1" ht="263.25" thickBot="1" x14ac:dyDescent="0.4">
      <c r="A10" s="67"/>
      <c r="B10" s="267"/>
      <c r="C10" s="68" t="s">
        <v>24</v>
      </c>
      <c r="D10" s="61" t="s">
        <v>25</v>
      </c>
      <c r="E10" s="81" t="s">
        <v>26</v>
      </c>
      <c r="F10" s="85"/>
    </row>
    <row r="11" spans="1:6" s="69" customFormat="1" ht="28.5" thickBot="1" x14ac:dyDescent="0.4">
      <c r="A11" s="67"/>
      <c r="B11" s="268"/>
      <c r="C11" s="70"/>
      <c r="D11" s="71"/>
      <c r="E11" s="72"/>
    </row>
    <row r="12" spans="1:6" ht="27" x14ac:dyDescent="0.35">
      <c r="D12" s="73"/>
      <c r="E12" s="74"/>
    </row>
    <row r="17" spans="4:4" x14ac:dyDescent="0.35">
      <c r="D17" s="50"/>
    </row>
    <row r="18" spans="4:4" x14ac:dyDescent="0.35">
      <c r="D18" s="50"/>
    </row>
    <row r="19" spans="4:4" x14ac:dyDescent="0.35">
      <c r="D19" s="50"/>
    </row>
  </sheetData>
  <mergeCells count="3">
    <mergeCell ref="B2:E2"/>
    <mergeCell ref="B3:B11"/>
    <mergeCell ref="F2:F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200</v>
      </c>
    </row>
    <row r="4" spans="1:1" x14ac:dyDescent="0.2">
      <c r="A4" s="2" t="s">
        <v>214</v>
      </c>
    </row>
    <row r="5" spans="1:1" x14ac:dyDescent="0.2">
      <c r="A5" s="2" t="s">
        <v>315</v>
      </c>
    </row>
    <row r="6" spans="1:1" x14ac:dyDescent="0.2">
      <c r="A6" s="2" t="s">
        <v>701</v>
      </c>
    </row>
    <row r="7" spans="1:1" x14ac:dyDescent="0.2">
      <c r="A7" s="2" t="s">
        <v>201</v>
      </c>
    </row>
    <row r="8" spans="1:1" x14ac:dyDescent="0.2">
      <c r="A8" s="2" t="s">
        <v>202</v>
      </c>
    </row>
    <row r="9" spans="1:1" x14ac:dyDescent="0.2">
      <c r="A9" s="2" t="s">
        <v>230</v>
      </c>
    </row>
    <row r="10" spans="1:1" x14ac:dyDescent="0.2">
      <c r="A10" s="2" t="s">
        <v>203</v>
      </c>
    </row>
    <row r="11" spans="1:1" x14ac:dyDescent="0.2">
      <c r="A11" s="2" t="s">
        <v>588</v>
      </c>
    </row>
    <row r="12" spans="1:1" x14ac:dyDescent="0.2">
      <c r="A12" s="2" t="s">
        <v>933</v>
      </c>
    </row>
    <row r="13" spans="1:1" x14ac:dyDescent="0.2">
      <c r="A13" s="2" t="s">
        <v>934</v>
      </c>
    </row>
    <row r="14" spans="1:1" x14ac:dyDescent="0.2">
      <c r="A14" s="2" t="s">
        <v>935</v>
      </c>
    </row>
    <row r="16" spans="1:1" x14ac:dyDescent="0.2">
      <c r="A16" s="2" t="s">
        <v>936</v>
      </c>
    </row>
    <row r="17" spans="1:1" x14ac:dyDescent="0.2">
      <c r="A17" s="2" t="s">
        <v>27</v>
      </c>
    </row>
    <row r="18" spans="1:1" x14ac:dyDescent="0.2">
      <c r="A18" s="2" t="s">
        <v>30</v>
      </c>
    </row>
    <row r="20" spans="1:1" x14ac:dyDescent="0.2">
      <c r="A20" s="2" t="s">
        <v>47</v>
      </c>
    </row>
    <row r="21" spans="1:1" x14ac:dyDescent="0.2">
      <c r="A21" s="2" t="s">
        <v>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279"/>
  <sheetViews>
    <sheetView zoomScale="110" zoomScaleNormal="110" workbookViewId="0">
      <selection activeCell="C9" sqref="C9"/>
    </sheetView>
  </sheetViews>
  <sheetFormatPr baseColWidth="10" defaultColWidth="11.42578125" defaultRowHeight="15" x14ac:dyDescent="0.25"/>
  <cols>
    <col min="1" max="1" width="2.85546875" style="18" customWidth="1"/>
    <col min="2" max="2" width="24.7109375" style="18" customWidth="1"/>
    <col min="3" max="3" width="36.28515625" style="18" customWidth="1"/>
    <col min="4" max="4" width="16" style="18" customWidth="1"/>
    <col min="5" max="5" width="24.7109375" style="18" customWidth="1"/>
    <col min="6" max="6" width="27.7109375" style="18" customWidth="1"/>
    <col min="7" max="8" width="24.7109375" style="18" customWidth="1"/>
    <col min="9" max="16384" width="11.42578125" style="18"/>
  </cols>
  <sheetData>
    <row r="3" spans="2:6" x14ac:dyDescent="0.25">
      <c r="B3" s="135" t="s">
        <v>937</v>
      </c>
    </row>
    <row r="4" spans="2:6" x14ac:dyDescent="0.25">
      <c r="B4" s="18" t="s">
        <v>938</v>
      </c>
    </row>
    <row r="5" spans="2:6" ht="28.5" customHeight="1" thickBot="1" x14ac:dyDescent="0.3">
      <c r="B5" s="129" t="s">
        <v>939</v>
      </c>
      <c r="C5" s="129" t="s">
        <v>940</v>
      </c>
      <c r="D5" s="129" t="s">
        <v>941</v>
      </c>
      <c r="E5" s="130" t="s">
        <v>942</v>
      </c>
    </row>
    <row r="6" spans="2:6" ht="60" x14ac:dyDescent="0.25">
      <c r="B6" s="131" t="s">
        <v>943</v>
      </c>
      <c r="C6" s="133" t="s">
        <v>1596</v>
      </c>
      <c r="D6" s="132">
        <v>45321</v>
      </c>
      <c r="E6" s="133" t="s">
        <v>944</v>
      </c>
      <c r="F6" s="131"/>
    </row>
    <row r="7" spans="2:6" x14ac:dyDescent="0.25">
      <c r="B7" s="131"/>
      <c r="C7" s="131"/>
      <c r="D7" s="132"/>
      <c r="E7" s="131"/>
      <c r="F7" s="133"/>
    </row>
    <row r="8" spans="2:6" x14ac:dyDescent="0.25">
      <c r="C8" s="131">
        <f>44+13+19+3</f>
        <v>79</v>
      </c>
    </row>
    <row r="256" spans="3:3" x14ac:dyDescent="0.25">
      <c r="C256" s="141" t="s">
        <v>188</v>
      </c>
    </row>
    <row r="257" spans="3:3" x14ac:dyDescent="0.25">
      <c r="C257" s="141" t="s">
        <v>249</v>
      </c>
    </row>
    <row r="258" spans="3:3" ht="36" x14ac:dyDescent="0.25">
      <c r="C258" s="141" t="s">
        <v>262</v>
      </c>
    </row>
    <row r="259" spans="3:3" x14ac:dyDescent="0.25">
      <c r="C259" s="141" t="s">
        <v>300</v>
      </c>
    </row>
    <row r="260" spans="3:3" ht="24" x14ac:dyDescent="0.25">
      <c r="C260" s="141" t="s">
        <v>318</v>
      </c>
    </row>
    <row r="261" spans="3:3" x14ac:dyDescent="0.25">
      <c r="C261" s="141" t="s">
        <v>336</v>
      </c>
    </row>
    <row r="262" spans="3:3" x14ac:dyDescent="0.25">
      <c r="C262" s="141" t="s">
        <v>359</v>
      </c>
    </row>
    <row r="263" spans="3:3" ht="24" x14ac:dyDescent="0.25">
      <c r="C263" s="141" t="s">
        <v>379</v>
      </c>
    </row>
    <row r="264" spans="3:3" ht="24" x14ac:dyDescent="0.25">
      <c r="C264" s="141" t="s">
        <v>401</v>
      </c>
    </row>
    <row r="265" spans="3:3" ht="24" x14ac:dyDescent="0.25">
      <c r="C265" s="141" t="s">
        <v>469</v>
      </c>
    </row>
    <row r="266" spans="3:3" x14ac:dyDescent="0.25">
      <c r="C266" s="141" t="s">
        <v>484</v>
      </c>
    </row>
    <row r="267" spans="3:3" x14ac:dyDescent="0.25">
      <c r="C267" s="141" t="s">
        <v>488</v>
      </c>
    </row>
    <row r="268" spans="3:3" x14ac:dyDescent="0.25">
      <c r="C268" s="141" t="s">
        <v>485</v>
      </c>
    </row>
    <row r="269" spans="3:3" x14ac:dyDescent="0.25">
      <c r="C269" s="141" t="s">
        <v>489</v>
      </c>
    </row>
    <row r="270" spans="3:3" x14ac:dyDescent="0.25">
      <c r="C270" s="141" t="s">
        <v>486</v>
      </c>
    </row>
    <row r="271" spans="3:3" x14ac:dyDescent="0.25">
      <c r="C271" s="141" t="s">
        <v>490</v>
      </c>
    </row>
    <row r="272" spans="3:3" x14ac:dyDescent="0.25">
      <c r="C272" s="141" t="s">
        <v>487</v>
      </c>
    </row>
    <row r="273" spans="3:3" x14ac:dyDescent="0.25">
      <c r="C273" s="141" t="s">
        <v>491</v>
      </c>
    </row>
    <row r="274" spans="3:3" x14ac:dyDescent="0.25">
      <c r="C274" s="141" t="s">
        <v>492</v>
      </c>
    </row>
    <row r="275" spans="3:3" ht="24" x14ac:dyDescent="0.25">
      <c r="C275" s="142" t="s">
        <v>493</v>
      </c>
    </row>
    <row r="276" spans="3:3" x14ac:dyDescent="0.25">
      <c r="C276" t="s">
        <v>62</v>
      </c>
    </row>
    <row r="277" spans="3:3" x14ac:dyDescent="0.25">
      <c r="C277" t="s">
        <v>64</v>
      </c>
    </row>
    <row r="278" spans="3:3" x14ac:dyDescent="0.25">
      <c r="C278" t="s">
        <v>66</v>
      </c>
    </row>
    <row r="279" spans="3:3" x14ac:dyDescent="0.25">
      <c r="C279" t="s">
        <v>68</v>
      </c>
    </row>
  </sheetData>
  <phoneticPr fontId="55"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H82"/>
  <sheetViews>
    <sheetView workbookViewId="0">
      <selection activeCell="E9" sqref="E9"/>
    </sheetView>
  </sheetViews>
  <sheetFormatPr baseColWidth="10" defaultColWidth="11.42578125" defaultRowHeight="15" x14ac:dyDescent="0.25"/>
  <cols>
    <col min="2" max="2" width="22.85546875" customWidth="1"/>
    <col min="6" max="6" width="17.140625" customWidth="1"/>
    <col min="7" max="7" width="29.28515625" customWidth="1"/>
  </cols>
  <sheetData>
    <row r="2" spans="1:8" x14ac:dyDescent="0.25">
      <c r="B2" t="s">
        <v>27</v>
      </c>
      <c r="E2" t="s">
        <v>28</v>
      </c>
      <c r="H2" t="s">
        <v>29</v>
      </c>
    </row>
    <row r="3" spans="1:8" x14ac:dyDescent="0.25">
      <c r="B3" t="s">
        <v>30</v>
      </c>
      <c r="E3" t="s">
        <v>31</v>
      </c>
      <c r="H3" t="s">
        <v>32</v>
      </c>
    </row>
    <row r="4" spans="1:8" x14ac:dyDescent="0.25">
      <c r="B4" t="s">
        <v>33</v>
      </c>
      <c r="E4" t="s">
        <v>34</v>
      </c>
      <c r="H4" t="s">
        <v>35</v>
      </c>
    </row>
    <row r="5" spans="1:8" x14ac:dyDescent="0.25">
      <c r="B5" t="s">
        <v>36</v>
      </c>
      <c r="E5" t="s">
        <v>37</v>
      </c>
      <c r="H5" t="s">
        <v>38</v>
      </c>
    </row>
    <row r="6" spans="1:8" x14ac:dyDescent="0.25">
      <c r="E6" t="s">
        <v>39</v>
      </c>
      <c r="H6" t="s">
        <v>40</v>
      </c>
    </row>
    <row r="7" spans="1:8" x14ac:dyDescent="0.25">
      <c r="E7" t="s">
        <v>41</v>
      </c>
    </row>
    <row r="8" spans="1:8" x14ac:dyDescent="0.25">
      <c r="F8" t="s">
        <v>42</v>
      </c>
      <c r="H8" t="s">
        <v>43</v>
      </c>
    </row>
    <row r="9" spans="1:8" x14ac:dyDescent="0.25">
      <c r="B9" t="s">
        <v>44</v>
      </c>
      <c r="F9" t="s">
        <v>45</v>
      </c>
      <c r="H9" t="s">
        <v>46</v>
      </c>
    </row>
    <row r="10" spans="1:8" x14ac:dyDescent="0.25">
      <c r="B10" t="s">
        <v>47</v>
      </c>
      <c r="F10" t="s">
        <v>48</v>
      </c>
      <c r="H10" t="s">
        <v>49</v>
      </c>
    </row>
    <row r="11" spans="1:8" ht="15.75" thickBot="1" x14ac:dyDescent="0.3">
      <c r="B11" t="s">
        <v>50</v>
      </c>
      <c r="H11" t="s">
        <v>51</v>
      </c>
    </row>
    <row r="12" spans="1:8" ht="15.75" thickBot="1" x14ac:dyDescent="0.3">
      <c r="A12" s="125" t="s">
        <v>52</v>
      </c>
      <c r="B12" s="126"/>
      <c r="C12" s="127"/>
      <c r="D12" s="128"/>
      <c r="E12" s="115" t="s">
        <v>53</v>
      </c>
      <c r="H12" t="s">
        <v>54</v>
      </c>
    </row>
    <row r="13" spans="1:8" ht="36.75" thickBot="1" x14ac:dyDescent="0.3">
      <c r="A13" s="114" t="s">
        <v>55</v>
      </c>
      <c r="B13" s="140" t="s">
        <v>56</v>
      </c>
      <c r="D13" s="116"/>
      <c r="E13" s="115" t="s">
        <v>57</v>
      </c>
      <c r="H13" t="s">
        <v>58</v>
      </c>
    </row>
    <row r="14" spans="1:8" ht="15.75" thickBot="1" x14ac:dyDescent="0.3">
      <c r="A14" s="114"/>
      <c r="B14" s="140" t="s">
        <v>59</v>
      </c>
      <c r="D14" s="116"/>
      <c r="H14" t="s">
        <v>60</v>
      </c>
    </row>
    <row r="15" spans="1:8" ht="15.75" thickBot="1" x14ac:dyDescent="0.3">
      <c r="A15" s="114"/>
      <c r="B15" s="140" t="s">
        <v>61</v>
      </c>
      <c r="D15" s="116"/>
      <c r="H15" t="s">
        <v>62</v>
      </c>
    </row>
    <row r="16" spans="1:8" ht="24.75" thickBot="1" x14ac:dyDescent="0.3">
      <c r="A16" s="114"/>
      <c r="B16" s="140" t="s">
        <v>63</v>
      </c>
      <c r="D16" s="116"/>
      <c r="H16" t="s">
        <v>64</v>
      </c>
    </row>
    <row r="17" spans="1:8" ht="24.75" thickBot="1" x14ac:dyDescent="0.3">
      <c r="A17" s="114"/>
      <c r="B17" s="140" t="s">
        <v>65</v>
      </c>
      <c r="D17" s="116"/>
      <c r="H17" t="s">
        <v>66</v>
      </c>
    </row>
    <row r="18" spans="1:8" ht="15.75" thickBot="1" x14ac:dyDescent="0.3">
      <c r="A18" s="115"/>
      <c r="B18" s="140" t="s">
        <v>67</v>
      </c>
      <c r="D18" s="116"/>
      <c r="H18" t="s">
        <v>68</v>
      </c>
    </row>
    <row r="19" spans="1:8" x14ac:dyDescent="0.25">
      <c r="A19" s="117" t="s">
        <v>69</v>
      </c>
      <c r="B19" s="118" t="s">
        <v>70</v>
      </c>
      <c r="D19" s="116"/>
      <c r="H19" t="s">
        <v>58</v>
      </c>
    </row>
    <row r="20" spans="1:8" x14ac:dyDescent="0.25">
      <c r="A20" s="117"/>
      <c r="B20" s="118" t="s">
        <v>71</v>
      </c>
      <c r="D20" s="116"/>
    </row>
    <row r="21" spans="1:8" x14ac:dyDescent="0.25">
      <c r="A21" s="117"/>
      <c r="B21" s="118" t="s">
        <v>72</v>
      </c>
      <c r="D21" s="116"/>
    </row>
    <row r="22" spans="1:8" x14ac:dyDescent="0.25">
      <c r="A22" s="144"/>
      <c r="D22" s="116"/>
    </row>
    <row r="23" spans="1:8" x14ac:dyDescent="0.25">
      <c r="A23" s="119" t="s">
        <v>73</v>
      </c>
      <c r="B23" s="120" t="s">
        <v>74</v>
      </c>
      <c r="D23" s="116"/>
    </row>
    <row r="24" spans="1:8" x14ac:dyDescent="0.25">
      <c r="A24" s="119"/>
      <c r="B24" s="120" t="s">
        <v>75</v>
      </c>
      <c r="D24" s="116"/>
    </row>
    <row r="25" spans="1:8" ht="15.75" thickBot="1" x14ac:dyDescent="0.3">
      <c r="A25" s="121"/>
      <c r="B25" s="122" t="s">
        <v>76</v>
      </c>
      <c r="C25" s="123"/>
      <c r="D25" s="124"/>
    </row>
    <row r="26" spans="1:8" x14ac:dyDescent="0.25">
      <c r="A26" s="143" t="s">
        <v>77</v>
      </c>
      <c r="B26" s="143" t="s">
        <v>78</v>
      </c>
    </row>
    <row r="27" spans="1:8" x14ac:dyDescent="0.25">
      <c r="A27" s="143"/>
      <c r="B27" s="143" t="s">
        <v>79</v>
      </c>
    </row>
    <row r="28" spans="1:8" x14ac:dyDescent="0.25">
      <c r="A28" s="143"/>
      <c r="B28" s="143" t="s">
        <v>80</v>
      </c>
    </row>
    <row r="29" spans="1:8" x14ac:dyDescent="0.25">
      <c r="A29" s="143"/>
      <c r="B29" s="143" t="s">
        <v>81</v>
      </c>
    </row>
    <row r="30" spans="1:8" x14ac:dyDescent="0.25">
      <c r="A30" s="143"/>
      <c r="B30" s="143"/>
    </row>
    <row r="31" spans="1:8" x14ac:dyDescent="0.25">
      <c r="A31" s="143"/>
      <c r="B31" s="143"/>
    </row>
    <row r="32" spans="1:8" x14ac:dyDescent="0.25">
      <c r="A32" s="143"/>
      <c r="B32" s="143"/>
    </row>
    <row r="33" spans="1:7" x14ac:dyDescent="0.25">
      <c r="A33" s="143"/>
      <c r="B33" s="143"/>
    </row>
    <row r="36" spans="1:7" x14ac:dyDescent="0.25">
      <c r="B36" t="s">
        <v>82</v>
      </c>
    </row>
    <row r="37" spans="1:7" x14ac:dyDescent="0.25">
      <c r="B37" t="s">
        <v>83</v>
      </c>
    </row>
    <row r="38" spans="1:7" ht="15.75" thickBot="1" x14ac:dyDescent="0.3">
      <c r="B38" t="s">
        <v>84</v>
      </c>
    </row>
    <row r="39" spans="1:7" ht="15.75" thickBot="1" x14ac:dyDescent="0.3">
      <c r="B39" t="s">
        <v>85</v>
      </c>
      <c r="F39" s="76" t="s">
        <v>86</v>
      </c>
      <c r="G39" s="77" t="s">
        <v>87</v>
      </c>
    </row>
    <row r="40" spans="1:7" ht="15.75" thickBot="1" x14ac:dyDescent="0.3">
      <c r="B40" t="s">
        <v>88</v>
      </c>
      <c r="F40" s="274" t="s">
        <v>85</v>
      </c>
      <c r="G40" s="78" t="s">
        <v>89</v>
      </c>
    </row>
    <row r="41" spans="1:7" ht="15.75" thickBot="1" x14ac:dyDescent="0.3">
      <c r="B41" t="s">
        <v>90</v>
      </c>
      <c r="F41" s="272"/>
      <c r="G41" s="78" t="s">
        <v>91</v>
      </c>
    </row>
    <row r="42" spans="1:7" ht="15.75" thickBot="1" x14ac:dyDescent="0.3">
      <c r="B42" t="s">
        <v>92</v>
      </c>
      <c r="F42" s="272"/>
      <c r="G42" s="78" t="s">
        <v>93</v>
      </c>
    </row>
    <row r="43" spans="1:7" ht="15.75" thickBot="1" x14ac:dyDescent="0.3">
      <c r="B43" t="s">
        <v>94</v>
      </c>
      <c r="F43" s="272"/>
      <c r="G43" s="78" t="s">
        <v>95</v>
      </c>
    </row>
    <row r="44" spans="1:7" ht="15.75" thickBot="1" x14ac:dyDescent="0.3">
      <c r="F44" s="272"/>
      <c r="G44" s="78" t="s">
        <v>96</v>
      </c>
    </row>
    <row r="45" spans="1:7" ht="15.75" thickBot="1" x14ac:dyDescent="0.3">
      <c r="F45" s="273"/>
      <c r="G45" s="78" t="s">
        <v>97</v>
      </c>
    </row>
    <row r="46" spans="1:7" ht="15.75" thickBot="1" x14ac:dyDescent="0.3">
      <c r="F46" s="271" t="s">
        <v>94</v>
      </c>
      <c r="G46" s="78" t="s">
        <v>98</v>
      </c>
    </row>
    <row r="47" spans="1:7" ht="15.75" thickBot="1" x14ac:dyDescent="0.3">
      <c r="F47" s="272"/>
      <c r="G47" s="78" t="s">
        <v>99</v>
      </c>
    </row>
    <row r="48" spans="1:7" ht="15.75" thickBot="1" x14ac:dyDescent="0.3">
      <c r="F48" s="272"/>
      <c r="G48" s="78" t="s">
        <v>100</v>
      </c>
    </row>
    <row r="49" spans="6:7" ht="21.75" customHeight="1" thickBot="1" x14ac:dyDescent="0.3">
      <c r="F49" s="272"/>
      <c r="G49" s="78" t="s">
        <v>101</v>
      </c>
    </row>
    <row r="50" spans="6:7" ht="15.75" thickBot="1" x14ac:dyDescent="0.3">
      <c r="F50" s="273"/>
      <c r="G50" s="78" t="s">
        <v>102</v>
      </c>
    </row>
    <row r="51" spans="6:7" ht="45.75" customHeight="1" thickBot="1" x14ac:dyDescent="0.3">
      <c r="F51" s="271" t="s">
        <v>90</v>
      </c>
      <c r="G51" s="78" t="s">
        <v>103</v>
      </c>
    </row>
    <row r="52" spans="6:7" ht="15.75" thickBot="1" x14ac:dyDescent="0.3">
      <c r="F52" s="272"/>
      <c r="G52" s="78" t="s">
        <v>104</v>
      </c>
    </row>
    <row r="53" spans="6:7" ht="30" customHeight="1" thickBot="1" x14ac:dyDescent="0.3">
      <c r="F53" s="273"/>
      <c r="G53" s="78" t="s">
        <v>105</v>
      </c>
    </row>
    <row r="54" spans="6:7" ht="15.75" thickBot="1" x14ac:dyDescent="0.3">
      <c r="F54" s="271" t="s">
        <v>92</v>
      </c>
      <c r="G54" s="78" t="s">
        <v>106</v>
      </c>
    </row>
    <row r="55" spans="6:7" ht="15.75" thickBot="1" x14ac:dyDescent="0.3">
      <c r="F55" s="272"/>
      <c r="G55" s="78" t="s">
        <v>107</v>
      </c>
    </row>
    <row r="56" spans="6:7" ht="15.75" thickBot="1" x14ac:dyDescent="0.3">
      <c r="F56" s="273"/>
      <c r="G56" s="78" t="s">
        <v>108</v>
      </c>
    </row>
    <row r="57" spans="6:7" ht="24.75" thickBot="1" x14ac:dyDescent="0.3">
      <c r="F57" s="271" t="s">
        <v>83</v>
      </c>
      <c r="G57" s="78" t="s">
        <v>109</v>
      </c>
    </row>
    <row r="58" spans="6:7" ht="15.75" thickBot="1" x14ac:dyDescent="0.3">
      <c r="F58" s="272"/>
      <c r="G58" s="78" t="s">
        <v>110</v>
      </c>
    </row>
    <row r="59" spans="6:7" ht="15.75" thickBot="1" x14ac:dyDescent="0.3">
      <c r="F59" s="272"/>
      <c r="G59" s="78" t="s">
        <v>111</v>
      </c>
    </row>
    <row r="60" spans="6:7" ht="15.75" thickBot="1" x14ac:dyDescent="0.3">
      <c r="F60" s="272"/>
      <c r="G60" s="78" t="s">
        <v>112</v>
      </c>
    </row>
    <row r="61" spans="6:7" ht="15.75" thickBot="1" x14ac:dyDescent="0.3">
      <c r="F61" s="272"/>
      <c r="G61" s="78" t="s">
        <v>113</v>
      </c>
    </row>
    <row r="62" spans="6:7" ht="24.75" thickBot="1" x14ac:dyDescent="0.3">
      <c r="F62" s="272"/>
      <c r="G62" s="78" t="s">
        <v>114</v>
      </c>
    </row>
    <row r="63" spans="6:7" ht="15.75" thickBot="1" x14ac:dyDescent="0.3">
      <c r="F63" s="272"/>
      <c r="G63" s="78" t="s">
        <v>115</v>
      </c>
    </row>
    <row r="64" spans="6:7" ht="24.75" thickBot="1" x14ac:dyDescent="0.3">
      <c r="F64" s="272"/>
      <c r="G64" s="78" t="s">
        <v>116</v>
      </c>
    </row>
    <row r="65" spans="6:7" ht="15.75" thickBot="1" x14ac:dyDescent="0.3">
      <c r="F65" s="272"/>
      <c r="G65" s="78" t="s">
        <v>117</v>
      </c>
    </row>
    <row r="66" spans="6:7" ht="15.75" thickBot="1" x14ac:dyDescent="0.3">
      <c r="F66" s="272"/>
      <c r="G66" s="78" t="s">
        <v>118</v>
      </c>
    </row>
    <row r="67" spans="6:7" ht="15.75" thickBot="1" x14ac:dyDescent="0.3">
      <c r="F67" s="273"/>
      <c r="G67" s="78" t="s">
        <v>119</v>
      </c>
    </row>
    <row r="68" spans="6:7" ht="15.75" thickBot="1" x14ac:dyDescent="0.3">
      <c r="F68" s="271" t="s">
        <v>88</v>
      </c>
      <c r="G68" s="78" t="s">
        <v>120</v>
      </c>
    </row>
    <row r="69" spans="6:7" ht="15.75" thickBot="1" x14ac:dyDescent="0.3">
      <c r="F69" s="272"/>
      <c r="G69" s="78" t="s">
        <v>121</v>
      </c>
    </row>
    <row r="70" spans="6:7" ht="24.75" thickBot="1" x14ac:dyDescent="0.3">
      <c r="F70" s="272"/>
      <c r="G70" s="78" t="s">
        <v>122</v>
      </c>
    </row>
    <row r="71" spans="6:7" ht="15.75" thickBot="1" x14ac:dyDescent="0.3">
      <c r="F71" s="272"/>
      <c r="G71" s="78" t="s">
        <v>123</v>
      </c>
    </row>
    <row r="72" spans="6:7" ht="36.75" thickBot="1" x14ac:dyDescent="0.3">
      <c r="F72" s="273"/>
      <c r="G72" s="78" t="s">
        <v>124</v>
      </c>
    </row>
    <row r="73" spans="6:7" ht="15.75" thickBot="1" x14ac:dyDescent="0.3">
      <c r="F73" s="271" t="s">
        <v>82</v>
      </c>
      <c r="G73" s="78" t="s">
        <v>125</v>
      </c>
    </row>
    <row r="74" spans="6:7" ht="15.75" thickBot="1" x14ac:dyDescent="0.3">
      <c r="F74" s="272"/>
      <c r="G74" s="78" t="s">
        <v>126</v>
      </c>
    </row>
    <row r="75" spans="6:7" ht="15.75" thickBot="1" x14ac:dyDescent="0.3">
      <c r="F75" s="272"/>
      <c r="G75" s="78" t="s">
        <v>127</v>
      </c>
    </row>
    <row r="76" spans="6:7" ht="15.75" thickBot="1" x14ac:dyDescent="0.3">
      <c r="F76" s="272"/>
      <c r="G76" s="78" t="s">
        <v>128</v>
      </c>
    </row>
    <row r="77" spans="6:7" ht="15.75" thickBot="1" x14ac:dyDescent="0.3">
      <c r="F77" s="273"/>
      <c r="G77" s="78" t="s">
        <v>129</v>
      </c>
    </row>
    <row r="78" spans="6:7" ht="15.75" thickBot="1" x14ac:dyDescent="0.3">
      <c r="F78" s="271" t="s">
        <v>84</v>
      </c>
      <c r="G78" s="78" t="s">
        <v>130</v>
      </c>
    </row>
    <row r="79" spans="6:7" ht="15.75" thickBot="1" x14ac:dyDescent="0.3">
      <c r="F79" s="272"/>
      <c r="G79" s="78" t="s">
        <v>131</v>
      </c>
    </row>
    <row r="80" spans="6:7" ht="15.75" thickBot="1" x14ac:dyDescent="0.3">
      <c r="F80" s="272"/>
      <c r="G80" s="78" t="s">
        <v>132</v>
      </c>
    </row>
    <row r="81" spans="6:7" ht="15.75" thickBot="1" x14ac:dyDescent="0.3">
      <c r="F81" s="272"/>
      <c r="G81" s="78" t="s">
        <v>133</v>
      </c>
    </row>
    <row r="82" spans="6:7" ht="24.75" thickBot="1" x14ac:dyDescent="0.3">
      <c r="F82" s="273"/>
      <c r="G82" s="78" t="s">
        <v>134</v>
      </c>
    </row>
  </sheetData>
  <sortState xmlns:xlrd2="http://schemas.microsoft.com/office/spreadsheetml/2017/richdata2" ref="B2:B5">
    <sortCondition ref="B2:B5"/>
  </sortState>
  <mergeCells count="8">
    <mergeCell ref="F73:F77"/>
    <mergeCell ref="F78:F82"/>
    <mergeCell ref="F40:F45"/>
    <mergeCell ref="F46:F50"/>
    <mergeCell ref="F51:F53"/>
    <mergeCell ref="F54:F56"/>
    <mergeCell ref="F57:F67"/>
    <mergeCell ref="F68:F7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P275"/>
  <sheetViews>
    <sheetView tabSelected="1" topLeftCell="A259" zoomScale="60" zoomScaleNormal="60" zoomScaleSheetLayoutView="50" zoomScalePageLayoutView="60" workbookViewId="0">
      <selection activeCell="H264" sqref="H264:H269"/>
    </sheetView>
  </sheetViews>
  <sheetFormatPr baseColWidth="10" defaultColWidth="11.42578125" defaultRowHeight="15" x14ac:dyDescent="0.2"/>
  <cols>
    <col min="1" max="1" width="6.5703125" style="111" customWidth="1"/>
    <col min="2" max="2" width="26.5703125" style="169" customWidth="1"/>
    <col min="3" max="3" width="22.7109375" style="111" customWidth="1"/>
    <col min="4" max="4" width="19.140625" style="111" customWidth="1"/>
    <col min="5" max="6" width="25.28515625" style="111" customWidth="1"/>
    <col min="7" max="7" width="51.140625" style="111" customWidth="1"/>
    <col min="8" max="8" width="21" style="95" customWidth="1"/>
    <col min="9" max="9" width="17.7109375" style="95" customWidth="1"/>
    <col min="10" max="11" width="18.85546875" style="95" customWidth="1"/>
    <col min="12" max="12" width="24.28515625" style="172" customWidth="1"/>
    <col min="13" max="13" width="19.42578125" style="95" customWidth="1"/>
    <col min="14" max="14" width="20.5703125" style="95" customWidth="1"/>
    <col min="15" max="15" width="16.7109375" style="112" customWidth="1"/>
    <col min="16" max="16" width="16.7109375" style="95" customWidth="1"/>
    <col min="17" max="17" width="20.42578125" style="95" customWidth="1"/>
    <col min="18" max="19" width="23.28515625" style="95" customWidth="1"/>
    <col min="20" max="21" width="17.5703125" style="95" customWidth="1"/>
    <col min="22" max="22" width="15" style="95" customWidth="1"/>
    <col min="23" max="23" width="5.140625" style="95" customWidth="1"/>
    <col min="24" max="24" width="21.140625" style="95" customWidth="1"/>
    <col min="25" max="25" width="11.7109375" style="95" customWidth="1"/>
    <col min="26" max="26" width="33.5703125" style="95" customWidth="1"/>
    <col min="27" max="27" width="53" style="95" customWidth="1"/>
    <col min="28" max="28" width="19.7109375" style="95" customWidth="1"/>
    <col min="29" max="29" width="5.85546875" style="95" customWidth="1"/>
    <col min="30" max="30" width="6.85546875" style="95" customWidth="1"/>
    <col min="31" max="31" width="5" style="95" hidden="1" customWidth="1"/>
    <col min="32" max="32" width="5.5703125" style="95" customWidth="1"/>
    <col min="33" max="33" width="7.140625" style="95" customWidth="1"/>
    <col min="34" max="34" width="6.7109375" style="95" customWidth="1"/>
    <col min="35" max="35" width="7.5703125" style="95" hidden="1" customWidth="1"/>
    <col min="36" max="36" width="8.5703125" style="95" customWidth="1"/>
    <col min="37" max="41" width="10.85546875" style="95" customWidth="1"/>
    <col min="42" max="42" width="33.28515625" style="110" customWidth="1"/>
    <col min="43" max="43" width="23" style="95" customWidth="1"/>
    <col min="44" max="44" width="18.85546875" style="95" customWidth="1"/>
    <col min="45" max="45" width="23.7109375" style="95" customWidth="1"/>
    <col min="46" max="46" width="22.42578125" style="95" customWidth="1"/>
    <col min="47" max="47" width="16.42578125" style="95" customWidth="1"/>
    <col min="48" max="48" width="20.5703125" style="95" customWidth="1"/>
    <col min="49" max="16384" width="11.42578125" style="95"/>
  </cols>
  <sheetData>
    <row r="1" spans="1:276" s="97" customFormat="1" ht="20.25" x14ac:dyDescent="0.3">
      <c r="A1" s="328"/>
      <c r="B1" s="329"/>
      <c r="C1" s="330"/>
      <c r="D1" s="331"/>
      <c r="E1" s="319" t="s">
        <v>135</v>
      </c>
      <c r="F1" s="320"/>
      <c r="G1" s="320"/>
      <c r="H1" s="320"/>
      <c r="I1" s="320"/>
      <c r="J1" s="320"/>
      <c r="K1" s="320"/>
      <c r="L1" s="320"/>
      <c r="M1" s="320"/>
      <c r="N1" s="320"/>
      <c r="O1" s="320"/>
      <c r="P1" s="320"/>
      <c r="Q1" s="320"/>
      <c r="R1" s="320"/>
      <c r="S1" s="320"/>
      <c r="T1" s="320"/>
      <c r="U1" s="321"/>
      <c r="V1" s="136"/>
      <c r="W1" s="136"/>
      <c r="X1" s="136"/>
      <c r="Y1" s="136"/>
      <c r="Z1" s="136"/>
      <c r="AA1" s="136"/>
      <c r="AB1" s="316"/>
      <c r="AC1" s="316"/>
      <c r="AD1" s="316"/>
      <c r="AE1" s="316"/>
      <c r="AF1" s="316"/>
      <c r="AG1" s="316"/>
      <c r="AH1" s="316"/>
      <c r="AI1" s="316"/>
      <c r="AJ1" s="316"/>
      <c r="AK1" s="316"/>
      <c r="AL1" s="316"/>
      <c r="AM1" s="316"/>
      <c r="AN1" s="316"/>
      <c r="AO1" s="316"/>
      <c r="AP1" s="316"/>
      <c r="AQ1" s="316"/>
      <c r="AR1" s="316"/>
      <c r="AS1" s="316"/>
      <c r="AT1" s="316"/>
      <c r="AU1" s="316"/>
      <c r="AV1" s="316"/>
      <c r="AW1" s="96"/>
      <c r="AX1" s="96"/>
      <c r="AY1" s="96"/>
      <c r="AZ1" s="96"/>
      <c r="BA1" s="96"/>
      <c r="BB1" s="96"/>
      <c r="BC1" s="96"/>
      <c r="BD1" s="96"/>
      <c r="BE1" s="96"/>
      <c r="BF1" s="96"/>
      <c r="BG1" s="96"/>
      <c r="BH1" s="96"/>
      <c r="BI1" s="96"/>
      <c r="BJ1" s="96"/>
      <c r="BK1" s="96"/>
      <c r="BL1" s="96"/>
      <c r="BM1" s="96"/>
      <c r="BN1" s="96"/>
      <c r="BO1" s="96"/>
      <c r="BP1" s="96"/>
      <c r="BQ1" s="96"/>
      <c r="BR1" s="96"/>
      <c r="BS1" s="96"/>
      <c r="BT1" s="96"/>
    </row>
    <row r="2" spans="1:276" s="97" customFormat="1" ht="21" thickBot="1" x14ac:dyDescent="0.35">
      <c r="A2" s="332"/>
      <c r="B2" s="333"/>
      <c r="C2" s="334"/>
      <c r="D2" s="335"/>
      <c r="E2" s="322"/>
      <c r="F2" s="323"/>
      <c r="G2" s="323"/>
      <c r="H2" s="323"/>
      <c r="I2" s="323"/>
      <c r="J2" s="323"/>
      <c r="K2" s="323"/>
      <c r="L2" s="323"/>
      <c r="M2" s="323"/>
      <c r="N2" s="323"/>
      <c r="O2" s="323"/>
      <c r="P2" s="323"/>
      <c r="Q2" s="323"/>
      <c r="R2" s="323"/>
      <c r="S2" s="323"/>
      <c r="T2" s="323"/>
      <c r="U2" s="324"/>
      <c r="V2" s="136"/>
      <c r="W2" s="136"/>
      <c r="X2" s="136"/>
      <c r="Y2" s="136"/>
      <c r="Z2" s="136"/>
      <c r="AA2" s="136"/>
      <c r="AB2" s="316"/>
      <c r="AC2" s="316"/>
      <c r="AD2" s="316"/>
      <c r="AE2" s="316"/>
      <c r="AF2" s="316"/>
      <c r="AG2" s="316"/>
      <c r="AH2" s="316"/>
      <c r="AI2" s="316"/>
      <c r="AJ2" s="316"/>
      <c r="AK2" s="316"/>
      <c r="AL2" s="316"/>
      <c r="AM2" s="316"/>
      <c r="AN2" s="316"/>
      <c r="AO2" s="316"/>
      <c r="AP2" s="316"/>
      <c r="AQ2" s="316"/>
      <c r="AR2" s="316"/>
      <c r="AS2" s="316"/>
      <c r="AT2" s="316"/>
      <c r="AU2" s="316"/>
      <c r="AV2" s="316"/>
      <c r="AW2" s="96"/>
      <c r="AX2" s="96"/>
      <c r="AY2" s="96"/>
      <c r="AZ2" s="96"/>
      <c r="BA2" s="96"/>
      <c r="BB2" s="96"/>
      <c r="BC2" s="96"/>
      <c r="BD2" s="96"/>
      <c r="BE2" s="96"/>
      <c r="BF2" s="96"/>
      <c r="BG2" s="96"/>
      <c r="BH2" s="96"/>
      <c r="BI2" s="96"/>
      <c r="BJ2" s="96"/>
      <c r="BK2" s="96"/>
      <c r="BL2" s="96"/>
      <c r="BM2" s="96"/>
      <c r="BN2" s="96"/>
      <c r="BO2" s="96"/>
      <c r="BP2" s="96"/>
      <c r="BQ2" s="96"/>
      <c r="BR2" s="96"/>
      <c r="BS2" s="96"/>
      <c r="BT2" s="96"/>
    </row>
    <row r="3" spans="1:276" s="97" customFormat="1" ht="27.75" customHeight="1" thickBot="1" x14ac:dyDescent="0.35">
      <c r="A3" s="332"/>
      <c r="B3" s="333"/>
      <c r="C3" s="334"/>
      <c r="D3" s="335"/>
      <c r="E3" s="325" t="s">
        <v>136</v>
      </c>
      <c r="F3" s="326"/>
      <c r="G3" s="326"/>
      <c r="H3" s="326"/>
      <c r="I3" s="326"/>
      <c r="J3" s="327"/>
      <c r="K3" s="325" t="s">
        <v>137</v>
      </c>
      <c r="L3" s="326"/>
      <c r="M3" s="326"/>
      <c r="N3" s="326"/>
      <c r="O3" s="326"/>
      <c r="P3" s="326"/>
      <c r="Q3" s="326"/>
      <c r="R3" s="326"/>
      <c r="S3" s="326"/>
      <c r="T3" s="326"/>
      <c r="U3" s="327"/>
      <c r="V3" s="137"/>
      <c r="W3" s="137"/>
      <c r="X3" s="137"/>
      <c r="Y3" s="137"/>
      <c r="Z3" s="137"/>
      <c r="AA3" s="136"/>
      <c r="AB3" s="317"/>
      <c r="AC3" s="317"/>
      <c r="AD3" s="317"/>
      <c r="AE3" s="317"/>
      <c r="AF3" s="317"/>
      <c r="AG3" s="317"/>
      <c r="AH3" s="317"/>
      <c r="AI3" s="317"/>
      <c r="AJ3" s="317"/>
      <c r="AK3" s="317"/>
      <c r="AL3" s="317"/>
      <c r="AM3" s="317"/>
      <c r="AN3" s="317"/>
      <c r="AO3" s="317"/>
      <c r="AP3" s="317"/>
      <c r="AQ3" s="317"/>
      <c r="AR3" s="317"/>
      <c r="AS3" s="317"/>
      <c r="AT3" s="317"/>
      <c r="AU3" s="317"/>
      <c r="AV3" s="317"/>
      <c r="AW3" s="96"/>
      <c r="AX3" s="96"/>
      <c r="AY3" s="96"/>
      <c r="AZ3" s="96"/>
      <c r="BA3" s="96"/>
      <c r="BB3" s="96"/>
      <c r="BC3" s="96"/>
      <c r="BD3" s="96"/>
      <c r="BE3" s="96"/>
      <c r="BF3" s="96"/>
      <c r="BG3" s="96"/>
      <c r="BH3" s="96"/>
      <c r="BI3" s="96"/>
      <c r="BJ3" s="96"/>
      <c r="BK3" s="96"/>
      <c r="BL3" s="96"/>
      <c r="BM3" s="96"/>
      <c r="BN3" s="96"/>
      <c r="BO3" s="96"/>
      <c r="BP3" s="96"/>
      <c r="BQ3" s="96"/>
      <c r="BR3" s="96"/>
      <c r="BS3" s="96"/>
      <c r="BT3" s="96"/>
    </row>
    <row r="4" spans="1:276" s="97" customFormat="1" ht="27.75" customHeight="1" thickBot="1" x14ac:dyDescent="0.35">
      <c r="A4" s="336"/>
      <c r="B4" s="337"/>
      <c r="C4" s="338"/>
      <c r="D4" s="339"/>
      <c r="E4" s="325" t="s">
        <v>138</v>
      </c>
      <c r="F4" s="326"/>
      <c r="G4" s="326"/>
      <c r="H4" s="326"/>
      <c r="I4" s="326"/>
      <c r="J4" s="326"/>
      <c r="K4" s="326"/>
      <c r="L4" s="326"/>
      <c r="M4" s="326"/>
      <c r="N4" s="326"/>
      <c r="O4" s="326"/>
      <c r="P4" s="326"/>
      <c r="Q4" s="326"/>
      <c r="R4" s="326"/>
      <c r="S4" s="326"/>
      <c r="T4" s="326"/>
      <c r="U4" s="327"/>
      <c r="V4" s="136"/>
      <c r="W4" s="136"/>
      <c r="X4" s="136"/>
      <c r="Y4" s="136"/>
      <c r="Z4" s="136"/>
      <c r="AA4" s="136"/>
      <c r="AB4" s="317"/>
      <c r="AC4" s="317"/>
      <c r="AD4" s="317"/>
      <c r="AE4" s="317"/>
      <c r="AF4" s="317"/>
      <c r="AG4" s="317"/>
      <c r="AH4" s="317"/>
      <c r="AI4" s="317"/>
      <c r="AJ4" s="317"/>
      <c r="AK4" s="317"/>
      <c r="AL4" s="317"/>
      <c r="AM4" s="317"/>
      <c r="AN4" s="317"/>
      <c r="AO4" s="317"/>
      <c r="AP4" s="317"/>
      <c r="AQ4" s="317"/>
      <c r="AR4" s="317"/>
      <c r="AS4" s="317"/>
      <c r="AT4" s="317"/>
      <c r="AU4" s="317"/>
      <c r="AV4" s="317"/>
      <c r="AW4" s="96"/>
      <c r="AX4" s="96"/>
      <c r="AY4" s="96"/>
      <c r="AZ4" s="96"/>
      <c r="BA4" s="96"/>
      <c r="BB4" s="96"/>
      <c r="BC4" s="96"/>
      <c r="BD4" s="96"/>
      <c r="BE4" s="96"/>
      <c r="BF4" s="96"/>
      <c r="BG4" s="96"/>
      <c r="BH4" s="96"/>
      <c r="BI4" s="96"/>
      <c r="BJ4" s="96"/>
      <c r="BK4" s="96"/>
      <c r="BL4" s="96"/>
      <c r="BM4" s="96"/>
      <c r="BN4" s="96"/>
      <c r="BO4" s="96"/>
      <c r="BP4" s="96"/>
      <c r="BQ4" s="96"/>
      <c r="BR4" s="96"/>
      <c r="BS4" s="96"/>
      <c r="BT4" s="96"/>
    </row>
    <row r="5" spans="1:276" x14ac:dyDescent="0.2">
      <c r="A5" s="98"/>
      <c r="B5" s="167"/>
      <c r="C5" s="99"/>
      <c r="D5" s="98"/>
      <c r="E5" s="98"/>
      <c r="F5" s="98"/>
      <c r="G5" s="98"/>
      <c r="H5" s="100"/>
      <c r="I5" s="100"/>
      <c r="J5" s="100"/>
      <c r="K5" s="100"/>
      <c r="L5" s="170"/>
      <c r="M5" s="100"/>
      <c r="N5" s="100"/>
      <c r="O5" s="101"/>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38"/>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row>
    <row r="6" spans="1:276" ht="15.75" x14ac:dyDescent="0.25">
      <c r="A6" s="102"/>
      <c r="B6" s="168"/>
      <c r="C6" s="102"/>
      <c r="D6" s="103"/>
      <c r="E6" s="103"/>
      <c r="F6" s="103"/>
      <c r="G6" s="103"/>
      <c r="H6" s="103"/>
      <c r="I6" s="103"/>
      <c r="J6" s="103"/>
      <c r="K6" s="103"/>
      <c r="L6" s="171"/>
      <c r="M6" s="103"/>
      <c r="N6" s="103"/>
      <c r="O6" s="103"/>
      <c r="P6" s="103"/>
      <c r="Q6" s="103"/>
      <c r="R6" s="103"/>
      <c r="S6" s="103"/>
      <c r="T6" s="103"/>
      <c r="U6" s="103"/>
      <c r="V6" s="103"/>
      <c r="W6" s="103"/>
      <c r="X6" s="103"/>
      <c r="Y6" s="103"/>
      <c r="Z6" s="103"/>
      <c r="AA6" s="104"/>
      <c r="AB6" s="104"/>
      <c r="AC6" s="104"/>
      <c r="AD6" s="105"/>
      <c r="AE6" s="105"/>
      <c r="AF6" s="105"/>
      <c r="AG6" s="105"/>
      <c r="AH6" s="105"/>
      <c r="AI6" s="105"/>
      <c r="AJ6" s="105"/>
      <c r="AK6" s="105"/>
      <c r="AL6" s="105"/>
      <c r="AM6" s="105"/>
      <c r="AN6" s="105"/>
      <c r="AO6" s="105"/>
      <c r="AP6" s="105"/>
      <c r="AQ6" s="105"/>
      <c r="AR6" s="105"/>
      <c r="AS6" s="105"/>
      <c r="AT6" s="105"/>
      <c r="AU6" s="105"/>
      <c r="AV6" s="105"/>
    </row>
    <row r="7" spans="1:276" ht="27.75" customHeight="1" x14ac:dyDescent="0.2">
      <c r="A7" s="302" t="s">
        <v>139</v>
      </c>
      <c r="B7" s="302"/>
      <c r="C7" s="302"/>
      <c r="D7" s="302"/>
      <c r="E7" s="302"/>
      <c r="F7" s="302"/>
      <c r="G7" s="302"/>
      <c r="H7" s="302"/>
      <c r="I7" s="304" t="s">
        <v>140</v>
      </c>
      <c r="J7" s="304"/>
      <c r="K7" s="304"/>
      <c r="L7" s="304"/>
      <c r="M7" s="298" t="s">
        <v>141</v>
      </c>
      <c r="N7" s="298"/>
      <c r="O7" s="303" t="s">
        <v>142</v>
      </c>
      <c r="P7" s="303"/>
      <c r="Q7" s="303"/>
      <c r="R7" s="303"/>
      <c r="S7" s="303"/>
      <c r="T7" s="303"/>
      <c r="U7" s="303"/>
      <c r="V7" s="303"/>
      <c r="W7" s="302" t="s">
        <v>143</v>
      </c>
      <c r="X7" s="302"/>
      <c r="Y7" s="302"/>
      <c r="Z7" s="302"/>
      <c r="AA7" s="302"/>
      <c r="AB7" s="302"/>
      <c r="AC7" s="302"/>
      <c r="AD7" s="302"/>
      <c r="AE7" s="302"/>
      <c r="AF7" s="302"/>
      <c r="AG7" s="302"/>
      <c r="AH7" s="302"/>
      <c r="AI7" s="302"/>
      <c r="AJ7" s="306" t="s">
        <v>144</v>
      </c>
      <c r="AK7" s="306"/>
      <c r="AL7" s="306"/>
      <c r="AM7" s="306"/>
      <c r="AN7" s="306"/>
      <c r="AO7" s="302" t="s">
        <v>145</v>
      </c>
      <c r="AP7" s="302"/>
      <c r="AQ7" s="302"/>
      <c r="AR7" s="302"/>
      <c r="AS7" s="302"/>
      <c r="AT7" s="304" t="s">
        <v>146</v>
      </c>
      <c r="AU7" s="304"/>
      <c r="AV7" s="304"/>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row>
    <row r="8" spans="1:276" ht="15.75" x14ac:dyDescent="0.2">
      <c r="A8" s="318" t="s">
        <v>147</v>
      </c>
      <c r="B8" s="298" t="s">
        <v>148</v>
      </c>
      <c r="C8" s="298" t="s">
        <v>149</v>
      </c>
      <c r="D8" s="298" t="s">
        <v>150</v>
      </c>
      <c r="E8" s="298" t="s">
        <v>151</v>
      </c>
      <c r="F8" s="298" t="s">
        <v>152</v>
      </c>
      <c r="G8" s="298" t="s">
        <v>153</v>
      </c>
      <c r="H8" s="298" t="s">
        <v>52</v>
      </c>
      <c r="I8" s="306" t="s">
        <v>42</v>
      </c>
      <c r="J8" s="306" t="s">
        <v>154</v>
      </c>
      <c r="K8" s="306" t="s">
        <v>155</v>
      </c>
      <c r="L8" s="306" t="s">
        <v>156</v>
      </c>
      <c r="M8" s="298"/>
      <c r="N8" s="298"/>
      <c r="O8" s="307" t="s">
        <v>157</v>
      </c>
      <c r="P8" s="307" t="s">
        <v>158</v>
      </c>
      <c r="Q8" s="303" t="s">
        <v>159</v>
      </c>
      <c r="R8" s="307" t="s">
        <v>160</v>
      </c>
      <c r="S8" s="307" t="s">
        <v>161</v>
      </c>
      <c r="T8" s="307" t="s">
        <v>162</v>
      </c>
      <c r="U8" s="303" t="s">
        <v>159</v>
      </c>
      <c r="V8" s="307" t="s">
        <v>163</v>
      </c>
      <c r="W8" s="310" t="s">
        <v>164</v>
      </c>
      <c r="X8" s="177"/>
      <c r="Y8" s="177"/>
      <c r="Z8" s="177"/>
      <c r="AA8" s="298" t="s">
        <v>165</v>
      </c>
      <c r="AB8" s="298" t="s">
        <v>166</v>
      </c>
      <c r="AC8" s="298" t="s">
        <v>167</v>
      </c>
      <c r="AD8" s="298"/>
      <c r="AE8" s="298"/>
      <c r="AF8" s="298"/>
      <c r="AG8" s="298"/>
      <c r="AH8" s="298"/>
      <c r="AI8" s="310" t="s">
        <v>168</v>
      </c>
      <c r="AJ8" s="297" t="s">
        <v>169</v>
      </c>
      <c r="AK8" s="297" t="s">
        <v>159</v>
      </c>
      <c r="AL8" s="297" t="s">
        <v>170</v>
      </c>
      <c r="AM8" s="297" t="s">
        <v>159</v>
      </c>
      <c r="AN8" s="297" t="s">
        <v>171</v>
      </c>
      <c r="AO8" s="310" t="s">
        <v>172</v>
      </c>
      <c r="AP8" s="298" t="s">
        <v>173</v>
      </c>
      <c r="AQ8" s="298" t="s">
        <v>174</v>
      </c>
      <c r="AR8" s="298" t="s">
        <v>175</v>
      </c>
      <c r="AS8" s="298" t="s">
        <v>176</v>
      </c>
      <c r="AT8" s="306" t="s">
        <v>177</v>
      </c>
      <c r="AU8" s="306" t="s">
        <v>175</v>
      </c>
      <c r="AV8" s="306" t="s">
        <v>178</v>
      </c>
      <c r="AW8" s="100"/>
      <c r="AX8" s="100"/>
      <c r="AY8" s="100"/>
      <c r="AZ8" s="100"/>
      <c r="BA8" s="100"/>
      <c r="BB8" s="100"/>
      <c r="BC8" s="100"/>
      <c r="BD8" s="100"/>
      <c r="BE8" s="100"/>
      <c r="BF8" s="100"/>
      <c r="BG8" s="100"/>
      <c r="BH8" s="100"/>
      <c r="BI8" s="100"/>
      <c r="BJ8" s="100"/>
      <c r="BK8" s="100"/>
      <c r="BL8" s="100"/>
      <c r="BM8" s="100"/>
      <c r="BN8" s="100"/>
      <c r="BO8" s="100"/>
      <c r="BP8" s="100"/>
      <c r="BQ8" s="100"/>
      <c r="BR8" s="100"/>
      <c r="BS8" s="100"/>
    </row>
    <row r="9" spans="1:276" s="108" customFormat="1" ht="98.25" x14ac:dyDescent="0.25">
      <c r="A9" s="318"/>
      <c r="B9" s="298"/>
      <c r="C9" s="302"/>
      <c r="D9" s="298"/>
      <c r="E9" s="298"/>
      <c r="F9" s="298"/>
      <c r="G9" s="302"/>
      <c r="H9" s="298"/>
      <c r="I9" s="306"/>
      <c r="J9" s="306"/>
      <c r="K9" s="306"/>
      <c r="L9" s="306"/>
      <c r="M9" s="175" t="s">
        <v>179</v>
      </c>
      <c r="N9" s="175" t="s">
        <v>180</v>
      </c>
      <c r="O9" s="307"/>
      <c r="P9" s="307"/>
      <c r="Q9" s="303"/>
      <c r="R9" s="307"/>
      <c r="S9" s="307"/>
      <c r="T9" s="303"/>
      <c r="U9" s="303"/>
      <c r="V9" s="307"/>
      <c r="W9" s="310"/>
      <c r="X9" s="175" t="s">
        <v>178</v>
      </c>
      <c r="Y9" s="175" t="s">
        <v>177</v>
      </c>
      <c r="Z9" s="175" t="s">
        <v>181</v>
      </c>
      <c r="AA9" s="298"/>
      <c r="AB9" s="298"/>
      <c r="AC9" s="176" t="s">
        <v>182</v>
      </c>
      <c r="AD9" s="176" t="s">
        <v>183</v>
      </c>
      <c r="AE9" s="176" t="s">
        <v>184</v>
      </c>
      <c r="AF9" s="176" t="s">
        <v>185</v>
      </c>
      <c r="AG9" s="176" t="s">
        <v>186</v>
      </c>
      <c r="AH9" s="176" t="s">
        <v>187</v>
      </c>
      <c r="AI9" s="310"/>
      <c r="AJ9" s="297"/>
      <c r="AK9" s="297"/>
      <c r="AL9" s="297"/>
      <c r="AM9" s="297"/>
      <c r="AN9" s="297"/>
      <c r="AO9" s="310"/>
      <c r="AP9" s="298"/>
      <c r="AQ9" s="298"/>
      <c r="AR9" s="298"/>
      <c r="AS9" s="298"/>
      <c r="AT9" s="306"/>
      <c r="AU9" s="306"/>
      <c r="AV9" s="3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7"/>
      <c r="DC9" s="107"/>
      <c r="DD9" s="107"/>
      <c r="DE9" s="107"/>
      <c r="DF9" s="107"/>
      <c r="DG9" s="107"/>
      <c r="DH9" s="107"/>
      <c r="DI9" s="107"/>
      <c r="DJ9" s="107"/>
      <c r="DK9" s="107"/>
      <c r="DL9" s="107"/>
      <c r="DM9" s="107"/>
      <c r="DN9" s="107"/>
      <c r="DO9" s="107"/>
      <c r="DP9" s="107"/>
      <c r="DQ9" s="107"/>
      <c r="DR9" s="107"/>
      <c r="DS9" s="107"/>
      <c r="DT9" s="107"/>
      <c r="DU9" s="107"/>
      <c r="DV9" s="107"/>
      <c r="DW9" s="107"/>
      <c r="DX9" s="107"/>
      <c r="DY9" s="107"/>
      <c r="DZ9" s="107"/>
      <c r="EA9" s="107"/>
      <c r="EB9" s="107"/>
      <c r="EC9" s="107"/>
      <c r="ED9" s="107"/>
      <c r="EE9" s="107"/>
      <c r="EF9" s="107"/>
      <c r="EG9" s="107"/>
      <c r="EH9" s="107"/>
      <c r="EI9" s="107"/>
      <c r="EJ9" s="107"/>
      <c r="EK9" s="107"/>
      <c r="EL9" s="107"/>
      <c r="EM9" s="107"/>
      <c r="EN9" s="107"/>
      <c r="EO9" s="107"/>
      <c r="EP9" s="107"/>
      <c r="EQ9" s="107"/>
      <c r="ER9" s="107"/>
      <c r="ES9" s="107"/>
      <c r="ET9" s="107"/>
      <c r="EU9" s="107"/>
      <c r="EV9" s="107"/>
      <c r="EW9" s="107"/>
      <c r="EX9" s="107"/>
      <c r="EY9" s="107"/>
      <c r="EZ9" s="107"/>
      <c r="FA9" s="107"/>
      <c r="FB9" s="107"/>
      <c r="FC9" s="107"/>
      <c r="FD9" s="107"/>
      <c r="FE9" s="107"/>
      <c r="FF9" s="107"/>
      <c r="FG9" s="107"/>
      <c r="FH9" s="107"/>
      <c r="FI9" s="107"/>
      <c r="FJ9" s="107"/>
      <c r="FK9" s="107"/>
      <c r="FL9" s="107"/>
      <c r="FM9" s="107"/>
      <c r="FN9" s="107"/>
      <c r="FO9" s="107"/>
      <c r="FP9" s="107"/>
      <c r="FQ9" s="107"/>
      <c r="FR9" s="107"/>
      <c r="FS9" s="107"/>
      <c r="FT9" s="107"/>
      <c r="FU9" s="107"/>
      <c r="FV9" s="107"/>
      <c r="FW9" s="107"/>
      <c r="FX9" s="107"/>
      <c r="FY9" s="107"/>
      <c r="FZ9" s="107"/>
      <c r="GA9" s="107"/>
      <c r="GB9" s="107"/>
      <c r="GC9" s="107"/>
      <c r="GD9" s="107"/>
      <c r="GE9" s="107"/>
      <c r="GF9" s="107"/>
      <c r="GG9" s="107"/>
      <c r="GH9" s="107"/>
      <c r="GI9" s="107"/>
      <c r="GJ9" s="107"/>
      <c r="GK9" s="107"/>
      <c r="GL9" s="107"/>
      <c r="GM9" s="107"/>
      <c r="GN9" s="107"/>
      <c r="GO9" s="107"/>
      <c r="GP9" s="107"/>
      <c r="GQ9" s="107"/>
      <c r="GR9" s="107"/>
      <c r="GS9" s="107"/>
      <c r="GT9" s="107"/>
      <c r="GU9" s="107"/>
      <c r="GV9" s="107"/>
      <c r="GW9" s="107"/>
      <c r="GX9" s="107"/>
      <c r="GY9" s="107"/>
      <c r="GZ9" s="107"/>
      <c r="HA9" s="107"/>
      <c r="HB9" s="107"/>
      <c r="HC9" s="107"/>
      <c r="HD9" s="107"/>
      <c r="HE9" s="107"/>
      <c r="HF9" s="107"/>
      <c r="HG9" s="107"/>
      <c r="HH9" s="107"/>
      <c r="HI9" s="107"/>
      <c r="HJ9" s="107"/>
      <c r="HK9" s="107"/>
      <c r="HL9" s="107"/>
      <c r="HM9" s="107"/>
      <c r="HN9" s="107"/>
      <c r="HO9" s="107"/>
      <c r="HP9" s="107"/>
      <c r="HQ9" s="107"/>
      <c r="HR9" s="107"/>
      <c r="HS9" s="107"/>
      <c r="HT9" s="107"/>
      <c r="HU9" s="107"/>
      <c r="HV9" s="107"/>
      <c r="HW9" s="107"/>
      <c r="HX9" s="107"/>
      <c r="HY9" s="107"/>
      <c r="HZ9" s="107"/>
      <c r="IA9" s="107"/>
      <c r="IB9" s="107"/>
      <c r="IC9" s="107"/>
      <c r="ID9" s="107"/>
      <c r="IE9" s="107"/>
      <c r="IF9" s="107"/>
      <c r="IG9" s="107"/>
      <c r="IH9" s="107"/>
      <c r="II9" s="107"/>
      <c r="IJ9" s="107"/>
      <c r="IK9" s="107"/>
      <c r="IL9" s="107"/>
      <c r="IM9" s="107"/>
      <c r="IN9" s="107"/>
      <c r="IO9" s="107"/>
      <c r="IP9" s="107"/>
      <c r="IQ9" s="107"/>
      <c r="IR9" s="107"/>
      <c r="IS9" s="107"/>
      <c r="IT9" s="107"/>
      <c r="IU9" s="107"/>
      <c r="IV9" s="107"/>
      <c r="IW9" s="107"/>
      <c r="IX9" s="107"/>
      <c r="IY9" s="107"/>
      <c r="IZ9" s="107"/>
      <c r="JA9" s="107"/>
      <c r="JB9" s="107"/>
      <c r="JC9" s="107"/>
      <c r="JD9" s="107"/>
      <c r="JE9" s="107"/>
      <c r="JF9" s="107"/>
      <c r="JG9" s="107"/>
      <c r="JH9" s="107"/>
      <c r="JI9" s="107"/>
      <c r="JJ9" s="107"/>
      <c r="JK9" s="107"/>
      <c r="JL9" s="107"/>
      <c r="JM9" s="107"/>
      <c r="JN9" s="107"/>
      <c r="JO9" s="107"/>
      <c r="JP9" s="107"/>
    </row>
    <row r="10" spans="1:276" s="109" customFormat="1" ht="48" customHeight="1" x14ac:dyDescent="0.25">
      <c r="A10" s="309">
        <v>1</v>
      </c>
      <c r="B10" s="311" t="s">
        <v>188</v>
      </c>
      <c r="C10" s="292" t="s">
        <v>34</v>
      </c>
      <c r="D10" s="292" t="s">
        <v>189</v>
      </c>
      <c r="E10" s="292" t="s">
        <v>190</v>
      </c>
      <c r="F10" s="292" t="s">
        <v>191</v>
      </c>
      <c r="G10" s="305" t="str">
        <f>+CONCATENATE(C10," ",D10," ",E10)</f>
        <v>Posibilidad de afectación Económica y Reputacional Por incumplimiento en la ejecución de las actividades y metas asociadas a los proyectos de inversión de la entidad Debido a la falta o inoportunidad de seguimientos a la gestión Institucional</v>
      </c>
      <c r="H10" s="292" t="s">
        <v>192</v>
      </c>
      <c r="I10" s="292" t="s">
        <v>45</v>
      </c>
      <c r="J10" s="292" t="s">
        <v>193</v>
      </c>
      <c r="K10" s="292" t="s">
        <v>194</v>
      </c>
      <c r="L10" s="292" t="s">
        <v>195</v>
      </c>
      <c r="M10" s="292" t="s">
        <v>196</v>
      </c>
      <c r="N10" s="292" t="s">
        <v>196</v>
      </c>
      <c r="O10" s="300">
        <v>24</v>
      </c>
      <c r="P10" s="299" t="str">
        <f>IF(O10&lt;=0,"",IF(O10&lt;=2,"Muy Baja",IF(O10&lt;=24,"Baja",IF(O10&lt;=500,"Media",IF(O10&lt;=5000,"Alta","Muy Alta")))))</f>
        <v>Baja</v>
      </c>
      <c r="Q10" s="294">
        <f>IF(P10="","",IF(P10="Muy Baja",0.2,IF(P10="Baja",0.4,IF(P10="Media",0.6,IF(P10="Alta",0.8,IF(P10="Muy Alta",1,))))))</f>
        <v>0.4</v>
      </c>
      <c r="R10" s="293" t="s">
        <v>197</v>
      </c>
      <c r="S10" s="294" t="str">
        <f>IF(NOT(ISERROR(MATCH(R10,'[2]Tabla Impacto'!$B$245:$B$247,0))),'[2]Tabla Impacto'!$F$224&amp;"Por favor no seleccionar los criterios de impacto(Afectación Económica o presupuestal y Pérdida Reputacional)",R10)</f>
        <v xml:space="preserve">     El riesgo afecta la imagen de la entidad con algunos usuarios de relevancia frente al logro de los objetivos</v>
      </c>
      <c r="T10" s="299" t="str">
        <f>IF(OR(S10='[2]Tabla Impacto'!$C$12,S10='[2]Tabla Impacto'!$D$12),"Leve",IF(OR(S10='[2]Tabla Impacto'!$C$13,S10='[2]Tabla Impacto'!$D$13),"Menor",IF(OR(S10='[2]Tabla Impacto'!$C$14,S10='[2]Tabla Impacto'!$D$14),"Moderado",IF(OR(S10='[2]Tabla Impacto'!$C$15,S10='[2]Tabla Impacto'!$D$15),"Mayor",IF(OR(S10='[2]Tabla Impacto'!$C$16,S10='[2]Tabla Impacto'!$D$16),"Catastrófico","")))))</f>
        <v>Moderado</v>
      </c>
      <c r="U10" s="294">
        <f>IF(T10="","",IF(T10="Leve",0.2,IF(T10="Menor",0.4,IF(T10="Moderado",0.6,IF(T10="Mayor",0.8,IF(T10="Catastrófico",1,))))))</f>
        <v>0.6</v>
      </c>
      <c r="V10" s="296" t="str">
        <f>IF(OR(AND(P10="Muy Baja",T10="Leve"),AND(P10="Muy Baja",T10="Menor"),AND(P10="Baja",T10="Leve")),"Bajo",IF(OR(AND(P10="Muy baja",T10="Moderado"),AND(P10="Baja",T10="Menor"),AND(P10="Baja",T10="Moderado"),AND(P10="Media",T10="Leve"),AND(P10="Media",T10="Menor"),AND(P10="Media",T10="Moderado"),AND(P10="Alta",T10="Leve"),AND(P10="Alta",T10="Menor")),"Moderado",IF(OR(AND(P10="Muy Baja",T10="Mayor"),AND(P10="Baja",T10="Mayor"),AND(P10="Media",T10="Mayor"),AND(P10="Alta",T10="Moderado"),AND(P10="Alta",T10="Mayor"),AND(P10="Muy Alta",T10="Leve"),AND(P10="Muy Alta",T10="Menor"),AND(P10="Muy Alta",T10="Moderado"),AND(P10="Muy Alta",T10="Mayor")),"Alto",IF(OR(AND(P10="Muy Baja",T10="Catastrófico"),AND(P10="Baja",T10="Catastrófico"),AND(P10="Media",T10="Catastrófico"),AND(P10="Alta",T10="Catastrófico"),AND(P10="Muy Alta",T10="Catastrófico")),"Extremo",""))))</f>
        <v>Moderado</v>
      </c>
      <c r="W10" s="182">
        <v>1</v>
      </c>
      <c r="X10" s="183" t="s">
        <v>198</v>
      </c>
      <c r="Y10" s="183" t="s">
        <v>199</v>
      </c>
      <c r="Z10" s="183" t="s">
        <v>1528</v>
      </c>
      <c r="AA10" s="179" t="str">
        <f>+CONCATENATE(X10," ",Y10," ",Z10)</f>
        <v>El designado por el jefe de la OAP verifica mensualmente el reporte presentado por las dependencias  relacionado con el cumplimiento del avance  de las metas físicas de los proyectos de inversión. Como soporte quedan los reportes en las herramientas oficiales, correo de retroalimentación y/o soporte de mesa de trabajo
En caso de encontrar inconsistencias  en el reporte se realizá mesa de revisión con los responsables de los proyectos de inversión</v>
      </c>
      <c r="AB10" s="184" t="str">
        <f t="shared" ref="AB10:AB15" si="0">IF(OR(AC10="Preventivo",AC10="Detectivo"),"Probabilidad",IF(AC10="Correctivo","Impacto",""))</f>
        <v>Probabilidad</v>
      </c>
      <c r="AC10" s="185" t="s">
        <v>200</v>
      </c>
      <c r="AD10" s="185" t="s">
        <v>201</v>
      </c>
      <c r="AE10" s="186" t="str">
        <f>IF(AND(AC10="Preventivo",AD10="Automático"),"50%",IF(AND(AC10="Preventivo",AD10="Manual"),"40%",IF(AND(AC10="Detectivo",AD10="Automático"),"40%",IF(AND(AC10="Detectivo",AD10="Manual"),"30%",IF(AND(AC10="Correctivo",AD10="Automático"),"35%",IF(AND(AC10="Correctivo",AD10="Manual"),"25%",""))))))</f>
        <v>40%</v>
      </c>
      <c r="AF10" s="185" t="s">
        <v>202</v>
      </c>
      <c r="AG10" s="185" t="s">
        <v>203</v>
      </c>
      <c r="AH10" s="185" t="s">
        <v>204</v>
      </c>
      <c r="AI10" s="187">
        <f>IFERROR(IF(AB10="Probabilidad",(Q10-(+Q10*AE10)),IF(AB10="Impacto",Q10,"")),"")</f>
        <v>0.24</v>
      </c>
      <c r="AJ10" s="188" t="str">
        <f>IFERROR(IF(AI10="","",IF(AI10&lt;=0.2,"Muy Baja",IF(AI10&lt;=0.4,"Baja",IF(AI10&lt;=0.6,"Media",IF(AI10&lt;=0.8,"Alta","Muy Alta"))))),"")</f>
        <v>Baja</v>
      </c>
      <c r="AK10" s="186">
        <f>+AI10</f>
        <v>0.24</v>
      </c>
      <c r="AL10" s="188" t="str">
        <f>IFERROR(IF(AM10="","",IF(AM10&lt;=0.2,"Leve",IF(AM10&lt;=0.4,"Menor",IF(AM10&lt;=0.6,"Moderado",IF(AM10&lt;=0.8,"Mayor","Catastrófico"))))),"")</f>
        <v>Moderado</v>
      </c>
      <c r="AM10" s="186">
        <f>IFERROR(IF(AB10="Impacto",(U10-(+U10*AE10)),IF(AB10="Probabilidad",U10,"")),"")</f>
        <v>0.6</v>
      </c>
      <c r="AN10" s="189" t="str">
        <f>IFERROR(IF(OR(AND(AJ10="Muy Baja",AL10="Leve"),AND(AJ10="Muy Baja",AL10="Menor"),AND(AJ10="Baja",AL10="Leve")),"Bajo",IF(OR(AND(AJ10="Muy baja",AL10="Moderado"),AND(AJ10="Baja",AL10="Menor"),AND(AJ10="Baja",AL10="Moderado"),AND(AJ10="Media",AL10="Leve"),AND(AJ10="Media",AL10="Menor"),AND(AJ10="Media",AL10="Moderado"),AND(AJ10="Alta",AL10="Leve"),AND(AJ10="Alta",AL10="Menor")),"Moderado",IF(OR(AND(AJ10="Muy Baja",AL10="Mayor"),AND(AJ10="Baja",AL10="Mayor"),AND(AJ10="Media",AL10="Mayor"),AND(AJ10="Alta",AL10="Moderado"),AND(AJ10="Alta",AL10="Mayor"),AND(AJ10="Muy Alta",AL10="Leve"),AND(AJ10="Muy Alta",AL10="Menor"),AND(AJ10="Muy Alta",AL10="Moderado"),AND(AJ10="Muy Alta",AL10="Mayor")),"Alto",IF(OR(AND(AJ10="Muy Baja",AL10="Catastrófico"),AND(AJ10="Baja",AL10="Catastrófico"),AND(AJ10="Media",AL10="Catastrófico"),AND(AJ10="Alta",AL10="Catastrófico"),AND(AJ10="Muy Alta",AL10="Catastrófico")),"Extremo","")))),"")</f>
        <v>Moderado</v>
      </c>
      <c r="AO10" s="190" t="s">
        <v>36</v>
      </c>
      <c r="AP10" s="178" t="s">
        <v>205</v>
      </c>
      <c r="AQ10" s="180" t="s">
        <v>206</v>
      </c>
      <c r="AR10" s="178" t="s">
        <v>207</v>
      </c>
      <c r="AS10" s="191" t="s">
        <v>208</v>
      </c>
      <c r="AT10" s="292" t="s">
        <v>209</v>
      </c>
      <c r="AU10" s="292" t="s">
        <v>210</v>
      </c>
      <c r="AV10" s="292" t="s">
        <v>211</v>
      </c>
    </row>
    <row r="11" spans="1:276" ht="48" customHeight="1" x14ac:dyDescent="0.2">
      <c r="A11" s="309"/>
      <c r="B11" s="311"/>
      <c r="C11" s="292" t="s">
        <v>34</v>
      </c>
      <c r="D11" s="292"/>
      <c r="E11" s="292"/>
      <c r="F11" s="292"/>
      <c r="G11" s="305"/>
      <c r="H11" s="292" t="s">
        <v>192</v>
      </c>
      <c r="I11" s="292" t="s">
        <v>45</v>
      </c>
      <c r="J11" s="292"/>
      <c r="K11" s="292"/>
      <c r="L11" s="292"/>
      <c r="M11" s="292" t="s">
        <v>196</v>
      </c>
      <c r="N11" s="292"/>
      <c r="O11" s="300"/>
      <c r="P11" s="299"/>
      <c r="Q11" s="294"/>
      <c r="R11" s="293" t="s">
        <v>197</v>
      </c>
      <c r="S11" s="294" t="str">
        <f>IF(NOT(ISERROR(MATCH(R11,_xlfn.ANCHORARRAY(G22),0))),Q24&amp;"Por favor no seleccionar los criterios de impacto",R11)</f>
        <v xml:space="preserve">     El riesgo afecta la imagen de la entidad con algunos usuarios de relevancia frente al logro de los objetivos</v>
      </c>
      <c r="T11" s="299"/>
      <c r="U11" s="294"/>
      <c r="V11" s="296"/>
      <c r="W11" s="182">
        <v>2</v>
      </c>
      <c r="X11" s="183" t="s">
        <v>198</v>
      </c>
      <c r="Y11" s="182" t="s">
        <v>212</v>
      </c>
      <c r="Z11" s="183" t="s">
        <v>213</v>
      </c>
      <c r="AA11" s="179" t="str">
        <f>+CONCATENATE(X11," ",Y11," ",Z11)</f>
        <v>El designado por el jefe de la OAP revisa  el corte presupuestal y consolida mensulamente el informe de ejecución de los proyectos de inversión mediante el cual se presentan observaciones, alertas y/o recomendaciones frente a su avance
Como soporte queda el informe ejecutivo de seguimiento a proyectos</v>
      </c>
      <c r="AB11" s="184" t="str">
        <f t="shared" si="0"/>
        <v>Probabilidad</v>
      </c>
      <c r="AC11" s="185" t="s">
        <v>214</v>
      </c>
      <c r="AD11" s="185" t="s">
        <v>201</v>
      </c>
      <c r="AE11" s="186" t="str">
        <f t="shared" ref="AE11:AE15" si="1">IF(AND(AC11="Preventivo",AD11="Automático"),"50%",IF(AND(AC11="Preventivo",AD11="Manual"),"40%",IF(AND(AC11="Detectivo",AD11="Automático"),"40%",IF(AND(AC11="Detectivo",AD11="Manual"),"30%",IF(AND(AC11="Correctivo",AD11="Automático"),"35%",IF(AND(AC11="Correctivo",AD11="Manual"),"25%",""))))))</f>
        <v>30%</v>
      </c>
      <c r="AF11" s="185" t="s">
        <v>202</v>
      </c>
      <c r="AG11" s="185" t="s">
        <v>203</v>
      </c>
      <c r="AH11" s="185" t="s">
        <v>204</v>
      </c>
      <c r="AI11" s="187">
        <f>IFERROR(IF(AND(AB10="Probabilidad",AB11="Probabilidad"),(AK10-(+AK10*AE11)),IF(AB11="Probabilidad",(Q10-(+Q10*AE11)),IF(AB11="Impacto",AK10,""))),"")</f>
        <v>0.16799999999999998</v>
      </c>
      <c r="AJ11" s="188" t="str">
        <f t="shared" ref="AJ11:AJ27" si="2">IFERROR(IF(AI11="","",IF(AI11&lt;=0.2,"Muy Baja",IF(AI11&lt;=0.4,"Baja",IF(AI11&lt;=0.6,"Media",IF(AI11&lt;=0.8,"Alta","Muy Alta"))))),"")</f>
        <v>Muy Baja</v>
      </c>
      <c r="AK11" s="186">
        <f t="shared" ref="AK11:AK15" si="3">+AI11</f>
        <v>0.16799999999999998</v>
      </c>
      <c r="AL11" s="188" t="str">
        <f t="shared" ref="AL11:AL27" si="4">IFERROR(IF(AM11="","",IF(AM11&lt;=0.2,"Leve",IF(AM11&lt;=0.4,"Menor",IF(AM11&lt;=0.6,"Moderado",IF(AM11&lt;=0.8,"Mayor","Catastrófico"))))),"")</f>
        <v>Moderado</v>
      </c>
      <c r="AM11" s="186">
        <f>IFERROR(IF(AND(AB10="Impacto",AB11="Impacto"),(AM10-(+AM10*AE11)),IF(AB11="Impacto",($T$13-(+$T$13*AE11)),IF(AB11="Probabilidad",AM10,""))),"")</f>
        <v>0.6</v>
      </c>
      <c r="AN11" s="189" t="str">
        <f t="shared" ref="AN11:AN15" si="5">IFERROR(IF(OR(AND(AJ11="Muy Baja",AL11="Leve"),AND(AJ11="Muy Baja",AL11="Menor"),AND(AJ11="Baja",AL11="Leve")),"Bajo",IF(OR(AND(AJ11="Muy baja",AL11="Moderado"),AND(AJ11="Baja",AL11="Menor"),AND(AJ11="Baja",AL11="Moderado"),AND(AJ11="Media",AL11="Leve"),AND(AJ11="Media",AL11="Menor"),AND(AJ11="Media",AL11="Moderado"),AND(AJ11="Alta",AL11="Leve"),AND(AJ11="Alta",AL11="Menor")),"Moderado",IF(OR(AND(AJ11="Muy Baja",AL11="Mayor"),AND(AJ11="Baja",AL11="Mayor"),AND(AJ11="Media",AL11="Mayor"),AND(AJ11="Alta",AL11="Moderado"),AND(AJ11="Alta",AL11="Mayor"),AND(AJ11="Muy Alta",AL11="Leve"),AND(AJ11="Muy Alta",AL11="Menor"),AND(AJ11="Muy Alta",AL11="Moderado"),AND(AJ11="Muy Alta",AL11="Mayor")),"Alto",IF(OR(AND(AJ11="Muy Baja",AL11="Catastrófico"),AND(AJ11="Baja",AL11="Catastrófico"),AND(AJ11="Media",AL11="Catastrófico"),AND(AJ11="Alta",AL11="Catastrófico"),AND(AJ11="Muy Alta",AL11="Catastrófico")),"Extremo","")))),"")</f>
        <v>Moderado</v>
      </c>
      <c r="AO11" s="190" t="s">
        <v>36</v>
      </c>
      <c r="AP11" s="178" t="s">
        <v>215</v>
      </c>
      <c r="AQ11" s="180" t="s">
        <v>206</v>
      </c>
      <c r="AR11" s="178" t="s">
        <v>207</v>
      </c>
      <c r="AS11" s="191" t="s">
        <v>216</v>
      </c>
      <c r="AT11" s="292"/>
      <c r="AU11" s="292"/>
      <c r="AV11" s="292"/>
    </row>
    <row r="12" spans="1:276" ht="5.25" customHeight="1" x14ac:dyDescent="0.2">
      <c r="A12" s="309"/>
      <c r="B12" s="311"/>
      <c r="C12" s="292" t="s">
        <v>34</v>
      </c>
      <c r="D12" s="292"/>
      <c r="E12" s="292"/>
      <c r="F12" s="292"/>
      <c r="G12" s="305"/>
      <c r="H12" s="292" t="s">
        <v>192</v>
      </c>
      <c r="I12" s="292" t="s">
        <v>45</v>
      </c>
      <c r="J12" s="292"/>
      <c r="K12" s="292"/>
      <c r="L12" s="292"/>
      <c r="M12" s="292" t="s">
        <v>196</v>
      </c>
      <c r="N12" s="292"/>
      <c r="O12" s="300"/>
      <c r="P12" s="299"/>
      <c r="Q12" s="294"/>
      <c r="R12" s="293" t="s">
        <v>197</v>
      </c>
      <c r="S12" s="294" t="str">
        <f>IF(NOT(ISERROR(MATCH(R12,_xlfn.ANCHORARRAY(G23),0))),Q25&amp;"Por favor no seleccionar los criterios de impacto",R12)</f>
        <v xml:space="preserve">     El riesgo afecta la imagen de la entidad con algunos usuarios de relevancia frente al logro de los objetivos</v>
      </c>
      <c r="T12" s="299"/>
      <c r="U12" s="294"/>
      <c r="V12" s="296"/>
      <c r="W12" s="182">
        <v>3</v>
      </c>
      <c r="X12" s="183"/>
      <c r="Y12" s="182"/>
      <c r="Z12" s="182"/>
      <c r="AA12" s="179" t="str">
        <f t="shared" ref="AA12:AA33" si="6">+CONCATENATE(X12," ",Y12," ",Z12)</f>
        <v xml:space="preserve">  </v>
      </c>
      <c r="AB12" s="184" t="str">
        <f t="shared" si="0"/>
        <v/>
      </c>
      <c r="AC12" s="185"/>
      <c r="AD12" s="185"/>
      <c r="AE12" s="186" t="str">
        <f t="shared" si="1"/>
        <v/>
      </c>
      <c r="AF12" s="185"/>
      <c r="AG12" s="185"/>
      <c r="AH12" s="185"/>
      <c r="AI12" s="187" t="str">
        <f>IFERROR(IF(AND(AB11="Probabilidad",AB12="Probabilidad"),(AK11-(+AK11*AE12)),IF(AND(AB11="Impacto",AB12="Probabilidad"),(AK10-(+AK10*AE12)),IF(AB12="Impacto",AK11,""))),"")</f>
        <v/>
      </c>
      <c r="AJ12" s="188" t="str">
        <f t="shared" si="2"/>
        <v/>
      </c>
      <c r="AK12" s="186" t="str">
        <f t="shared" si="3"/>
        <v/>
      </c>
      <c r="AL12" s="188" t="str">
        <f t="shared" si="4"/>
        <v/>
      </c>
      <c r="AM12" s="186" t="str">
        <f>IFERROR(IF(AND(AB11="Impacto",AB12="Impacto"),(AM11-(+AM11*AE12)),IF(AND(AB11="Probabilidad",AB12="Impacto"),(AM10-(+AM10*AE12)),IF(AB12="Probabilidad",AM11,""))),"")</f>
        <v/>
      </c>
      <c r="AN12" s="189" t="str">
        <f t="shared" si="5"/>
        <v/>
      </c>
      <c r="AO12" s="190"/>
      <c r="AP12" s="178"/>
      <c r="AQ12" s="180"/>
      <c r="AR12" s="180"/>
      <c r="AS12" s="191"/>
      <c r="AT12" s="173"/>
      <c r="AU12" s="173"/>
      <c r="AV12" s="173"/>
    </row>
    <row r="13" spans="1:276" ht="5.25" customHeight="1" x14ac:dyDescent="0.2">
      <c r="A13" s="309"/>
      <c r="B13" s="311"/>
      <c r="C13" s="292" t="s">
        <v>34</v>
      </c>
      <c r="D13" s="292"/>
      <c r="E13" s="292"/>
      <c r="F13" s="292"/>
      <c r="G13" s="305"/>
      <c r="H13" s="292" t="s">
        <v>192</v>
      </c>
      <c r="I13" s="292" t="s">
        <v>45</v>
      </c>
      <c r="J13" s="292"/>
      <c r="K13" s="292"/>
      <c r="L13" s="292"/>
      <c r="M13" s="292" t="s">
        <v>196</v>
      </c>
      <c r="N13" s="292"/>
      <c r="O13" s="300"/>
      <c r="P13" s="299"/>
      <c r="Q13" s="294"/>
      <c r="R13" s="293" t="s">
        <v>197</v>
      </c>
      <c r="S13" s="294" t="str">
        <f>IF(NOT(ISERROR(MATCH(R13,_xlfn.ANCHORARRAY(G24),0))),Q26&amp;"Por favor no seleccionar los criterios de impacto",R13)</f>
        <v xml:space="preserve">     El riesgo afecta la imagen de la entidad con algunos usuarios de relevancia frente al logro de los objetivos</v>
      </c>
      <c r="T13" s="299"/>
      <c r="U13" s="294"/>
      <c r="V13" s="296"/>
      <c r="W13" s="182">
        <v>4</v>
      </c>
      <c r="X13" s="183"/>
      <c r="Y13" s="182"/>
      <c r="Z13" s="182"/>
      <c r="AA13" s="179" t="str">
        <f t="shared" si="6"/>
        <v xml:space="preserve">  </v>
      </c>
      <c r="AB13" s="184" t="str">
        <f t="shared" si="0"/>
        <v/>
      </c>
      <c r="AC13" s="185"/>
      <c r="AD13" s="185"/>
      <c r="AE13" s="186" t="str">
        <f t="shared" si="1"/>
        <v/>
      </c>
      <c r="AF13" s="185"/>
      <c r="AG13" s="185"/>
      <c r="AH13" s="185"/>
      <c r="AI13" s="187" t="str">
        <f t="shared" ref="AI13:AI15" si="7">IFERROR(IF(AND(AB12="Probabilidad",AB13="Probabilidad"),(AK12-(+AK12*AE13)),IF(AND(AB12="Impacto",AB13="Probabilidad"),(AK11-(+AK11*AE13)),IF(AB13="Impacto",AK12,""))),"")</f>
        <v/>
      </c>
      <c r="AJ13" s="188" t="str">
        <f t="shared" si="2"/>
        <v/>
      </c>
      <c r="AK13" s="186" t="str">
        <f t="shared" si="3"/>
        <v/>
      </c>
      <c r="AL13" s="188" t="str">
        <f t="shared" si="4"/>
        <v/>
      </c>
      <c r="AM13" s="186" t="str">
        <f t="shared" ref="AM13:AM15" si="8">IFERROR(IF(AND(AB12="Impacto",AB13="Impacto"),(AM12-(+AM12*AE13)),IF(AND(AB12="Probabilidad",AB13="Impacto"),(AM11-(+AM11*AE13)),IF(AB13="Probabilidad",AM12,""))),"")</f>
        <v/>
      </c>
      <c r="AN13" s="189" t="str">
        <f>IFERROR(IF(OR(AND(AJ13="Muy Baja",AL13="Leve"),AND(AJ13="Muy Baja",AL13="Menor"),AND(AJ13="Baja",AL13="Leve")),"Bajo",IF(OR(AND(AJ13="Muy baja",AL13="Moderado"),AND(AJ13="Baja",AL13="Menor"),AND(AJ13="Baja",AL13="Moderado"),AND(AJ13="Media",AL13="Leve"),AND(AJ13="Media",AL13="Menor"),AND(AJ13="Media",AL13="Moderado"),AND(AJ13="Alta",AL13="Leve"),AND(AJ13="Alta",AL13="Menor")),"Moderado",IF(OR(AND(AJ13="Muy Baja",AL13="Mayor"),AND(AJ13="Baja",AL13="Mayor"),AND(AJ13="Media",AL13="Mayor"),AND(AJ13="Alta",AL13="Moderado"),AND(AJ13="Alta",AL13="Mayor"),AND(AJ13="Muy Alta",AL13="Leve"),AND(AJ13="Muy Alta",AL13="Menor"),AND(AJ13="Muy Alta",AL13="Moderado"),AND(AJ13="Muy Alta",AL13="Mayor")),"Alto",IF(OR(AND(AJ13="Muy Baja",AL13="Catastrófico"),AND(AJ13="Baja",AL13="Catastrófico"),AND(AJ13="Media",AL13="Catastrófico"),AND(AJ13="Alta",AL13="Catastrófico"),AND(AJ13="Muy Alta",AL13="Catastrófico")),"Extremo","")))),"")</f>
        <v/>
      </c>
      <c r="AO13" s="190"/>
      <c r="AP13" s="178"/>
      <c r="AQ13" s="180"/>
      <c r="AR13" s="180"/>
      <c r="AS13" s="191"/>
      <c r="AT13" s="173"/>
      <c r="AU13" s="173"/>
      <c r="AV13" s="173"/>
    </row>
    <row r="14" spans="1:276" ht="5.25" customHeight="1" x14ac:dyDescent="0.2">
      <c r="A14" s="309"/>
      <c r="B14" s="311"/>
      <c r="C14" s="292" t="s">
        <v>34</v>
      </c>
      <c r="D14" s="292"/>
      <c r="E14" s="292"/>
      <c r="F14" s="292"/>
      <c r="G14" s="305"/>
      <c r="H14" s="292" t="s">
        <v>192</v>
      </c>
      <c r="I14" s="292" t="s">
        <v>45</v>
      </c>
      <c r="J14" s="292"/>
      <c r="K14" s="292"/>
      <c r="L14" s="292"/>
      <c r="M14" s="292" t="s">
        <v>196</v>
      </c>
      <c r="N14" s="292"/>
      <c r="O14" s="300"/>
      <c r="P14" s="299"/>
      <c r="Q14" s="294"/>
      <c r="R14" s="293" t="s">
        <v>197</v>
      </c>
      <c r="S14" s="294" t="str">
        <f>IF(NOT(ISERROR(MATCH(R14,_xlfn.ANCHORARRAY(G25),0))),Q27&amp;"Por favor no seleccionar los criterios de impacto",R14)</f>
        <v xml:space="preserve">     El riesgo afecta la imagen de la entidad con algunos usuarios de relevancia frente al logro de los objetivos</v>
      </c>
      <c r="T14" s="299"/>
      <c r="U14" s="294"/>
      <c r="V14" s="296"/>
      <c r="W14" s="182">
        <v>5</v>
      </c>
      <c r="X14" s="183"/>
      <c r="Y14" s="182"/>
      <c r="Z14" s="182"/>
      <c r="AA14" s="179" t="str">
        <f t="shared" si="6"/>
        <v xml:space="preserve">  </v>
      </c>
      <c r="AB14" s="184" t="str">
        <f t="shared" si="0"/>
        <v/>
      </c>
      <c r="AC14" s="185"/>
      <c r="AD14" s="185"/>
      <c r="AE14" s="186" t="str">
        <f t="shared" si="1"/>
        <v/>
      </c>
      <c r="AF14" s="185"/>
      <c r="AG14" s="185"/>
      <c r="AH14" s="185"/>
      <c r="AI14" s="187" t="str">
        <f t="shared" si="7"/>
        <v/>
      </c>
      <c r="AJ14" s="188" t="str">
        <f t="shared" si="2"/>
        <v/>
      </c>
      <c r="AK14" s="186" t="str">
        <f t="shared" si="3"/>
        <v/>
      </c>
      <c r="AL14" s="188" t="str">
        <f t="shared" si="4"/>
        <v/>
      </c>
      <c r="AM14" s="186" t="str">
        <f t="shared" si="8"/>
        <v/>
      </c>
      <c r="AN14" s="189" t="str">
        <f t="shared" si="5"/>
        <v/>
      </c>
      <c r="AO14" s="190"/>
      <c r="AP14" s="178"/>
      <c r="AQ14" s="180"/>
      <c r="AR14" s="180"/>
      <c r="AS14" s="191"/>
      <c r="AT14" s="173"/>
      <c r="AU14" s="173"/>
      <c r="AV14" s="173"/>
    </row>
    <row r="15" spans="1:276" ht="5.25" customHeight="1" x14ac:dyDescent="0.2">
      <c r="A15" s="309"/>
      <c r="B15" s="311"/>
      <c r="C15" s="292" t="s">
        <v>34</v>
      </c>
      <c r="D15" s="292"/>
      <c r="E15" s="292"/>
      <c r="F15" s="292"/>
      <c r="G15" s="305"/>
      <c r="H15" s="292" t="s">
        <v>192</v>
      </c>
      <c r="I15" s="292" t="s">
        <v>45</v>
      </c>
      <c r="J15" s="292"/>
      <c r="K15" s="292"/>
      <c r="L15" s="292"/>
      <c r="M15" s="292" t="s">
        <v>196</v>
      </c>
      <c r="N15" s="292"/>
      <c r="O15" s="300"/>
      <c r="P15" s="299"/>
      <c r="Q15" s="294"/>
      <c r="R15" s="293" t="s">
        <v>197</v>
      </c>
      <c r="S15" s="294" t="str">
        <f>IF(NOT(ISERROR(MATCH(R15,_xlfn.ANCHORARRAY(G26),0))),Q28&amp;"Por favor no seleccionar los criterios de impacto",R15)</f>
        <v xml:space="preserve">     El riesgo afecta la imagen de la entidad con algunos usuarios de relevancia frente al logro de los objetivos</v>
      </c>
      <c r="T15" s="299"/>
      <c r="U15" s="294"/>
      <c r="V15" s="296"/>
      <c r="W15" s="182">
        <v>6</v>
      </c>
      <c r="X15" s="183"/>
      <c r="Y15" s="182"/>
      <c r="Z15" s="182"/>
      <c r="AA15" s="179" t="str">
        <f t="shared" si="6"/>
        <v xml:space="preserve">  </v>
      </c>
      <c r="AB15" s="184" t="str">
        <f t="shared" si="0"/>
        <v/>
      </c>
      <c r="AC15" s="185"/>
      <c r="AD15" s="185"/>
      <c r="AE15" s="186" t="str">
        <f t="shared" si="1"/>
        <v/>
      </c>
      <c r="AF15" s="185"/>
      <c r="AG15" s="185"/>
      <c r="AH15" s="185"/>
      <c r="AI15" s="187" t="str">
        <f t="shared" si="7"/>
        <v/>
      </c>
      <c r="AJ15" s="188" t="str">
        <f t="shared" si="2"/>
        <v/>
      </c>
      <c r="AK15" s="186" t="str">
        <f t="shared" si="3"/>
        <v/>
      </c>
      <c r="AL15" s="188" t="str">
        <f t="shared" si="4"/>
        <v/>
      </c>
      <c r="AM15" s="186" t="str">
        <f t="shared" si="8"/>
        <v/>
      </c>
      <c r="AN15" s="189" t="str">
        <f t="shared" si="5"/>
        <v/>
      </c>
      <c r="AO15" s="190"/>
      <c r="AP15" s="178"/>
      <c r="AQ15" s="180"/>
      <c r="AR15" s="180"/>
      <c r="AS15" s="191"/>
      <c r="AT15" s="173"/>
      <c r="AU15" s="173"/>
      <c r="AV15" s="173"/>
    </row>
    <row r="16" spans="1:276" ht="48" customHeight="1" x14ac:dyDescent="0.2">
      <c r="A16" s="309">
        <v>2</v>
      </c>
      <c r="B16" s="311" t="s">
        <v>188</v>
      </c>
      <c r="C16" s="292" t="s">
        <v>31</v>
      </c>
      <c r="D16" s="292" t="s">
        <v>217</v>
      </c>
      <c r="E16" s="292" t="s">
        <v>218</v>
      </c>
      <c r="F16" s="292" t="s">
        <v>219</v>
      </c>
      <c r="G16" s="305" t="str">
        <f t="shared" ref="G16" si="9">+CONCATENATE(C16," ",D16," ",E16)</f>
        <v>Posibilidad de afectación reputacional por incumplimiento en la ejecución de las actividades asociadas a las herramientas de planeación estrategica  en el marco de la implementación del modelo de gestión debido a la  inoportunidad en la aplicación de seguimientos de la primera y segunda línea de defensa</v>
      </c>
      <c r="H16" s="292" t="s">
        <v>192</v>
      </c>
      <c r="I16" s="292" t="s">
        <v>45</v>
      </c>
      <c r="J16" s="277" t="s">
        <v>220</v>
      </c>
      <c r="K16" s="277" t="s">
        <v>221</v>
      </c>
      <c r="L16" s="292" t="s">
        <v>222</v>
      </c>
      <c r="M16" s="292" t="s">
        <v>49</v>
      </c>
      <c r="N16" s="292" t="s">
        <v>64</v>
      </c>
      <c r="O16" s="300">
        <f>187+60</f>
        <v>247</v>
      </c>
      <c r="P16" s="299" t="str">
        <f>IF(O16&lt;=0,"",IF(O16&lt;=2,"Muy Baja",IF(O16&lt;=24,"Baja",IF(O16&lt;=500,"Media",IF(O16&lt;=5000,"Alta","Muy Alta")))))</f>
        <v>Media</v>
      </c>
      <c r="Q16" s="294">
        <f>IF(P16="","",IF(P16="Muy Baja",0.2,IF(P16="Baja",0.4,IF(P16="Media",0.6,IF(P16="Alta",0.8,IF(P16="Muy Alta",1,))))))</f>
        <v>0.6</v>
      </c>
      <c r="R16" s="293" t="s">
        <v>197</v>
      </c>
      <c r="S16" s="294" t="str">
        <f>IF(NOT(ISERROR(MATCH(R16,'[2]Tabla Impacto'!$B$245:$B$247,0))),'[2]Tabla Impacto'!$F$224&amp;"Por favor no seleccionar los criterios de impacto(Afectación Económica o presupuestal y Pérdida Reputacional)",R16)</f>
        <v xml:space="preserve">     El riesgo afecta la imagen de la entidad con algunos usuarios de relevancia frente al logro de los objetivos</v>
      </c>
      <c r="T16" s="299" t="str">
        <f>IF(OR(S16='[2]Tabla Impacto'!$C$12,S16='[2]Tabla Impacto'!$D$12),"Leve",IF(OR(S16='[2]Tabla Impacto'!$C$13,S16='[2]Tabla Impacto'!$D$13),"Menor",IF(OR(S16='[2]Tabla Impacto'!$C$14,S16='[2]Tabla Impacto'!$D$14),"Moderado",IF(OR(S16='[2]Tabla Impacto'!$C$15,S16='[2]Tabla Impacto'!$D$15),"Mayor",IF(OR(S16='[2]Tabla Impacto'!$C$16,S16='[2]Tabla Impacto'!$D$16),"Catastrófico","")))))</f>
        <v>Moderado</v>
      </c>
      <c r="U16" s="294">
        <f>IF(T16="","",IF(T16="Leve",0.2,IF(T16="Menor",0.4,IF(T16="Moderado",0.6,IF(T16="Mayor",0.8,IF(T16="Catastrófico",1,))))))</f>
        <v>0.6</v>
      </c>
      <c r="V16" s="296" t="str">
        <f>IF(OR(AND(P16="Muy Baja",T16="Leve"),AND(P16="Muy Baja",T16="Menor"),AND(P16="Baja",T16="Leve")),"Bajo",IF(OR(AND(P16="Muy baja",T16="Moderado"),AND(P16="Baja",T16="Menor"),AND(P16="Baja",T16="Moderado"),AND(P16="Media",T16="Leve"),AND(P16="Media",T16="Menor"),AND(P16="Media",T16="Moderado"),AND(P16="Alta",T16="Leve"),AND(P16="Alta",T16="Menor")),"Moderado",IF(OR(AND(P16="Muy Baja",T16="Mayor"),AND(P16="Baja",T16="Mayor"),AND(P16="Media",T16="Mayor"),AND(P16="Alta",T16="Moderado"),AND(P16="Alta",T16="Mayor"),AND(P16="Muy Alta",T16="Leve"),AND(P16="Muy Alta",T16="Menor"),AND(P16="Muy Alta",T16="Moderado"),AND(P16="Muy Alta",T16="Mayor")),"Alto",IF(OR(AND(P16="Muy Baja",T16="Catastrófico"),AND(P16="Baja",T16="Catastrófico"),AND(P16="Media",T16="Catastrófico"),AND(P16="Alta",T16="Catastrófico"),AND(P16="Muy Alta",T16="Catastrófico")),"Extremo",""))))</f>
        <v>Moderado</v>
      </c>
      <c r="W16" s="182">
        <v>1</v>
      </c>
      <c r="X16" s="183" t="s">
        <v>198</v>
      </c>
      <c r="Y16" s="183" t="s">
        <v>199</v>
      </c>
      <c r="Z16" s="183" t="s">
        <v>223</v>
      </c>
      <c r="AA16" s="179" t="str">
        <f t="shared" si="6"/>
        <v>El designado por el jefe de la OAP verifica  trimestralmente la coherencia en el  reporte de los planes de acción por procesos versus a las acciones programadas. como soporte queda el correo de retroalimentación y/o acta reunión, en caso de encontrar diferencias en el reporte se solicitara justificación o corrección del mismo</v>
      </c>
      <c r="AB16" s="184" t="str">
        <f>IF(OR(AC16="Preventivo",AC16="Detectivo"),"Probabilidad",IF(AC16="Correctivo","Impacto",""))</f>
        <v>Probabilidad</v>
      </c>
      <c r="AC16" s="185" t="s">
        <v>200</v>
      </c>
      <c r="AD16" s="185" t="s">
        <v>201</v>
      </c>
      <c r="AE16" s="186" t="str">
        <f>IF(AND(AC16="Preventivo",AD16="Automático"),"50%",IF(AND(AC16="Preventivo",AD16="Manual"),"40%",IF(AND(AC16="Detectivo",AD16="Automático"),"40%",IF(AND(AC16="Detectivo",AD16="Manual"),"30%",IF(AND(AC16="Correctivo",AD16="Automático"),"35%",IF(AND(AC16="Correctivo",AD16="Manual"),"25%",""))))))</f>
        <v>40%</v>
      </c>
      <c r="AF16" s="185" t="s">
        <v>202</v>
      </c>
      <c r="AG16" s="185" t="s">
        <v>203</v>
      </c>
      <c r="AH16" s="185" t="s">
        <v>204</v>
      </c>
      <c r="AI16" s="187">
        <f>IFERROR(IF(AB16="Probabilidad",(Q16-(+Q16*AE16)),IF(AB16="Impacto",Q16,"")),"")</f>
        <v>0.36</v>
      </c>
      <c r="AJ16" s="188" t="str">
        <f>IFERROR(IF(AI16="","",IF(AI16&lt;=0.2,"Muy Baja",IF(AI16&lt;=0.4,"Baja",IF(AI16&lt;=0.6,"Media",IF(AI16&lt;=0.8,"Alta","Muy Alta"))))),"")</f>
        <v>Baja</v>
      </c>
      <c r="AK16" s="186">
        <f>+AI16</f>
        <v>0.36</v>
      </c>
      <c r="AL16" s="188" t="str">
        <f>IFERROR(IF(AM16="","",IF(AM16&lt;=0.2,"Leve",IF(AM16&lt;=0.4,"Menor",IF(AM16&lt;=0.6,"Moderado",IF(AM16&lt;=0.8,"Mayor","Catastrófico"))))),"")</f>
        <v>Moderado</v>
      </c>
      <c r="AM16" s="186">
        <f t="shared" ref="AM16" si="10">IFERROR(IF(AB16="Impacto",(U16-(+U16*AE16)),IF(AB16="Probabilidad",U16,"")),"")</f>
        <v>0.6</v>
      </c>
      <c r="AN16" s="189" t="str">
        <f>IFERROR(IF(OR(AND(AJ16="Muy Baja",AL16="Leve"),AND(AJ16="Muy Baja",AL16="Menor"),AND(AJ16="Baja",AL16="Leve")),"Bajo",IF(OR(AND(AJ16="Muy baja",AL16="Moderado"),AND(AJ16="Baja",AL16="Menor"),AND(AJ16="Baja",AL16="Moderado"),AND(AJ16="Media",AL16="Leve"),AND(AJ16="Media",AL16="Menor"),AND(AJ16="Media",AL16="Moderado"),AND(AJ16="Alta",AL16="Leve"),AND(AJ16="Alta",AL16="Menor")),"Moderado",IF(OR(AND(AJ16="Muy Baja",AL16="Mayor"),AND(AJ16="Baja",AL16="Mayor"),AND(AJ16="Media",AL16="Mayor"),AND(AJ16="Alta",AL16="Moderado"),AND(AJ16="Alta",AL16="Mayor"),AND(AJ16="Muy Alta",AL16="Leve"),AND(AJ16="Muy Alta",AL16="Menor"),AND(AJ16="Muy Alta",AL16="Moderado"),AND(AJ16="Muy Alta",AL16="Mayor")),"Alto",IF(OR(AND(AJ16="Muy Baja",AL16="Catastrófico"),AND(AJ16="Baja",AL16="Catastrófico"),AND(AJ16="Media",AL16="Catastrófico"),AND(AJ16="Alta",AL16="Catastrófico"),AND(AJ16="Muy Alta",AL16="Catastrófico")),"Extremo","")))),"")</f>
        <v>Moderado</v>
      </c>
      <c r="AO16" s="190" t="s">
        <v>36</v>
      </c>
      <c r="AP16" s="178" t="s">
        <v>224</v>
      </c>
      <c r="AQ16" s="180" t="s">
        <v>206</v>
      </c>
      <c r="AR16" s="178" t="s">
        <v>225</v>
      </c>
      <c r="AS16" s="191" t="s">
        <v>208</v>
      </c>
      <c r="AT16" s="295" t="s">
        <v>226</v>
      </c>
      <c r="AU16" s="295" t="s">
        <v>227</v>
      </c>
      <c r="AV16" s="295" t="s">
        <v>228</v>
      </c>
    </row>
    <row r="17" spans="1:48" ht="48" customHeight="1" x14ac:dyDescent="0.2">
      <c r="A17" s="309"/>
      <c r="B17" s="311"/>
      <c r="C17" s="292" t="s">
        <v>31</v>
      </c>
      <c r="D17" s="292"/>
      <c r="E17" s="292"/>
      <c r="F17" s="292"/>
      <c r="G17" s="305"/>
      <c r="H17" s="292" t="s">
        <v>192</v>
      </c>
      <c r="I17" s="292" t="s">
        <v>45</v>
      </c>
      <c r="J17" s="277"/>
      <c r="K17" s="277"/>
      <c r="L17" s="292"/>
      <c r="M17" s="292" t="s">
        <v>49</v>
      </c>
      <c r="N17" s="292" t="s">
        <v>64</v>
      </c>
      <c r="O17" s="300"/>
      <c r="P17" s="299"/>
      <c r="Q17" s="294"/>
      <c r="R17" s="293" t="s">
        <v>197</v>
      </c>
      <c r="S17" s="294" t="str">
        <f>IF(NOT(ISERROR(MATCH(R17,_xlfn.ANCHORARRAY(G28),0))),Q30&amp;"Por favor no seleccionar los criterios de impacto",R17)</f>
        <v xml:space="preserve">     El riesgo afecta la imagen de la entidad con algunos usuarios de relevancia frente al logro de los objetivos</v>
      </c>
      <c r="T17" s="299"/>
      <c r="U17" s="294"/>
      <c r="V17" s="296"/>
      <c r="W17" s="182">
        <v>2</v>
      </c>
      <c r="X17" s="183" t="s">
        <v>198</v>
      </c>
      <c r="Y17" s="183" t="s">
        <v>199</v>
      </c>
      <c r="Z17" s="183" t="s">
        <v>229</v>
      </c>
      <c r="AA17" s="179" t="str">
        <f>+CONCATENATE(X17," ",Y17," ",Z17)</f>
        <v>El designado por el jefe de la OAP verifica  la ejecución vs la programación de las actividades  del plan de adecuación trimestralmente, como soporte queda el correo de retroalimentación al líder de la política, 
En el caso de encontrar incumplimiento se solicita respuesta o justificación del líder de la política.</v>
      </c>
      <c r="AB17" s="184" t="str">
        <f>IF(OR(AC17="Preventivo",AC17="Detectivo"),"Probabilidad",IF(AC17="Correctivo","Impacto",""))</f>
        <v>Probabilidad</v>
      </c>
      <c r="AC17" s="185" t="s">
        <v>200</v>
      </c>
      <c r="AD17" s="185" t="s">
        <v>201</v>
      </c>
      <c r="AE17" s="186" t="str">
        <f t="shared" ref="AE17:AE21" si="11">IF(AND(AC17="Preventivo",AD17="Automático"),"50%",IF(AND(AC17="Preventivo",AD17="Manual"),"40%",IF(AND(AC17="Detectivo",AD17="Automático"),"40%",IF(AND(AC17="Detectivo",AD17="Manual"),"30%",IF(AND(AC17="Correctivo",AD17="Automático"),"35%",IF(AND(AC17="Correctivo",AD17="Manual"),"25%",""))))))</f>
        <v>40%</v>
      </c>
      <c r="AF17" s="185" t="s">
        <v>230</v>
      </c>
      <c r="AG17" s="185" t="s">
        <v>203</v>
      </c>
      <c r="AH17" s="185" t="s">
        <v>204</v>
      </c>
      <c r="AI17" s="187">
        <f>IFERROR(IF(AND(AB16="Probabilidad",AB17="Probabilidad"),(AK16-(+AK16*AE17)),IF(AB17="Probabilidad",(Q16-(+Q16*AE17)),IF(AB17="Impacto",AK16,""))),"")</f>
        <v>0.216</v>
      </c>
      <c r="AJ17" s="188" t="str">
        <f t="shared" si="2"/>
        <v>Baja</v>
      </c>
      <c r="AK17" s="186">
        <f t="shared" ref="AK17:AK21" si="12">+AI17</f>
        <v>0.216</v>
      </c>
      <c r="AL17" s="188" t="str">
        <f t="shared" si="4"/>
        <v>Moderado</v>
      </c>
      <c r="AM17" s="186">
        <f t="shared" ref="AM17" si="13">IFERROR(IF(AND(AB16="Impacto",AB17="Impacto"),(AM16-(+AM16*AE17)),IF(AB17="Impacto",($T$13-(+$T$13*AE17)),IF(AB17="Probabilidad",AM16,""))),"")</f>
        <v>0.6</v>
      </c>
      <c r="AN17" s="189" t="str">
        <f t="shared" ref="AN17:AN18" si="14">IFERROR(IF(OR(AND(AJ17="Muy Baja",AL17="Leve"),AND(AJ17="Muy Baja",AL17="Menor"),AND(AJ17="Baja",AL17="Leve")),"Bajo",IF(OR(AND(AJ17="Muy baja",AL17="Moderado"),AND(AJ17="Baja",AL17="Menor"),AND(AJ17="Baja",AL17="Moderado"),AND(AJ17="Media",AL17="Leve"),AND(AJ17="Media",AL17="Menor"),AND(AJ17="Media",AL17="Moderado"),AND(AJ17="Alta",AL17="Leve"),AND(AJ17="Alta",AL17="Menor")),"Moderado",IF(OR(AND(AJ17="Muy Baja",AL17="Mayor"),AND(AJ17="Baja",AL17="Mayor"),AND(AJ17="Media",AL17="Mayor"),AND(AJ17="Alta",AL17="Moderado"),AND(AJ17="Alta",AL17="Mayor"),AND(AJ17="Muy Alta",AL17="Leve"),AND(AJ17="Muy Alta",AL17="Menor"),AND(AJ17="Muy Alta",AL17="Moderado"),AND(AJ17="Muy Alta",AL17="Mayor")),"Alto",IF(OR(AND(AJ17="Muy Baja",AL17="Catastrófico"),AND(AJ17="Baja",AL17="Catastrófico"),AND(AJ17="Media",AL17="Catastrófico"),AND(AJ17="Alta",AL17="Catastrófico"),AND(AJ17="Muy Alta",AL17="Catastrófico")),"Extremo","")))),"")</f>
        <v>Moderado</v>
      </c>
      <c r="AO17" s="190" t="s">
        <v>36</v>
      </c>
      <c r="AP17" s="178" t="s">
        <v>231</v>
      </c>
      <c r="AQ17" s="180" t="s">
        <v>206</v>
      </c>
      <c r="AR17" s="178" t="s">
        <v>232</v>
      </c>
      <c r="AS17" s="191" t="s">
        <v>208</v>
      </c>
      <c r="AT17" s="295"/>
      <c r="AU17" s="295"/>
      <c r="AV17" s="295"/>
    </row>
    <row r="18" spans="1:48" ht="48" customHeight="1" x14ac:dyDescent="0.2">
      <c r="A18" s="309"/>
      <c r="B18" s="311"/>
      <c r="C18" s="292" t="s">
        <v>31</v>
      </c>
      <c r="D18" s="292"/>
      <c r="E18" s="292"/>
      <c r="F18" s="292"/>
      <c r="G18" s="305"/>
      <c r="H18" s="292" t="s">
        <v>192</v>
      </c>
      <c r="I18" s="292" t="s">
        <v>45</v>
      </c>
      <c r="J18" s="277"/>
      <c r="K18" s="277"/>
      <c r="L18" s="292"/>
      <c r="M18" s="292" t="s">
        <v>49</v>
      </c>
      <c r="N18" s="292" t="s">
        <v>64</v>
      </c>
      <c r="O18" s="300"/>
      <c r="P18" s="299"/>
      <c r="Q18" s="294"/>
      <c r="R18" s="293" t="s">
        <v>197</v>
      </c>
      <c r="S18" s="294" t="str">
        <f>IF(NOT(ISERROR(MATCH(R18,_xlfn.ANCHORARRAY(G29),0))),Q31&amp;"Por favor no seleccionar los criterios de impacto",R18)</f>
        <v xml:space="preserve">     El riesgo afecta la imagen de la entidad con algunos usuarios de relevancia frente al logro de los objetivos</v>
      </c>
      <c r="T18" s="299"/>
      <c r="U18" s="294"/>
      <c r="V18" s="296"/>
      <c r="W18" s="182">
        <v>3</v>
      </c>
      <c r="X18" s="183" t="s">
        <v>198</v>
      </c>
      <c r="Y18" s="183" t="s">
        <v>199</v>
      </c>
      <c r="Z18" s="183" t="s">
        <v>233</v>
      </c>
      <c r="AA18" s="179" t="str">
        <f>+CONCATENATE(X18," ",Y18," ",Z18)</f>
        <v>El designado por el jefe de la OAP verifica cuatrimestralmente el diseño y ejecución de los controles y actividades del monitoreo realizado por la primera línea de defensa (los procesos de la unidad),  quedando como evidencia el correo con el monitoreo realizado por la 2da linea de defensa.
en caso de que el monitoreo no cumpla se deja la alerta</v>
      </c>
      <c r="AB18" s="184" t="str">
        <f>IF(OR(AC18="Preventivo",AC18="Detectivo"),"Probabilidad",IF(AC18="Correctivo","Impacto",""))</f>
        <v>Probabilidad</v>
      </c>
      <c r="AC18" s="185" t="s">
        <v>200</v>
      </c>
      <c r="AD18" s="185" t="s">
        <v>201</v>
      </c>
      <c r="AE18" s="186" t="str">
        <f t="shared" si="11"/>
        <v>40%</v>
      </c>
      <c r="AF18" s="185" t="s">
        <v>230</v>
      </c>
      <c r="AG18" s="185" t="s">
        <v>203</v>
      </c>
      <c r="AH18" s="185" t="s">
        <v>204</v>
      </c>
      <c r="AI18" s="187">
        <f>IFERROR(IF(AND(AB17="Probabilidad",AB18="Probabilidad"),(AK17-(+AK17*AE18)),IF(AND(AB17="Impacto",AB18="Probabilidad"),(AK16-(+AK16*AE18)),IF(AB18="Impacto",AK17,""))),"")</f>
        <v>0.12959999999999999</v>
      </c>
      <c r="AJ18" s="188" t="str">
        <f t="shared" si="2"/>
        <v>Muy Baja</v>
      </c>
      <c r="AK18" s="186">
        <f t="shared" si="12"/>
        <v>0.12959999999999999</v>
      </c>
      <c r="AL18" s="188" t="str">
        <f t="shared" si="4"/>
        <v>Moderado</v>
      </c>
      <c r="AM18" s="186">
        <f t="shared" ref="AM18:AM27" si="15">IFERROR(IF(AND(AB17="Impacto",AB18="Impacto"),(AM17-(+AM17*AE18)),IF(AND(AB17="Probabilidad",AB18="Impacto"),(AM16-(+AM16*AE18)),IF(AB18="Probabilidad",AM17,""))),"")</f>
        <v>0.6</v>
      </c>
      <c r="AN18" s="189" t="str">
        <f t="shared" si="14"/>
        <v>Moderado</v>
      </c>
      <c r="AO18" s="190" t="s">
        <v>36</v>
      </c>
      <c r="AP18" s="178" t="s">
        <v>234</v>
      </c>
      <c r="AQ18" s="180" t="s">
        <v>206</v>
      </c>
      <c r="AR18" s="178" t="s">
        <v>225</v>
      </c>
      <c r="AS18" s="191" t="s">
        <v>235</v>
      </c>
      <c r="AT18" s="295"/>
      <c r="AU18" s="295"/>
      <c r="AV18" s="295"/>
    </row>
    <row r="19" spans="1:48" ht="9.75" customHeight="1" x14ac:dyDescent="0.2">
      <c r="A19" s="309"/>
      <c r="B19" s="311"/>
      <c r="C19" s="292" t="s">
        <v>31</v>
      </c>
      <c r="D19" s="292"/>
      <c r="E19" s="292"/>
      <c r="F19" s="292"/>
      <c r="G19" s="305"/>
      <c r="H19" s="292" t="s">
        <v>192</v>
      </c>
      <c r="I19" s="292" t="s">
        <v>45</v>
      </c>
      <c r="J19" s="277"/>
      <c r="K19" s="277"/>
      <c r="L19" s="292"/>
      <c r="M19" s="292" t="s">
        <v>49</v>
      </c>
      <c r="N19" s="292" t="s">
        <v>64</v>
      </c>
      <c r="O19" s="300"/>
      <c r="P19" s="299"/>
      <c r="Q19" s="294"/>
      <c r="R19" s="293" t="s">
        <v>197</v>
      </c>
      <c r="S19" s="294" t="str">
        <f>IF(NOT(ISERROR(MATCH(R19,_xlfn.ANCHORARRAY(G30),0))),Q32&amp;"Por favor no seleccionar los criterios de impacto",R19)</f>
        <v xml:space="preserve">     El riesgo afecta la imagen de la entidad con algunos usuarios de relevancia frente al logro de los objetivos</v>
      </c>
      <c r="T19" s="299"/>
      <c r="U19" s="294"/>
      <c r="V19" s="296"/>
      <c r="W19" s="182">
        <v>4</v>
      </c>
      <c r="X19" s="183"/>
      <c r="Y19" s="183"/>
      <c r="Z19" s="183"/>
      <c r="AA19" s="179" t="str">
        <f t="shared" ref="AA19:AA23" si="16">+CONCATENATE(X19," ",Y19," ",Z19)</f>
        <v xml:space="preserve">  </v>
      </c>
      <c r="AB19" s="184" t="str">
        <f t="shared" ref="AB19:AB21" si="17">IF(OR(AC19="Preventivo",AC19="Detectivo"),"Probabilidad",IF(AC19="Correctivo","Impacto",""))</f>
        <v/>
      </c>
      <c r="AC19" s="185"/>
      <c r="AD19" s="185"/>
      <c r="AE19" s="186" t="str">
        <f t="shared" si="11"/>
        <v/>
      </c>
      <c r="AF19" s="185"/>
      <c r="AG19" s="185"/>
      <c r="AH19" s="185"/>
      <c r="AI19" s="187" t="str">
        <f t="shared" ref="AI19:AI21" si="18">IFERROR(IF(AND(AB18="Probabilidad",AB19="Probabilidad"),(AK18-(+AK18*AE19)),IF(AND(AB18="Impacto",AB19="Probabilidad"),(AK17-(+AK17*AE19)),IF(AB19="Impacto",AK18,""))),"")</f>
        <v/>
      </c>
      <c r="AJ19" s="188" t="str">
        <f t="shared" si="2"/>
        <v/>
      </c>
      <c r="AK19" s="186" t="str">
        <f t="shared" si="12"/>
        <v/>
      </c>
      <c r="AL19" s="188" t="str">
        <f t="shared" si="4"/>
        <v/>
      </c>
      <c r="AM19" s="186" t="str">
        <f t="shared" si="15"/>
        <v/>
      </c>
      <c r="AN19" s="189" t="str">
        <f>IFERROR(IF(OR(AND(AJ19="Muy Baja",AL19="Leve"),AND(AJ19="Muy Baja",AL19="Menor"),AND(AJ19="Baja",AL19="Leve")),"Bajo",IF(OR(AND(AJ19="Muy baja",AL19="Moderado"),AND(AJ19="Baja",AL19="Menor"),AND(AJ19="Baja",AL19="Moderado"),AND(AJ19="Media",AL19="Leve"),AND(AJ19="Media",AL19="Menor"),AND(AJ19="Media",AL19="Moderado"),AND(AJ19="Alta",AL19="Leve"),AND(AJ19="Alta",AL19="Menor")),"Moderado",IF(OR(AND(AJ19="Muy Baja",AL19="Mayor"),AND(AJ19="Baja",AL19="Mayor"),AND(AJ19="Media",AL19="Mayor"),AND(AJ19="Alta",AL19="Moderado"),AND(AJ19="Alta",AL19="Mayor"),AND(AJ19="Muy Alta",AL19="Leve"),AND(AJ19="Muy Alta",AL19="Menor"),AND(AJ19="Muy Alta",AL19="Moderado"),AND(AJ19="Muy Alta",AL19="Mayor")),"Alto",IF(OR(AND(AJ19="Muy Baja",AL19="Catastrófico"),AND(AJ19="Baja",AL19="Catastrófico"),AND(AJ19="Media",AL19="Catastrófico"),AND(AJ19="Alta",AL19="Catastrófico"),AND(AJ19="Muy Alta",AL19="Catastrófico")),"Extremo","")))),"")</f>
        <v/>
      </c>
      <c r="AO19" s="190"/>
      <c r="AP19" s="178"/>
      <c r="AQ19" s="180"/>
      <c r="AR19" s="180"/>
      <c r="AS19" s="191"/>
      <c r="AT19" s="295"/>
      <c r="AU19" s="295"/>
      <c r="AV19" s="193"/>
    </row>
    <row r="20" spans="1:48" ht="9.75" customHeight="1" x14ac:dyDescent="0.2">
      <c r="A20" s="309"/>
      <c r="B20" s="311"/>
      <c r="C20" s="292" t="s">
        <v>31</v>
      </c>
      <c r="D20" s="292"/>
      <c r="E20" s="292"/>
      <c r="F20" s="292"/>
      <c r="G20" s="305"/>
      <c r="H20" s="292" t="s">
        <v>192</v>
      </c>
      <c r="I20" s="292" t="s">
        <v>45</v>
      </c>
      <c r="J20" s="277"/>
      <c r="K20" s="277"/>
      <c r="L20" s="292"/>
      <c r="M20" s="292" t="s">
        <v>49</v>
      </c>
      <c r="N20" s="292" t="s">
        <v>64</v>
      </c>
      <c r="O20" s="300"/>
      <c r="P20" s="299"/>
      <c r="Q20" s="294"/>
      <c r="R20" s="293" t="s">
        <v>197</v>
      </c>
      <c r="S20" s="294" t="str">
        <f>IF(NOT(ISERROR(MATCH(R20,_xlfn.ANCHORARRAY(G31),0))),Q33&amp;"Por favor no seleccionar los criterios de impacto",R20)</f>
        <v xml:space="preserve">     El riesgo afecta la imagen de la entidad con algunos usuarios de relevancia frente al logro de los objetivos</v>
      </c>
      <c r="T20" s="299"/>
      <c r="U20" s="294"/>
      <c r="V20" s="296"/>
      <c r="W20" s="182">
        <v>5</v>
      </c>
      <c r="X20" s="183"/>
      <c r="Y20" s="182"/>
      <c r="Z20" s="182"/>
      <c r="AA20" s="179" t="str">
        <f t="shared" si="16"/>
        <v xml:space="preserve">  </v>
      </c>
      <c r="AB20" s="184" t="str">
        <f t="shared" si="17"/>
        <v/>
      </c>
      <c r="AC20" s="185"/>
      <c r="AD20" s="185"/>
      <c r="AE20" s="186" t="str">
        <f t="shared" si="11"/>
        <v/>
      </c>
      <c r="AF20" s="185"/>
      <c r="AG20" s="185"/>
      <c r="AH20" s="185"/>
      <c r="AI20" s="187" t="str">
        <f t="shared" si="18"/>
        <v/>
      </c>
      <c r="AJ20" s="188" t="str">
        <f t="shared" si="2"/>
        <v/>
      </c>
      <c r="AK20" s="186" t="str">
        <f t="shared" si="12"/>
        <v/>
      </c>
      <c r="AL20" s="188" t="str">
        <f t="shared" si="4"/>
        <v/>
      </c>
      <c r="AM20" s="186" t="str">
        <f t="shared" si="15"/>
        <v/>
      </c>
      <c r="AN20" s="189" t="str">
        <f t="shared" ref="AN20:AN21" si="19">IFERROR(IF(OR(AND(AJ20="Muy Baja",AL20="Leve"),AND(AJ20="Muy Baja",AL20="Menor"),AND(AJ20="Baja",AL20="Leve")),"Bajo",IF(OR(AND(AJ20="Muy baja",AL20="Moderado"),AND(AJ20="Baja",AL20="Menor"),AND(AJ20="Baja",AL20="Moderado"),AND(AJ20="Media",AL20="Leve"),AND(AJ20="Media",AL20="Menor"),AND(AJ20="Media",AL20="Moderado"),AND(AJ20="Alta",AL20="Leve"),AND(AJ20="Alta",AL20="Menor")),"Moderado",IF(OR(AND(AJ20="Muy Baja",AL20="Mayor"),AND(AJ20="Baja",AL20="Mayor"),AND(AJ20="Media",AL20="Mayor"),AND(AJ20="Alta",AL20="Moderado"),AND(AJ20="Alta",AL20="Mayor"),AND(AJ20="Muy Alta",AL20="Leve"),AND(AJ20="Muy Alta",AL20="Menor"),AND(AJ20="Muy Alta",AL20="Moderado"),AND(AJ20="Muy Alta",AL20="Mayor")),"Alto",IF(OR(AND(AJ20="Muy Baja",AL20="Catastrófico"),AND(AJ20="Baja",AL20="Catastrófico"),AND(AJ20="Media",AL20="Catastrófico"),AND(AJ20="Alta",AL20="Catastrófico"),AND(AJ20="Muy Alta",AL20="Catastrófico")),"Extremo","")))),"")</f>
        <v/>
      </c>
      <c r="AO20" s="190"/>
      <c r="AP20" s="178"/>
      <c r="AQ20" s="180"/>
      <c r="AR20" s="180"/>
      <c r="AS20" s="191"/>
      <c r="AT20" s="292"/>
      <c r="AU20" s="292"/>
      <c r="AV20" s="292"/>
    </row>
    <row r="21" spans="1:48" ht="9.75" customHeight="1" x14ac:dyDescent="0.2">
      <c r="A21" s="309"/>
      <c r="B21" s="311"/>
      <c r="C21" s="292" t="s">
        <v>31</v>
      </c>
      <c r="D21" s="292"/>
      <c r="E21" s="292"/>
      <c r="F21" s="292"/>
      <c r="G21" s="305"/>
      <c r="H21" s="292" t="s">
        <v>192</v>
      </c>
      <c r="I21" s="292" t="s">
        <v>45</v>
      </c>
      <c r="J21" s="277"/>
      <c r="K21" s="277"/>
      <c r="L21" s="292"/>
      <c r="M21" s="292" t="s">
        <v>49</v>
      </c>
      <c r="N21" s="292" t="s">
        <v>64</v>
      </c>
      <c r="O21" s="300"/>
      <c r="P21" s="299"/>
      <c r="Q21" s="294"/>
      <c r="R21" s="293" t="s">
        <v>197</v>
      </c>
      <c r="S21" s="294" t="str">
        <f>IF(NOT(ISERROR(MATCH(R21,_xlfn.ANCHORARRAY(G32),0))),Q34&amp;"Por favor no seleccionar los criterios de impacto",R21)</f>
        <v xml:space="preserve">     El riesgo afecta la imagen de la entidad con algunos usuarios de relevancia frente al logro de los objetivos</v>
      </c>
      <c r="T21" s="299"/>
      <c r="U21" s="294"/>
      <c r="V21" s="296"/>
      <c r="W21" s="182">
        <v>6</v>
      </c>
      <c r="X21" s="182"/>
      <c r="Y21" s="182"/>
      <c r="Z21" s="182"/>
      <c r="AA21" s="179" t="str">
        <f t="shared" si="16"/>
        <v xml:space="preserve">  </v>
      </c>
      <c r="AB21" s="184" t="str">
        <f t="shared" si="17"/>
        <v/>
      </c>
      <c r="AC21" s="185"/>
      <c r="AD21" s="185"/>
      <c r="AE21" s="186" t="str">
        <f t="shared" si="11"/>
        <v/>
      </c>
      <c r="AF21" s="185"/>
      <c r="AG21" s="185"/>
      <c r="AH21" s="185"/>
      <c r="AI21" s="187" t="str">
        <f t="shared" si="18"/>
        <v/>
      </c>
      <c r="AJ21" s="188" t="str">
        <f t="shared" si="2"/>
        <v/>
      </c>
      <c r="AK21" s="186" t="str">
        <f t="shared" si="12"/>
        <v/>
      </c>
      <c r="AL21" s="188" t="str">
        <f t="shared" si="4"/>
        <v/>
      </c>
      <c r="AM21" s="186" t="str">
        <f t="shared" si="15"/>
        <v/>
      </c>
      <c r="AN21" s="189" t="str">
        <f t="shared" si="19"/>
        <v/>
      </c>
      <c r="AO21" s="190"/>
      <c r="AP21" s="178"/>
      <c r="AQ21" s="180"/>
      <c r="AR21" s="180"/>
      <c r="AS21" s="191"/>
      <c r="AT21" s="292"/>
      <c r="AU21" s="292"/>
      <c r="AV21" s="292"/>
    </row>
    <row r="22" spans="1:48" ht="48" customHeight="1" x14ac:dyDescent="0.2">
      <c r="A22" s="309">
        <v>3</v>
      </c>
      <c r="B22" s="311" t="s">
        <v>188</v>
      </c>
      <c r="C22" s="292" t="s">
        <v>31</v>
      </c>
      <c r="D22" s="292" t="s">
        <v>236</v>
      </c>
      <c r="E22" s="292" t="s">
        <v>237</v>
      </c>
      <c r="F22" s="292" t="s">
        <v>238</v>
      </c>
      <c r="G22" s="305" t="str">
        <f t="shared" ref="G22" si="20">+CONCATENATE(C22," ",D22," ",E22)</f>
        <v>Posibilidad de afectación reputacional por posibles requerimientos de entes de control y de los procesos internos de la entidad debido a la gestión del control documental del sistema de gestión fuera de los requisitos establecidos en el instructivo Control de Información Documentada</v>
      </c>
      <c r="H22" s="292" t="s">
        <v>192</v>
      </c>
      <c r="I22" s="292" t="s">
        <v>48</v>
      </c>
      <c r="J22" s="277" t="s">
        <v>239</v>
      </c>
      <c r="K22" s="277" t="s">
        <v>240</v>
      </c>
      <c r="L22" s="277" t="s">
        <v>241</v>
      </c>
      <c r="M22" s="277" t="s">
        <v>49</v>
      </c>
      <c r="N22" s="277" t="s">
        <v>64</v>
      </c>
      <c r="O22" s="300">
        <v>365</v>
      </c>
      <c r="P22" s="299" t="str">
        <f>IF(O22&lt;=0,"",IF(O22&lt;=2,"Muy Baja",IF(O22&lt;=24,"Baja",IF(O22&lt;=500,"Media",IF(O22&lt;=5000,"Alta","Muy Alta")))))</f>
        <v>Media</v>
      </c>
      <c r="Q22" s="294">
        <f>IF(P22="","",IF(P22="Muy Baja",0.2,IF(P22="Baja",0.4,IF(P22="Media",0.6,IF(P22="Alta",0.8,IF(P22="Muy Alta",1,))))))</f>
        <v>0.6</v>
      </c>
      <c r="R22" s="293" t="s">
        <v>242</v>
      </c>
      <c r="S22" s="294" t="str">
        <f>IF(NOT(ISERROR(MATCH(R22,'[2]Tabla Impacto'!$B$245:$B$247,0))),'[2]Tabla Impacto'!$F$224&amp;"Por favor no seleccionar los criterios de impacto(Afectación Económica o presupuestal y Pérdida Reputacional)",R22)</f>
        <v xml:space="preserve">     El riesgo afecta la imagen de la entidad internamente, de conocimiento general, nivel interno, de junta dircetiva y accionistas y/o de provedores</v>
      </c>
      <c r="T22" s="299" t="str">
        <f>IF(OR(S22='[2]Tabla Impacto'!$C$12,S22='[2]Tabla Impacto'!$D$12),"Leve",IF(OR(S22='[2]Tabla Impacto'!$C$13,S22='[2]Tabla Impacto'!$D$13),"Menor",IF(OR(S22='[2]Tabla Impacto'!$C$14,S22='[2]Tabla Impacto'!$D$14),"Moderado",IF(OR(S22='[2]Tabla Impacto'!$C$15,S22='[2]Tabla Impacto'!$D$15),"Mayor",IF(OR(S22='[2]Tabla Impacto'!$C$16,S22='[2]Tabla Impacto'!$D$16),"Catastrófico","")))))</f>
        <v>Menor</v>
      </c>
      <c r="U22" s="294">
        <f>IF(T22="","",IF(T22="Leve",0.2,IF(T22="Menor",0.4,IF(T22="Moderado",0.6,IF(T22="Mayor",0.8,IF(T22="Catastrófico",1,))))))</f>
        <v>0.4</v>
      </c>
      <c r="V22" s="296" t="str">
        <f>IF(OR(AND(P22="Muy Baja",T22="Leve"),AND(P22="Muy Baja",T22="Menor"),AND(P22="Baja",T22="Leve")),"Bajo",IF(OR(AND(P22="Muy baja",T22="Moderado"),AND(P22="Baja",T22="Menor"),AND(P22="Baja",T22="Moderado"),AND(P22="Media",T22="Leve"),AND(P22="Media",T22="Menor"),AND(P22="Media",T22="Moderado"),AND(P22="Alta",T22="Leve"),AND(P22="Alta",T22="Menor")),"Moderado",IF(OR(AND(P22="Muy Baja",T22="Mayor"),AND(P22="Baja",T22="Mayor"),AND(P22="Media",T22="Mayor"),AND(P22="Alta",T22="Moderado"),AND(P22="Alta",T22="Mayor"),AND(P22="Muy Alta",T22="Leve"),AND(P22="Muy Alta",T22="Menor"),AND(P22="Muy Alta",T22="Moderado"),AND(P22="Muy Alta",T22="Mayor")),"Alto",IF(OR(AND(P22="Muy Baja",T22="Catastrófico"),AND(P22="Baja",T22="Catastrófico"),AND(P22="Media",T22="Catastrófico"),AND(P22="Alta",T22="Catastrófico"),AND(P22="Muy Alta",T22="Catastrófico")),"Extremo",""))))</f>
        <v>Moderado</v>
      </c>
      <c r="W22" s="182">
        <v>1</v>
      </c>
      <c r="X22" s="183" t="s">
        <v>198</v>
      </c>
      <c r="Y22" s="182" t="s">
        <v>199</v>
      </c>
      <c r="Z22" s="194" t="s">
        <v>243</v>
      </c>
      <c r="AA22" s="179" t="str">
        <f t="shared" si="16"/>
        <v xml:space="preserve">El designado por el jefe de la OAP verifica para cada proceso revisa, analiza la pertinencia y viabilidad de la necesidad de la novedad documental presentada por el proceso, cada vez que llega una solicitud de aprobación documental dejando como evidencia la revisión por ORFEO. En caso que la novedad documental no sea pertinencia y viabilidad se deja observaciones en el documento o en ORFEO para su ajuste </v>
      </c>
      <c r="AB22" s="184" t="str">
        <f>IF(OR(AC22="Preventivo",AC22="Detectivo"),"Probabilidad",IF(AC22="Correctivo","Impacto",""))</f>
        <v>Probabilidad</v>
      </c>
      <c r="AC22" s="185" t="s">
        <v>200</v>
      </c>
      <c r="AD22" s="185" t="s">
        <v>201</v>
      </c>
      <c r="AE22" s="186" t="str">
        <f>IF(AND(AC22="Preventivo",AD22="Automático"),"50%",IF(AND(AC22="Preventivo",AD22="Manual"),"40%",IF(AND(AC22="Detectivo",AD22="Automático"),"40%",IF(AND(AC22="Detectivo",AD22="Manual"),"30%",IF(AND(AC22="Correctivo",AD22="Automático"),"35%",IF(AND(AC22="Correctivo",AD22="Manual"),"25%",""))))))</f>
        <v>40%</v>
      </c>
      <c r="AF22" s="185" t="s">
        <v>202</v>
      </c>
      <c r="AG22" s="185" t="s">
        <v>203</v>
      </c>
      <c r="AH22" s="185" t="s">
        <v>204</v>
      </c>
      <c r="AI22" s="187">
        <f>IFERROR(IF(AB22="Probabilidad",(Q22-(+Q22*AE22)),IF(AB22="Impacto",Q22,"")),"")</f>
        <v>0.36</v>
      </c>
      <c r="AJ22" s="188" t="str">
        <f>IFERROR(IF(AI22="","",IF(AI22&lt;=0.2,"Muy Baja",IF(AI22&lt;=0.4,"Baja",IF(AI22&lt;=0.6,"Media",IF(AI22&lt;=0.8,"Alta","Muy Alta"))))),"")</f>
        <v>Baja</v>
      </c>
      <c r="AK22" s="186">
        <f>+AI22</f>
        <v>0.36</v>
      </c>
      <c r="AL22" s="188" t="str">
        <f>IFERROR(IF(AM22="","",IF(AM22&lt;=0.2,"Leve",IF(AM22&lt;=0.4,"Menor",IF(AM22&lt;=0.6,"Moderado",IF(AM22&lt;=0.8,"Mayor","Catastrófico"))))),"")</f>
        <v>Menor</v>
      </c>
      <c r="AM22" s="186">
        <f t="shared" ref="AM22" si="21">IFERROR(IF(AB22="Impacto",(U22-(+U22*AE22)),IF(AB22="Probabilidad",U22,"")),"")</f>
        <v>0.4</v>
      </c>
      <c r="AN22" s="189" t="str">
        <f>IFERROR(IF(OR(AND(AJ22="Muy Baja",AL22="Leve"),AND(AJ22="Muy Baja",AL22="Menor"),AND(AJ22="Baja",AL22="Leve")),"Bajo",IF(OR(AND(AJ22="Muy baja",AL22="Moderado"),AND(AJ22="Baja",AL22="Menor"),AND(AJ22="Baja",AL22="Moderado"),AND(AJ22="Media",AL22="Leve"),AND(AJ22="Media",AL22="Menor"),AND(AJ22="Media",AL22="Moderado"),AND(AJ22="Alta",AL22="Leve"),AND(AJ22="Alta",AL22="Menor")),"Moderado",IF(OR(AND(AJ22="Muy Baja",AL22="Mayor"),AND(AJ22="Baja",AL22="Mayor"),AND(AJ22="Media",AL22="Mayor"),AND(AJ22="Alta",AL22="Moderado"),AND(AJ22="Alta",AL22="Mayor"),AND(AJ22="Muy Alta",AL22="Leve"),AND(AJ22="Muy Alta",AL22="Menor"),AND(AJ22="Muy Alta",AL22="Moderado"),AND(AJ22="Muy Alta",AL22="Mayor")),"Alto",IF(OR(AND(AJ22="Muy Baja",AL22="Catastrófico"),AND(AJ22="Baja",AL22="Catastrófico"),AND(AJ22="Media",AL22="Catastrófico"),AND(AJ22="Alta",AL22="Catastrófico"),AND(AJ22="Muy Alta",AL22="Catastrófico")),"Extremo","")))),"")</f>
        <v>Moderado</v>
      </c>
      <c r="AO22" s="190" t="s">
        <v>36</v>
      </c>
      <c r="AP22" s="178"/>
      <c r="AQ22" s="180"/>
      <c r="AR22" s="180"/>
      <c r="AS22" s="191"/>
      <c r="AT22" s="295" t="s">
        <v>244</v>
      </c>
      <c r="AU22" s="295" t="s">
        <v>245</v>
      </c>
      <c r="AV22" s="295" t="s">
        <v>228</v>
      </c>
    </row>
    <row r="23" spans="1:48" ht="48" customHeight="1" x14ac:dyDescent="0.2">
      <c r="A23" s="309"/>
      <c r="B23" s="311"/>
      <c r="C23" s="292" t="s">
        <v>31</v>
      </c>
      <c r="D23" s="292"/>
      <c r="E23" s="292"/>
      <c r="F23" s="292"/>
      <c r="G23" s="305"/>
      <c r="H23" s="292" t="s">
        <v>192</v>
      </c>
      <c r="I23" s="292" t="s">
        <v>48</v>
      </c>
      <c r="J23" s="277"/>
      <c r="K23" s="277"/>
      <c r="L23" s="277"/>
      <c r="M23" s="277"/>
      <c r="N23" s="277"/>
      <c r="O23" s="300"/>
      <c r="P23" s="299"/>
      <c r="Q23" s="294"/>
      <c r="R23" s="293" t="s">
        <v>242</v>
      </c>
      <c r="S23" s="294" t="str">
        <f>IF(NOT(ISERROR(MATCH(R23,_xlfn.ANCHORARRAY(G34),0))),Q36&amp;"Por favor no seleccionar los criterios de impacto",R23)</f>
        <v xml:space="preserve">     El riesgo afecta la imagen de la entidad internamente, de conocimiento general, nivel interno, de junta dircetiva y accionistas y/o de provedores</v>
      </c>
      <c r="T23" s="299"/>
      <c r="U23" s="294"/>
      <c r="V23" s="296"/>
      <c r="W23" s="182">
        <v>2</v>
      </c>
      <c r="X23" s="183" t="s">
        <v>246</v>
      </c>
      <c r="Y23" s="182" t="s">
        <v>199</v>
      </c>
      <c r="Z23" s="194" t="s">
        <v>247</v>
      </c>
      <c r="AA23" s="179" t="str">
        <f t="shared" si="16"/>
        <v>El (la) auxiliar administrativo verifica semanalmente que el listado de los documentos actualizados la semana anterior se remita por correo para conocimiento de los colaboradores, como evidencia correos con la información en caso que no se hayan remitido se envía un correo de alcance con los documentos actualizados que no se solicitaron</v>
      </c>
      <c r="AB23" s="184" t="str">
        <f>IF(OR(AC23="Preventivo",AC23="Detectivo"),"Probabilidad",IF(AC23="Correctivo","Impacto",""))</f>
        <v>Probabilidad</v>
      </c>
      <c r="AC23" s="185" t="s">
        <v>200</v>
      </c>
      <c r="AD23" s="185" t="s">
        <v>201</v>
      </c>
      <c r="AE23" s="186" t="str">
        <f>IF(AND(AC23="Preventivo",AD23="Automático"),"50%",IF(AND(AC23="Preventivo",AD23="Manual"),"40%",IF(AND(AC23="Detectivo",AD23="Automático"),"40%",IF(AND(AC23="Detectivo",AD23="Manual"),"30%",IF(AND(AC23="Correctivo",AD23="Automático"),"35%",IF(AND(AC23="Correctivo",AD23="Manual"),"25%",""))))))</f>
        <v>40%</v>
      </c>
      <c r="AF23" s="185" t="s">
        <v>202</v>
      </c>
      <c r="AG23" s="185" t="s">
        <v>203</v>
      </c>
      <c r="AH23" s="185" t="s">
        <v>204</v>
      </c>
      <c r="AI23" s="187">
        <f>IFERROR(IF(AND(AB22="Probabilidad",AB23="Probabilidad"),(AK22-(+AK22*AE23)),IF(AB23="Probabilidad",(Q22-(+Q22*AE23)),IF(AB23="Impacto",AK22,""))),"")</f>
        <v>0.216</v>
      </c>
      <c r="AJ23" s="188" t="str">
        <f t="shared" si="2"/>
        <v>Baja</v>
      </c>
      <c r="AK23" s="186">
        <f t="shared" ref="AK23:AK27" si="22">+AI23</f>
        <v>0.216</v>
      </c>
      <c r="AL23" s="188" t="str">
        <f t="shared" si="4"/>
        <v>Menor</v>
      </c>
      <c r="AM23" s="186">
        <f t="shared" ref="AM23" si="23">IFERROR(IF(AND(AB22="Impacto",AB23="Impacto"),(AM22-(+AM22*AE23)),IF(AB23="Impacto",($T$13-(+$T$13*AE23)),IF(AB23="Probabilidad",AM22,""))),"")</f>
        <v>0.4</v>
      </c>
      <c r="AN23" s="189" t="str">
        <f t="shared" ref="AN23:AN24" si="24">IFERROR(IF(OR(AND(AJ23="Muy Baja",AL23="Leve"),AND(AJ23="Muy Baja",AL23="Menor"),AND(AJ23="Baja",AL23="Leve")),"Bajo",IF(OR(AND(AJ23="Muy baja",AL23="Moderado"),AND(AJ23="Baja",AL23="Menor"),AND(AJ23="Baja",AL23="Moderado"),AND(AJ23="Media",AL23="Leve"),AND(AJ23="Media",AL23="Menor"),AND(AJ23="Media",AL23="Moderado"),AND(AJ23="Alta",AL23="Leve"),AND(AJ23="Alta",AL23="Menor")),"Moderado",IF(OR(AND(AJ23="Muy Baja",AL23="Mayor"),AND(AJ23="Baja",AL23="Mayor"),AND(AJ23="Media",AL23="Mayor"),AND(AJ23="Alta",AL23="Moderado"),AND(AJ23="Alta",AL23="Mayor"),AND(AJ23="Muy Alta",AL23="Leve"),AND(AJ23="Muy Alta",AL23="Menor"),AND(AJ23="Muy Alta",AL23="Moderado"),AND(AJ23="Muy Alta",AL23="Mayor")),"Alto",IF(OR(AND(AJ23="Muy Baja",AL23="Catastrófico"),AND(AJ23="Baja",AL23="Catastrófico"),AND(AJ23="Media",AL23="Catastrófico"),AND(AJ23="Alta",AL23="Catastrófico"),AND(AJ23="Muy Alta",AL23="Catastrófico")),"Extremo","")))),"")</f>
        <v>Moderado</v>
      </c>
      <c r="AO23" s="190" t="s">
        <v>36</v>
      </c>
      <c r="AP23" s="178"/>
      <c r="AQ23" s="180"/>
      <c r="AR23" s="180"/>
      <c r="AS23" s="191"/>
      <c r="AT23" s="295"/>
      <c r="AU23" s="295"/>
      <c r="AV23" s="295"/>
    </row>
    <row r="24" spans="1:48" ht="48" customHeight="1" x14ac:dyDescent="0.2">
      <c r="A24" s="309"/>
      <c r="B24" s="311"/>
      <c r="C24" s="292" t="s">
        <v>31</v>
      </c>
      <c r="D24" s="292"/>
      <c r="E24" s="292"/>
      <c r="F24" s="292"/>
      <c r="G24" s="305"/>
      <c r="H24" s="292" t="s">
        <v>192</v>
      </c>
      <c r="I24" s="292" t="s">
        <v>48</v>
      </c>
      <c r="J24" s="277"/>
      <c r="K24" s="277"/>
      <c r="L24" s="277"/>
      <c r="M24" s="277"/>
      <c r="N24" s="277"/>
      <c r="O24" s="300"/>
      <c r="P24" s="299"/>
      <c r="Q24" s="294"/>
      <c r="R24" s="293" t="s">
        <v>242</v>
      </c>
      <c r="S24" s="294" t="str">
        <f>IF(NOT(ISERROR(MATCH(R24,_xlfn.ANCHORARRAY(G35),0))),Q37&amp;"Por favor no seleccionar los criterios de impacto",R24)</f>
        <v xml:space="preserve">     El riesgo afecta la imagen de la entidad internamente, de conocimiento general, nivel interno, de junta dircetiva y accionistas y/o de provedores</v>
      </c>
      <c r="T24" s="299"/>
      <c r="U24" s="294"/>
      <c r="V24" s="296"/>
      <c r="W24" s="182">
        <v>3</v>
      </c>
      <c r="X24" s="183" t="s">
        <v>246</v>
      </c>
      <c r="Y24" s="182" t="s">
        <v>199</v>
      </c>
      <c r="Z24" s="194" t="s">
        <v>248</v>
      </c>
      <c r="AA24" s="179" t="str">
        <f t="shared" si="6"/>
        <v xml:space="preserve">El (la) auxiliar administrativo verifica  mensualmente que se consolide las actualizaciones documentales (Creaciones, actualizaciones y eliminaciones) en el Listado Maestro de Documentos y lo publica en la SIGESTION  de la entidad.En caso de no actualizarse oportunamente, se debe actualizar bimestralmente. </v>
      </c>
      <c r="AB24" s="184" t="str">
        <f>IF(OR(AC24="Preventivo",AC24="Detectivo"),"Probabilidad",IF(AC24="Correctivo","Impacto",""))</f>
        <v>Probabilidad</v>
      </c>
      <c r="AC24" s="185" t="s">
        <v>200</v>
      </c>
      <c r="AD24" s="185" t="s">
        <v>201</v>
      </c>
      <c r="AE24" s="186" t="str">
        <f>IF(AND(AC24="Preventivo",AD24="Automático"),"50%",IF(AND(AC24="Preventivo",AD24="Manual"),"40%",IF(AND(AC24="Detectivo",AD24="Automático"),"40%",IF(AND(AC24="Detectivo",AD24="Manual"),"30%",IF(AND(AC24="Correctivo",AD24="Automático"),"35%",IF(AND(AC24="Correctivo",AD24="Manual"),"25%",""))))))</f>
        <v>40%</v>
      </c>
      <c r="AF24" s="185" t="s">
        <v>202</v>
      </c>
      <c r="AG24" s="185" t="s">
        <v>203</v>
      </c>
      <c r="AH24" s="185" t="s">
        <v>204</v>
      </c>
      <c r="AI24" s="187">
        <f>IFERROR(IF(AND(AB23="Probabilidad",AB24="Probabilidad"),(AK23-(+AK23*AE24)),IF(AND(AB23="Impacto",AB24="Probabilidad"),(AK22-(+AK22*AE24)),IF(AB24="Impacto",AK23,""))),"")</f>
        <v>0.12959999999999999</v>
      </c>
      <c r="AJ24" s="188" t="str">
        <f t="shared" si="2"/>
        <v>Muy Baja</v>
      </c>
      <c r="AK24" s="186">
        <f t="shared" si="22"/>
        <v>0.12959999999999999</v>
      </c>
      <c r="AL24" s="188" t="str">
        <f t="shared" si="4"/>
        <v>Menor</v>
      </c>
      <c r="AM24" s="186">
        <f t="shared" ref="AM24" si="25">IFERROR(IF(AND(AB23="Impacto",AB24="Impacto"),(AM23-(+AM23*AE24)),IF(AND(AB23="Probabilidad",AB24="Impacto"),(AM22-(+AM22*AE24)),IF(AB24="Probabilidad",AM23,""))),"")</f>
        <v>0.4</v>
      </c>
      <c r="AN24" s="189" t="str">
        <f t="shared" si="24"/>
        <v>Bajo</v>
      </c>
      <c r="AO24" s="190" t="s">
        <v>36</v>
      </c>
      <c r="AP24" s="178"/>
      <c r="AQ24" s="180"/>
      <c r="AR24" s="180"/>
      <c r="AS24" s="191"/>
      <c r="AT24" s="295"/>
      <c r="AU24" s="295"/>
      <c r="AV24" s="295"/>
    </row>
    <row r="25" spans="1:48" ht="9.75" customHeight="1" x14ac:dyDescent="0.2">
      <c r="A25" s="309"/>
      <c r="B25" s="311"/>
      <c r="C25" s="292" t="s">
        <v>31</v>
      </c>
      <c r="D25" s="292"/>
      <c r="E25" s="292"/>
      <c r="F25" s="292"/>
      <c r="G25" s="305"/>
      <c r="H25" s="292" t="s">
        <v>192</v>
      </c>
      <c r="I25" s="292" t="s">
        <v>48</v>
      </c>
      <c r="J25" s="277"/>
      <c r="K25" s="277"/>
      <c r="L25" s="277"/>
      <c r="M25" s="277"/>
      <c r="N25" s="277"/>
      <c r="O25" s="300"/>
      <c r="P25" s="299"/>
      <c r="Q25" s="294"/>
      <c r="R25" s="293" t="s">
        <v>242</v>
      </c>
      <c r="S25" s="294" t="str">
        <f>IF(NOT(ISERROR(MATCH(R25,_xlfn.ANCHORARRAY(G36),0))),Q38&amp;"Por favor no seleccionar los criterios de impacto",R25)</f>
        <v xml:space="preserve">     El riesgo afecta la imagen de la entidad internamente, de conocimiento general, nivel interno, de junta dircetiva y accionistas y/o de provedores</v>
      </c>
      <c r="T25" s="299"/>
      <c r="U25" s="294"/>
      <c r="V25" s="296"/>
      <c r="W25" s="182">
        <v>4</v>
      </c>
      <c r="X25" s="182"/>
      <c r="Y25" s="182"/>
      <c r="Z25" s="182"/>
      <c r="AA25" s="179" t="str">
        <f t="shared" si="6"/>
        <v xml:space="preserve">  </v>
      </c>
      <c r="AB25" s="184" t="str">
        <f t="shared" ref="AB25:AB27" si="26">IF(OR(AC25="Preventivo",AC25="Detectivo"),"Probabilidad",IF(AC25="Correctivo","Impacto",""))</f>
        <v/>
      </c>
      <c r="AC25" s="185"/>
      <c r="AD25" s="185"/>
      <c r="AE25" s="186" t="str">
        <f t="shared" ref="AE25:AE27" si="27">IF(AND(AC25="Preventivo",AD25="Automático"),"50%",IF(AND(AC25="Preventivo",AD25="Manual"),"40%",IF(AND(AC25="Detectivo",AD25="Automático"),"40%",IF(AND(AC25="Detectivo",AD25="Manual"),"30%",IF(AND(AC25="Correctivo",AD25="Automático"),"35%",IF(AND(AC25="Correctivo",AD25="Manual"),"25%",""))))))</f>
        <v/>
      </c>
      <c r="AF25" s="185"/>
      <c r="AG25" s="185"/>
      <c r="AH25" s="185"/>
      <c r="AI25" s="187" t="str">
        <f t="shared" ref="AI25:AI27" si="28">IFERROR(IF(AND(AB24="Probabilidad",AB25="Probabilidad"),(AK24-(+AK24*AE25)),IF(AND(AB24="Impacto",AB25="Probabilidad"),(AK23-(+AK23*AE25)),IF(AB25="Impacto",AK24,""))),"")</f>
        <v/>
      </c>
      <c r="AJ25" s="188" t="str">
        <f t="shared" si="2"/>
        <v/>
      </c>
      <c r="AK25" s="186" t="str">
        <f t="shared" si="22"/>
        <v/>
      </c>
      <c r="AL25" s="188" t="str">
        <f t="shared" si="4"/>
        <v/>
      </c>
      <c r="AM25" s="186" t="str">
        <f t="shared" si="15"/>
        <v/>
      </c>
      <c r="AN25" s="189" t="str">
        <f>IFERROR(IF(OR(AND(AJ25="Muy Baja",AL25="Leve"),AND(AJ25="Muy Baja",AL25="Menor"),AND(AJ25="Baja",AL25="Leve")),"Bajo",IF(OR(AND(AJ25="Muy baja",AL25="Moderado"),AND(AJ25="Baja",AL25="Menor"),AND(AJ25="Baja",AL25="Moderado"),AND(AJ25="Media",AL25="Leve"),AND(AJ25="Media",AL25="Menor"),AND(AJ25="Media",AL25="Moderado"),AND(AJ25="Alta",AL25="Leve"),AND(AJ25="Alta",AL25="Menor")),"Moderado",IF(OR(AND(AJ25="Muy Baja",AL25="Mayor"),AND(AJ25="Baja",AL25="Mayor"),AND(AJ25="Media",AL25="Mayor"),AND(AJ25="Alta",AL25="Moderado"),AND(AJ25="Alta",AL25="Mayor"),AND(AJ25="Muy Alta",AL25="Leve"),AND(AJ25="Muy Alta",AL25="Menor"),AND(AJ25="Muy Alta",AL25="Moderado"),AND(AJ25="Muy Alta",AL25="Mayor")),"Alto",IF(OR(AND(AJ25="Muy Baja",AL25="Catastrófico"),AND(AJ25="Baja",AL25="Catastrófico"),AND(AJ25="Media",AL25="Catastrófico"),AND(AJ25="Alta",AL25="Catastrófico"),AND(AJ25="Muy Alta",AL25="Catastrófico")),"Extremo","")))),"")</f>
        <v/>
      </c>
      <c r="AO25" s="190"/>
      <c r="AP25" s="178"/>
      <c r="AQ25" s="180"/>
      <c r="AR25" s="180"/>
      <c r="AS25" s="191"/>
      <c r="AT25" s="191"/>
      <c r="AU25" s="191"/>
      <c r="AV25" s="191"/>
    </row>
    <row r="26" spans="1:48" ht="9.75" customHeight="1" x14ac:dyDescent="0.2">
      <c r="A26" s="309"/>
      <c r="B26" s="311"/>
      <c r="C26" s="292" t="s">
        <v>31</v>
      </c>
      <c r="D26" s="292"/>
      <c r="E26" s="292"/>
      <c r="F26" s="292"/>
      <c r="G26" s="305"/>
      <c r="H26" s="292" t="s">
        <v>192</v>
      </c>
      <c r="I26" s="292" t="s">
        <v>48</v>
      </c>
      <c r="J26" s="277"/>
      <c r="K26" s="277"/>
      <c r="L26" s="277"/>
      <c r="M26" s="277"/>
      <c r="N26" s="277"/>
      <c r="O26" s="300"/>
      <c r="P26" s="299"/>
      <c r="Q26" s="294"/>
      <c r="R26" s="293" t="s">
        <v>242</v>
      </c>
      <c r="S26" s="294" t="str">
        <f>IF(NOT(ISERROR(MATCH(R26,_xlfn.ANCHORARRAY(G37),0))),Q39&amp;"Por favor no seleccionar los criterios de impacto",R26)</f>
        <v xml:space="preserve">     El riesgo afecta la imagen de la entidad internamente, de conocimiento general, nivel interno, de junta dircetiva y accionistas y/o de provedores</v>
      </c>
      <c r="T26" s="299"/>
      <c r="U26" s="294"/>
      <c r="V26" s="296"/>
      <c r="W26" s="182">
        <v>5</v>
      </c>
      <c r="X26" s="182"/>
      <c r="Y26" s="182"/>
      <c r="Z26" s="182"/>
      <c r="AA26" s="179" t="str">
        <f t="shared" si="6"/>
        <v xml:space="preserve">  </v>
      </c>
      <c r="AB26" s="184" t="str">
        <f t="shared" si="26"/>
        <v/>
      </c>
      <c r="AC26" s="185"/>
      <c r="AD26" s="185"/>
      <c r="AE26" s="186" t="str">
        <f t="shared" si="27"/>
        <v/>
      </c>
      <c r="AF26" s="185"/>
      <c r="AG26" s="185"/>
      <c r="AH26" s="185"/>
      <c r="AI26" s="187" t="str">
        <f t="shared" si="28"/>
        <v/>
      </c>
      <c r="AJ26" s="188" t="str">
        <f t="shared" si="2"/>
        <v/>
      </c>
      <c r="AK26" s="186" t="str">
        <f t="shared" si="22"/>
        <v/>
      </c>
      <c r="AL26" s="188" t="str">
        <f t="shared" si="4"/>
        <v/>
      </c>
      <c r="AM26" s="186" t="str">
        <f t="shared" si="15"/>
        <v/>
      </c>
      <c r="AN26" s="189" t="str">
        <f t="shared" ref="AN26:AN27" si="29">IFERROR(IF(OR(AND(AJ26="Muy Baja",AL26="Leve"),AND(AJ26="Muy Baja",AL26="Menor"),AND(AJ26="Baja",AL26="Leve")),"Bajo",IF(OR(AND(AJ26="Muy baja",AL26="Moderado"),AND(AJ26="Baja",AL26="Menor"),AND(AJ26="Baja",AL26="Moderado"),AND(AJ26="Media",AL26="Leve"),AND(AJ26="Media",AL26="Menor"),AND(AJ26="Media",AL26="Moderado"),AND(AJ26="Alta",AL26="Leve"),AND(AJ26="Alta",AL26="Menor")),"Moderado",IF(OR(AND(AJ26="Muy Baja",AL26="Mayor"),AND(AJ26="Baja",AL26="Mayor"),AND(AJ26="Media",AL26="Mayor"),AND(AJ26="Alta",AL26="Moderado"),AND(AJ26="Alta",AL26="Mayor"),AND(AJ26="Muy Alta",AL26="Leve"),AND(AJ26="Muy Alta",AL26="Menor"),AND(AJ26="Muy Alta",AL26="Moderado"),AND(AJ26="Muy Alta",AL26="Mayor")),"Alto",IF(OR(AND(AJ26="Muy Baja",AL26="Catastrófico"),AND(AJ26="Baja",AL26="Catastrófico"),AND(AJ26="Media",AL26="Catastrófico"),AND(AJ26="Alta",AL26="Catastrófico"),AND(AJ26="Muy Alta",AL26="Catastrófico")),"Extremo","")))),"")</f>
        <v/>
      </c>
      <c r="AO26" s="190"/>
      <c r="AP26" s="178"/>
      <c r="AQ26" s="180"/>
      <c r="AR26" s="180"/>
      <c r="AS26" s="191"/>
      <c r="AT26" s="191"/>
      <c r="AU26" s="191"/>
      <c r="AV26" s="191"/>
    </row>
    <row r="27" spans="1:48" ht="9.75" customHeight="1" x14ac:dyDescent="0.2">
      <c r="A27" s="309"/>
      <c r="B27" s="311"/>
      <c r="C27" s="292" t="s">
        <v>31</v>
      </c>
      <c r="D27" s="292"/>
      <c r="E27" s="292"/>
      <c r="F27" s="292"/>
      <c r="G27" s="305"/>
      <c r="H27" s="292" t="s">
        <v>192</v>
      </c>
      <c r="I27" s="292" t="s">
        <v>48</v>
      </c>
      <c r="J27" s="277"/>
      <c r="K27" s="277"/>
      <c r="L27" s="277"/>
      <c r="M27" s="277"/>
      <c r="N27" s="277"/>
      <c r="O27" s="300"/>
      <c r="P27" s="299"/>
      <c r="Q27" s="294"/>
      <c r="R27" s="293" t="s">
        <v>242</v>
      </c>
      <c r="S27" s="294" t="str">
        <f>IF(NOT(ISERROR(MATCH(R27,_xlfn.ANCHORARRAY(G38),0))),Q40&amp;"Por favor no seleccionar los criterios de impacto",R27)</f>
        <v xml:space="preserve">     El riesgo afecta la imagen de la entidad internamente, de conocimiento general, nivel interno, de junta dircetiva y accionistas y/o de provedores</v>
      </c>
      <c r="T27" s="299"/>
      <c r="U27" s="294"/>
      <c r="V27" s="296"/>
      <c r="W27" s="182">
        <v>6</v>
      </c>
      <c r="X27" s="182"/>
      <c r="Y27" s="182"/>
      <c r="Z27" s="182"/>
      <c r="AA27" s="179" t="str">
        <f t="shared" si="6"/>
        <v xml:space="preserve">  </v>
      </c>
      <c r="AB27" s="184" t="str">
        <f t="shared" si="26"/>
        <v/>
      </c>
      <c r="AC27" s="185"/>
      <c r="AD27" s="185"/>
      <c r="AE27" s="186" t="str">
        <f t="shared" si="27"/>
        <v/>
      </c>
      <c r="AF27" s="185"/>
      <c r="AG27" s="185"/>
      <c r="AH27" s="185"/>
      <c r="AI27" s="187" t="str">
        <f t="shared" si="28"/>
        <v/>
      </c>
      <c r="AJ27" s="188" t="str">
        <f t="shared" si="2"/>
        <v/>
      </c>
      <c r="AK27" s="186" t="str">
        <f t="shared" si="22"/>
        <v/>
      </c>
      <c r="AL27" s="188" t="str">
        <f t="shared" si="4"/>
        <v/>
      </c>
      <c r="AM27" s="186" t="str">
        <f t="shared" si="15"/>
        <v/>
      </c>
      <c r="AN27" s="189" t="str">
        <f t="shared" si="29"/>
        <v/>
      </c>
      <c r="AO27" s="190"/>
      <c r="AP27" s="178"/>
      <c r="AQ27" s="180"/>
      <c r="AR27" s="180"/>
      <c r="AS27" s="191"/>
      <c r="AT27" s="191"/>
      <c r="AU27" s="191"/>
      <c r="AV27" s="191"/>
    </row>
    <row r="28" spans="1:48" ht="48" customHeight="1" x14ac:dyDescent="0.2">
      <c r="A28" s="309">
        <v>4</v>
      </c>
      <c r="B28" s="311" t="s">
        <v>249</v>
      </c>
      <c r="C28" s="292" t="s">
        <v>31</v>
      </c>
      <c r="D28" s="292" t="s">
        <v>250</v>
      </c>
      <c r="E28" s="292" t="s">
        <v>251</v>
      </c>
      <c r="F28" s="292" t="s">
        <v>252</v>
      </c>
      <c r="G28" s="305" t="str">
        <f t="shared" ref="G28" si="30">+CONCATENATE(C28," ",D28," ",E28)</f>
        <v xml:space="preserve">Posibilidad de afectación reputacional Por requerimientos de entes de control y de los procesos internos de la entidad Por deficiencia en la publicación de la información Debido a la baja capacidad de las dependencias para interrelacionar las necesidades de divulgación y comunicación.
Desconocimiento de los canales de comunicación interna y la forma de acceder a ellos, asi como el apoyo que puede prestar el equipo de comunicaciones para el logro de los objetivos de los demás procesos. </v>
      </c>
      <c r="H28" s="292" t="s">
        <v>192</v>
      </c>
      <c r="I28" s="292" t="s">
        <v>45</v>
      </c>
      <c r="J28" s="292" t="s">
        <v>253</v>
      </c>
      <c r="K28" s="292" t="s">
        <v>254</v>
      </c>
      <c r="L28" s="292" t="s">
        <v>255</v>
      </c>
      <c r="M28" s="292" t="s">
        <v>49</v>
      </c>
      <c r="N28" s="292" t="s">
        <v>64</v>
      </c>
      <c r="O28" s="300">
        <v>12</v>
      </c>
      <c r="P28" s="299" t="str">
        <f>IF(O28&lt;=0,"",IF(O28&lt;=2,"Muy Baja",IF(O28&lt;=24,"Baja",IF(O28&lt;=500,"Media",IF(O28&lt;=5000,"Alta","Muy Alta")))))</f>
        <v>Baja</v>
      </c>
      <c r="Q28" s="294">
        <f>IF(P28="","",IF(P28="Muy Baja",0.2,IF(P28="Baja",0.4,IF(P28="Media",0.6,IF(P28="Alta",0.8,IF(P28="Muy Alta",1,))))))</f>
        <v>0.4</v>
      </c>
      <c r="R28" s="293" t="s">
        <v>242</v>
      </c>
      <c r="S28" s="294" t="str">
        <f>IF(NOT(ISERROR(MATCH(R28,'[3]Tabla Impacto'!$B$245:$B$247,0))),'[3]Tabla Impacto'!$F$224&amp;"Por favor no seleccionar los criterios de impacto(Afectación Económica o presupuestal y Pérdida Reputacional)",R28)</f>
        <v xml:space="preserve">     El riesgo afecta la imagen de la entidad internamente, de conocimiento general, nivel interno, de junta dircetiva y accionistas y/o de provedores</v>
      </c>
      <c r="T28" s="299" t="str">
        <f>IF(OR(S28='[3]Tabla Impacto'!$C$12,S28='[3]Tabla Impacto'!$D$12),"Leve",IF(OR(S28='[3]Tabla Impacto'!$C$13,S28='[3]Tabla Impacto'!$D$13),"Menor",IF(OR(S28='[3]Tabla Impacto'!$C$14,S28='[3]Tabla Impacto'!$D$14),"Moderado",IF(OR(S28='[3]Tabla Impacto'!$C$15,S28='[3]Tabla Impacto'!$D$15),"Mayor",IF(OR(S28='[3]Tabla Impacto'!$C$16,S28='[3]Tabla Impacto'!$D$16),"Catastrófico","")))))</f>
        <v>Menor</v>
      </c>
      <c r="U28" s="294">
        <f>IF(T28="","",IF(T28="Leve",0.2,IF(T28="Menor",0.4,IF(T28="Moderado",0.6,IF(T28="Mayor",0.8,IF(T28="Catastrófico",1,))))))</f>
        <v>0.4</v>
      </c>
      <c r="V28" s="296" t="str">
        <f>IF(OR(AND(P28="Muy Baja",T28="Leve"),AND(P28="Muy Baja",T28="Menor"),AND(P28="Baja",T28="Leve")),"Bajo",IF(OR(AND(P28="Muy baja",T28="Moderado"),AND(P28="Baja",T28="Menor"),AND(P28="Baja",T28="Moderado"),AND(P28="Media",T28="Leve"),AND(P28="Media",T28="Menor"),AND(P28="Media",T28="Moderado"),AND(P28="Alta",T28="Leve"),AND(P28="Alta",T28="Menor")),"Moderado",IF(OR(AND(P28="Muy Baja",T28="Mayor"),AND(P28="Baja",T28="Mayor"),AND(P28="Media",T28="Mayor"),AND(P28="Alta",T28="Moderado"),AND(P28="Alta",T28="Mayor"),AND(P28="Muy Alta",T28="Leve"),AND(P28="Muy Alta",T28="Menor"),AND(P28="Muy Alta",T28="Moderado"),AND(P28="Muy Alta",T28="Mayor")),"Alto",IF(OR(AND(P28="Muy Baja",T28="Catastrófico"),AND(P28="Baja",T28="Catastrófico"),AND(P28="Media",T28="Catastrófico"),AND(P28="Alta",T28="Catastrófico"),AND(P28="Muy Alta",T28="Catastrófico")),"Extremo",""))))</f>
        <v>Moderado</v>
      </c>
      <c r="W28" s="182">
        <v>1</v>
      </c>
      <c r="X28" s="183" t="s">
        <v>256</v>
      </c>
      <c r="Y28" s="183" t="s">
        <v>32</v>
      </c>
      <c r="Z28" s="183" t="s">
        <v>257</v>
      </c>
      <c r="AA28" s="179" t="str">
        <f t="shared" si="6"/>
        <v xml:space="preserve">Profesional Equipo de Comunicaciones y la jefe de Comunicaciones Valida Bimestralmente dentro del consejo de redacción, que se estén adelantando las actividades asociadas a la divulgación del manejo del Aplicativo de Comunicaciones.
En caso de evidenciar que las actividades presenten demoras en su ejecución, se generará la alerta de tal forma que se pueda reprogramar, sin superar 15 dias calendario siguiente a la reunión. Como evidencia quedarán las actas de reunión del consejo de redacción. </v>
      </c>
      <c r="AB28" s="184" t="str">
        <f>IF(OR(AC28="Preventivo",AC28="Detectivo"),"Probabilidad",IF(AC28="Correctivo","Impacto",""))</f>
        <v>Probabilidad</v>
      </c>
      <c r="AC28" s="185" t="s">
        <v>200</v>
      </c>
      <c r="AD28" s="185" t="s">
        <v>201</v>
      </c>
      <c r="AE28" s="186" t="str">
        <f>IF(AND(AC28="Preventivo",AD28="Automático"),"50%",IF(AND(AC28="Preventivo",AD28="Manual"),"40%",IF(AND(AC28="Detectivo",AD28="Automático"),"40%",IF(AND(AC28="Detectivo",AD28="Manual"),"30%",IF(AND(AC28="Correctivo",AD28="Automático"),"35%",IF(AND(AC28="Correctivo",AD28="Manual"),"25%",""))))))</f>
        <v>40%</v>
      </c>
      <c r="AF28" s="185" t="s">
        <v>202</v>
      </c>
      <c r="AG28" s="185" t="s">
        <v>203</v>
      </c>
      <c r="AH28" s="185" t="s">
        <v>204</v>
      </c>
      <c r="AI28" s="187">
        <f>IFERROR(IF(AB28="Probabilidad",(Q28-(+Q28*AE28)),IF(AB28="Impacto",Q28,"")),"")</f>
        <v>0.24</v>
      </c>
      <c r="AJ28" s="188" t="str">
        <f>IFERROR(IF(AI28="","",IF(AI28&lt;=0.2,"Muy Baja",IF(AI28&lt;=0.4,"Baja",IF(AI28&lt;=0.6,"Media",IF(AI28&lt;=0.8,"Alta","Muy Alta"))))),"")</f>
        <v>Baja</v>
      </c>
      <c r="AK28" s="186">
        <f>+AI28</f>
        <v>0.24</v>
      </c>
      <c r="AL28" s="188" t="str">
        <f>IFERROR(IF(AM28="","",IF(AM28&lt;=0.2,"Leve",IF(AM28&lt;=0.4,"Menor",IF(AM28&lt;=0.6,"Moderado",IF(AM28&lt;=0.8,"Mayor","Catastrófico"))))),"")</f>
        <v>Menor</v>
      </c>
      <c r="AM28" s="186">
        <f t="shared" ref="AM28" si="31">IFERROR(IF(AB28="Impacto",(U28-(+U28*AE28)),IF(AB28="Probabilidad",U28,"")),"")</f>
        <v>0.4</v>
      </c>
      <c r="AN28" s="189" t="str">
        <f>IFERROR(IF(OR(AND(AJ28="Muy Baja",AL28="Leve"),AND(AJ28="Muy Baja",AL28="Menor"),AND(AJ28="Baja",AL28="Leve")),"Bajo",IF(OR(AND(AJ28="Muy baja",AL28="Moderado"),AND(AJ28="Baja",AL28="Menor"),AND(AJ28="Baja",AL28="Moderado"),AND(AJ28="Media",AL28="Leve"),AND(AJ28="Media",AL28="Menor"),AND(AJ28="Media",AL28="Moderado"),AND(AJ28="Alta",AL28="Leve"),AND(AJ28="Alta",AL28="Menor")),"Moderado",IF(OR(AND(AJ28="Muy Baja",AL28="Mayor"),AND(AJ28="Baja",AL28="Mayor"),AND(AJ28="Media",AL28="Mayor"),AND(AJ28="Alta",AL28="Moderado"),AND(AJ28="Alta",AL28="Mayor"),AND(AJ28="Muy Alta",AL28="Leve"),AND(AJ28="Muy Alta",AL28="Menor"),AND(AJ28="Muy Alta",AL28="Moderado"),AND(AJ28="Muy Alta",AL28="Mayor")),"Alto",IF(OR(AND(AJ28="Muy Baja",AL28="Catastrófico"),AND(AJ28="Baja",AL28="Catastrófico"),AND(AJ28="Media",AL28="Catastrófico"),AND(AJ28="Alta",AL28="Catastrófico"),AND(AJ28="Muy Alta",AL28="Catastrófico")),"Extremo","")))),"")</f>
        <v>Moderado</v>
      </c>
      <c r="AO28" s="190"/>
      <c r="AP28" s="173"/>
      <c r="AQ28" s="180"/>
      <c r="AR28" s="180"/>
      <c r="AS28" s="191"/>
      <c r="AT28" s="292" t="s">
        <v>258</v>
      </c>
      <c r="AU28" s="292" t="s">
        <v>259</v>
      </c>
      <c r="AV28" s="292" t="s">
        <v>260</v>
      </c>
    </row>
    <row r="29" spans="1:48" ht="48" customHeight="1" x14ac:dyDescent="0.2">
      <c r="A29" s="309"/>
      <c r="B29" s="311"/>
      <c r="C29" s="292"/>
      <c r="D29" s="292"/>
      <c r="E29" s="292"/>
      <c r="F29" s="292"/>
      <c r="G29" s="305"/>
      <c r="H29" s="292"/>
      <c r="I29" s="292"/>
      <c r="J29" s="292"/>
      <c r="K29" s="292"/>
      <c r="L29" s="292"/>
      <c r="M29" s="292"/>
      <c r="N29" s="292"/>
      <c r="O29" s="300"/>
      <c r="P29" s="299"/>
      <c r="Q29" s="294"/>
      <c r="R29" s="293"/>
      <c r="S29" s="294">
        <f>IF(NOT(ISERROR(MATCH(R29,_xlfn.ANCHORARRAY(G40),0))),Q42&amp;"Por favor no seleccionar los criterios de impacto",R29)</f>
        <v>0</v>
      </c>
      <c r="T29" s="299"/>
      <c r="U29" s="294"/>
      <c r="V29" s="296"/>
      <c r="W29" s="182">
        <v>2</v>
      </c>
      <c r="X29" s="183" t="s">
        <v>256</v>
      </c>
      <c r="Y29" s="182" t="s">
        <v>29</v>
      </c>
      <c r="Z29" s="183" t="s">
        <v>261</v>
      </c>
      <c r="AA29" s="179" t="str">
        <f t="shared" si="6"/>
        <v xml:space="preserve">Profesional Equipo de Comunicaciones y la jefe de Comunicaciones Verifica Trimestralmente dentro del consejo de redacción, la Publicación de piezas de invitación para la utilización de los canales de comunicación existentes en la entidad. 
En caso de evidenciar que las actividades presenten demoras en su ejecución, se realizará la publicación de las piezas, sin superar los 8 dias calendario siguientes a la finalización del trimestre. Como evidencia quedarán capturas de pantalla o fotografías. </v>
      </c>
      <c r="AB29" s="184" t="str">
        <f>IF(OR(AC29="Preventivo",AC29="Detectivo"),"Probabilidad",IF(AC29="Correctivo","Impacto",""))</f>
        <v>Probabilidad</v>
      </c>
      <c r="AC29" s="185" t="s">
        <v>200</v>
      </c>
      <c r="AD29" s="185" t="s">
        <v>201</v>
      </c>
      <c r="AE29" s="186" t="str">
        <f t="shared" ref="AE29:AE33" si="32">IF(AND(AC29="Preventivo",AD29="Automático"),"50%",IF(AND(AC29="Preventivo",AD29="Manual"),"40%",IF(AND(AC29="Detectivo",AD29="Automático"),"40%",IF(AND(AC29="Detectivo",AD29="Manual"),"30%",IF(AND(AC29="Correctivo",AD29="Automático"),"35%",IF(AND(AC29="Correctivo",AD29="Manual"),"25%",""))))))</f>
        <v>40%</v>
      </c>
      <c r="AF29" s="185" t="s">
        <v>202</v>
      </c>
      <c r="AG29" s="185" t="s">
        <v>203</v>
      </c>
      <c r="AH29" s="185" t="s">
        <v>204</v>
      </c>
      <c r="AI29" s="187">
        <f>IFERROR(IF(AND(AB28="Probabilidad",AB29="Probabilidad"),(AK28-(+AK28*AE29)),IF(AB29="Probabilidad",(Q28-(+Q28*AE29)),IF(AB29="Impacto",AK28,""))),"")</f>
        <v>0.14399999999999999</v>
      </c>
      <c r="AJ29" s="188" t="str">
        <f t="shared" ref="AJ29:AJ33" si="33">IFERROR(IF(AI29="","",IF(AI29&lt;=0.2,"Muy Baja",IF(AI29&lt;=0.4,"Baja",IF(AI29&lt;=0.6,"Media",IF(AI29&lt;=0.8,"Alta","Muy Alta"))))),"")</f>
        <v>Muy Baja</v>
      </c>
      <c r="AK29" s="186">
        <f t="shared" ref="AK29:AK33" si="34">+AI29</f>
        <v>0.14399999999999999</v>
      </c>
      <c r="AL29" s="188" t="str">
        <f t="shared" ref="AL29:AL33" si="35">IFERROR(IF(AM29="","",IF(AM29&lt;=0.2,"Leve",IF(AM29&lt;=0.4,"Menor",IF(AM29&lt;=0.6,"Moderado",IF(AM29&lt;=0.8,"Mayor","Catastrófico"))))),"")</f>
        <v>Menor</v>
      </c>
      <c r="AM29" s="186">
        <f>IFERROR(IF(AND(AB28="Impacto",AB29="Impacto"),(AM28-(+AM28*AE29)),IF(AB29="Impacto",(#REF!-(+#REF!*AE29)),IF(AB29="Probabilidad",AM28,""))),"")</f>
        <v>0.4</v>
      </c>
      <c r="AN29" s="189" t="str">
        <f t="shared" ref="AN29:AN30" si="36">IFERROR(IF(OR(AND(AJ29="Muy Baja",AL29="Leve"),AND(AJ29="Muy Baja",AL29="Menor"),AND(AJ29="Baja",AL29="Leve")),"Bajo",IF(OR(AND(AJ29="Muy baja",AL29="Moderado"),AND(AJ29="Baja",AL29="Menor"),AND(AJ29="Baja",AL29="Moderado"),AND(AJ29="Media",AL29="Leve"),AND(AJ29="Media",AL29="Menor"),AND(AJ29="Media",AL29="Moderado"),AND(AJ29="Alta",AL29="Leve"),AND(AJ29="Alta",AL29="Menor")),"Moderado",IF(OR(AND(AJ29="Muy Baja",AL29="Mayor"),AND(AJ29="Baja",AL29="Mayor"),AND(AJ29="Media",AL29="Mayor"),AND(AJ29="Alta",AL29="Moderado"),AND(AJ29="Alta",AL29="Mayor"),AND(AJ29="Muy Alta",AL29="Leve"),AND(AJ29="Muy Alta",AL29="Menor"),AND(AJ29="Muy Alta",AL29="Moderado"),AND(AJ29="Muy Alta",AL29="Mayor")),"Alto",IF(OR(AND(AJ29="Muy Baja",AL29="Catastrófico"),AND(AJ29="Baja",AL29="Catastrófico"),AND(AJ29="Media",AL29="Catastrófico"),AND(AJ29="Alta",AL29="Catastrófico"),AND(AJ29="Muy Alta",AL29="Catastrófico")),"Extremo","")))),"")</f>
        <v>Bajo</v>
      </c>
      <c r="AO29" s="190" t="s">
        <v>27</v>
      </c>
      <c r="AP29" s="173"/>
      <c r="AQ29" s="180"/>
      <c r="AR29" s="178"/>
      <c r="AS29" s="191"/>
      <c r="AT29" s="292"/>
      <c r="AU29" s="292"/>
      <c r="AV29" s="292"/>
    </row>
    <row r="30" spans="1:48" ht="15" customHeight="1" x14ac:dyDescent="0.2">
      <c r="A30" s="309"/>
      <c r="B30" s="311"/>
      <c r="C30" s="292"/>
      <c r="D30" s="292"/>
      <c r="E30" s="292"/>
      <c r="F30" s="292"/>
      <c r="G30" s="305"/>
      <c r="H30" s="292"/>
      <c r="I30" s="292"/>
      <c r="J30" s="292"/>
      <c r="K30" s="292"/>
      <c r="L30" s="292"/>
      <c r="M30" s="292"/>
      <c r="N30" s="292"/>
      <c r="O30" s="300"/>
      <c r="P30" s="299"/>
      <c r="Q30" s="294"/>
      <c r="R30" s="293"/>
      <c r="S30" s="294">
        <f>IF(NOT(ISERROR(MATCH(R30,_xlfn.ANCHORARRAY(G41),0))),Q43&amp;"Por favor no seleccionar los criterios de impacto",R30)</f>
        <v>0</v>
      </c>
      <c r="T30" s="299"/>
      <c r="U30" s="294"/>
      <c r="V30" s="296"/>
      <c r="W30" s="182">
        <v>3</v>
      </c>
      <c r="X30" s="183"/>
      <c r="Y30" s="182"/>
      <c r="Z30" s="182"/>
      <c r="AA30" s="179" t="str">
        <f t="shared" si="6"/>
        <v xml:space="preserve">  </v>
      </c>
      <c r="AB30" s="184" t="str">
        <f>IF(OR(AC30="Preventivo",AC30="Detectivo"),"Probabilidad",IF(AC30="Correctivo","Impacto",""))</f>
        <v/>
      </c>
      <c r="AC30" s="185"/>
      <c r="AD30" s="185"/>
      <c r="AE30" s="186" t="str">
        <f t="shared" si="32"/>
        <v/>
      </c>
      <c r="AF30" s="185"/>
      <c r="AG30" s="185"/>
      <c r="AH30" s="185"/>
      <c r="AI30" s="187" t="str">
        <f>IFERROR(IF(AND(AB29="Probabilidad",AB30="Probabilidad"),(AK29-(+AK29*AE30)),IF(AND(AB29="Impacto",AB30="Probabilidad"),(AK28-(+AK28*AE30)),IF(AB30="Impacto",AK29,""))),"")</f>
        <v/>
      </c>
      <c r="AJ30" s="188" t="str">
        <f t="shared" si="33"/>
        <v/>
      </c>
      <c r="AK30" s="186" t="str">
        <f t="shared" si="34"/>
        <v/>
      </c>
      <c r="AL30" s="188" t="str">
        <f t="shared" si="35"/>
        <v/>
      </c>
      <c r="AM30" s="186" t="str">
        <f t="shared" ref="AM30:AM33" si="37">IFERROR(IF(AND(AB29="Impacto",AB30="Impacto"),(AM29-(+AM29*AE30)),IF(AND(AB29="Probabilidad",AB30="Impacto"),(AM28-(+AM28*AE30)),IF(AB30="Probabilidad",AM29,""))),"")</f>
        <v/>
      </c>
      <c r="AN30" s="189" t="str">
        <f t="shared" si="36"/>
        <v/>
      </c>
      <c r="AO30" s="190"/>
      <c r="AP30" s="173"/>
      <c r="AQ30" s="180"/>
      <c r="AR30" s="180"/>
      <c r="AS30" s="191"/>
      <c r="AT30" s="292"/>
      <c r="AU30" s="292"/>
      <c r="AV30" s="292"/>
    </row>
    <row r="31" spans="1:48" ht="15" customHeight="1" x14ac:dyDescent="0.2">
      <c r="A31" s="309"/>
      <c r="B31" s="311"/>
      <c r="C31" s="292"/>
      <c r="D31" s="292"/>
      <c r="E31" s="292"/>
      <c r="F31" s="292"/>
      <c r="G31" s="305"/>
      <c r="H31" s="292"/>
      <c r="I31" s="292"/>
      <c r="J31" s="292"/>
      <c r="K31" s="292"/>
      <c r="L31" s="292"/>
      <c r="M31" s="292"/>
      <c r="N31" s="292"/>
      <c r="O31" s="300"/>
      <c r="P31" s="299"/>
      <c r="Q31" s="294"/>
      <c r="R31" s="293"/>
      <c r="S31" s="294">
        <f>IF(NOT(ISERROR(MATCH(R31,_xlfn.ANCHORARRAY(G42),0))),Q44&amp;"Por favor no seleccionar los criterios de impacto",R31)</f>
        <v>0</v>
      </c>
      <c r="T31" s="299"/>
      <c r="U31" s="294"/>
      <c r="V31" s="296"/>
      <c r="W31" s="182">
        <v>4</v>
      </c>
      <c r="X31" s="183"/>
      <c r="Y31" s="182"/>
      <c r="Z31" s="182"/>
      <c r="AA31" s="179" t="str">
        <f t="shared" si="6"/>
        <v xml:space="preserve">  </v>
      </c>
      <c r="AB31" s="184" t="str">
        <f t="shared" ref="AB31:AB39" si="38">IF(OR(AC31="Preventivo",AC31="Detectivo"),"Probabilidad",IF(AC31="Correctivo","Impacto",""))</f>
        <v/>
      </c>
      <c r="AC31" s="185"/>
      <c r="AD31" s="185"/>
      <c r="AE31" s="186" t="str">
        <f t="shared" si="32"/>
        <v/>
      </c>
      <c r="AF31" s="185"/>
      <c r="AG31" s="185"/>
      <c r="AH31" s="185"/>
      <c r="AI31" s="187" t="str">
        <f t="shared" ref="AI31:AI33" si="39">IFERROR(IF(AND(AB30="Probabilidad",AB31="Probabilidad"),(AK30-(+AK30*AE31)),IF(AND(AB30="Impacto",AB31="Probabilidad"),(AK29-(+AK29*AE31)),IF(AB31="Impacto",AK30,""))),"")</f>
        <v/>
      </c>
      <c r="AJ31" s="188" t="str">
        <f t="shared" si="33"/>
        <v/>
      </c>
      <c r="AK31" s="186" t="str">
        <f t="shared" si="34"/>
        <v/>
      </c>
      <c r="AL31" s="188" t="str">
        <f t="shared" si="35"/>
        <v/>
      </c>
      <c r="AM31" s="186" t="str">
        <f t="shared" si="37"/>
        <v/>
      </c>
      <c r="AN31" s="189" t="str">
        <f>IFERROR(IF(OR(AND(AJ31="Muy Baja",AL31="Leve"),AND(AJ31="Muy Baja",AL31="Menor"),AND(AJ31="Baja",AL31="Leve")),"Bajo",IF(OR(AND(AJ31="Muy baja",AL31="Moderado"),AND(AJ31="Baja",AL31="Menor"),AND(AJ31="Baja",AL31="Moderado"),AND(AJ31="Media",AL31="Leve"),AND(AJ31="Media",AL31="Menor"),AND(AJ31="Media",AL31="Moderado"),AND(AJ31="Alta",AL31="Leve"),AND(AJ31="Alta",AL31="Menor")),"Moderado",IF(OR(AND(AJ31="Muy Baja",AL31="Mayor"),AND(AJ31="Baja",AL31="Mayor"),AND(AJ31="Media",AL31="Mayor"),AND(AJ31="Alta",AL31="Moderado"),AND(AJ31="Alta",AL31="Mayor"),AND(AJ31="Muy Alta",AL31="Leve"),AND(AJ31="Muy Alta",AL31="Menor"),AND(AJ31="Muy Alta",AL31="Moderado"),AND(AJ31="Muy Alta",AL31="Mayor")),"Alto",IF(OR(AND(AJ31="Muy Baja",AL31="Catastrófico"),AND(AJ31="Baja",AL31="Catastrófico"),AND(AJ31="Media",AL31="Catastrófico"),AND(AJ31="Alta",AL31="Catastrófico"),AND(AJ31="Muy Alta",AL31="Catastrófico")),"Extremo","")))),"")</f>
        <v/>
      </c>
      <c r="AO31" s="190"/>
      <c r="AP31" s="173"/>
      <c r="AQ31" s="180"/>
      <c r="AR31" s="180"/>
      <c r="AS31" s="191"/>
      <c r="AT31" s="292"/>
      <c r="AU31" s="292"/>
      <c r="AV31" s="292"/>
    </row>
    <row r="32" spans="1:48" ht="15" customHeight="1" x14ac:dyDescent="0.2">
      <c r="A32" s="309"/>
      <c r="B32" s="311"/>
      <c r="C32" s="292"/>
      <c r="D32" s="292"/>
      <c r="E32" s="292"/>
      <c r="F32" s="292"/>
      <c r="G32" s="305"/>
      <c r="H32" s="292"/>
      <c r="I32" s="292"/>
      <c r="J32" s="292"/>
      <c r="K32" s="292"/>
      <c r="L32" s="292"/>
      <c r="M32" s="292"/>
      <c r="N32" s="292"/>
      <c r="O32" s="300"/>
      <c r="P32" s="299"/>
      <c r="Q32" s="294"/>
      <c r="R32" s="293"/>
      <c r="S32" s="294">
        <f>IF(NOT(ISERROR(MATCH(R32,_xlfn.ANCHORARRAY(G43),0))),Q45&amp;"Por favor no seleccionar los criterios de impacto",R32)</f>
        <v>0</v>
      </c>
      <c r="T32" s="299"/>
      <c r="U32" s="294"/>
      <c r="V32" s="296"/>
      <c r="W32" s="182">
        <v>5</v>
      </c>
      <c r="X32" s="183"/>
      <c r="Y32" s="182"/>
      <c r="Z32" s="182"/>
      <c r="AA32" s="179" t="str">
        <f t="shared" si="6"/>
        <v xml:space="preserve">  </v>
      </c>
      <c r="AB32" s="184" t="str">
        <f t="shared" si="38"/>
        <v/>
      </c>
      <c r="AC32" s="185"/>
      <c r="AD32" s="185"/>
      <c r="AE32" s="186" t="str">
        <f t="shared" si="32"/>
        <v/>
      </c>
      <c r="AF32" s="185"/>
      <c r="AG32" s="185"/>
      <c r="AH32" s="185"/>
      <c r="AI32" s="187" t="str">
        <f t="shared" si="39"/>
        <v/>
      </c>
      <c r="AJ32" s="188" t="str">
        <f t="shared" si="33"/>
        <v/>
      </c>
      <c r="AK32" s="186" t="str">
        <f t="shared" si="34"/>
        <v/>
      </c>
      <c r="AL32" s="188" t="str">
        <f t="shared" si="35"/>
        <v/>
      </c>
      <c r="AM32" s="186" t="str">
        <f t="shared" si="37"/>
        <v/>
      </c>
      <c r="AN32" s="189" t="str">
        <f t="shared" ref="AN32:AN33" si="40">IFERROR(IF(OR(AND(AJ32="Muy Baja",AL32="Leve"),AND(AJ32="Muy Baja",AL32="Menor"),AND(AJ32="Baja",AL32="Leve")),"Bajo",IF(OR(AND(AJ32="Muy baja",AL32="Moderado"),AND(AJ32="Baja",AL32="Menor"),AND(AJ32="Baja",AL32="Moderado"),AND(AJ32="Media",AL32="Leve"),AND(AJ32="Media",AL32="Menor"),AND(AJ32="Media",AL32="Moderado"),AND(AJ32="Alta",AL32="Leve"),AND(AJ32="Alta",AL32="Menor")),"Moderado",IF(OR(AND(AJ32="Muy Baja",AL32="Mayor"),AND(AJ32="Baja",AL32="Mayor"),AND(AJ32="Media",AL32="Mayor"),AND(AJ32="Alta",AL32="Moderado"),AND(AJ32="Alta",AL32="Mayor"),AND(AJ32="Muy Alta",AL32="Leve"),AND(AJ32="Muy Alta",AL32="Menor"),AND(AJ32="Muy Alta",AL32="Moderado"),AND(AJ32="Muy Alta",AL32="Mayor")),"Alto",IF(OR(AND(AJ32="Muy Baja",AL32="Catastrófico"),AND(AJ32="Baja",AL32="Catastrófico"),AND(AJ32="Media",AL32="Catastrófico"),AND(AJ32="Alta",AL32="Catastrófico"),AND(AJ32="Muy Alta",AL32="Catastrófico")),"Extremo","")))),"")</f>
        <v/>
      </c>
      <c r="AO32" s="190"/>
      <c r="AP32" s="173"/>
      <c r="AQ32" s="180"/>
      <c r="AR32" s="180"/>
      <c r="AS32" s="191"/>
      <c r="AT32" s="292"/>
      <c r="AU32" s="292"/>
      <c r="AV32" s="292"/>
    </row>
    <row r="33" spans="1:48" ht="15.75" customHeight="1" x14ac:dyDescent="0.2">
      <c r="A33" s="309"/>
      <c r="B33" s="311"/>
      <c r="C33" s="292"/>
      <c r="D33" s="292"/>
      <c r="E33" s="292"/>
      <c r="F33" s="292"/>
      <c r="G33" s="305"/>
      <c r="H33" s="292"/>
      <c r="I33" s="292"/>
      <c r="J33" s="292"/>
      <c r="K33" s="292"/>
      <c r="L33" s="292"/>
      <c r="M33" s="292"/>
      <c r="N33" s="292"/>
      <c r="O33" s="300"/>
      <c r="P33" s="299"/>
      <c r="Q33" s="294"/>
      <c r="R33" s="293"/>
      <c r="S33" s="294">
        <f>IF(NOT(ISERROR(MATCH(R33,_xlfn.ANCHORARRAY(G44),0))),Q46&amp;"Por favor no seleccionar los criterios de impacto",R33)</f>
        <v>0</v>
      </c>
      <c r="T33" s="299"/>
      <c r="U33" s="294"/>
      <c r="V33" s="296"/>
      <c r="W33" s="182">
        <v>6</v>
      </c>
      <c r="X33" s="182"/>
      <c r="Y33" s="182"/>
      <c r="Z33" s="182"/>
      <c r="AA33" s="179" t="str">
        <f t="shared" si="6"/>
        <v xml:space="preserve">  </v>
      </c>
      <c r="AB33" s="184" t="str">
        <f t="shared" si="38"/>
        <v/>
      </c>
      <c r="AC33" s="185"/>
      <c r="AD33" s="185"/>
      <c r="AE33" s="186" t="str">
        <f t="shared" si="32"/>
        <v/>
      </c>
      <c r="AF33" s="185"/>
      <c r="AG33" s="185"/>
      <c r="AH33" s="185"/>
      <c r="AI33" s="187" t="str">
        <f t="shared" si="39"/>
        <v/>
      </c>
      <c r="AJ33" s="188" t="str">
        <f t="shared" si="33"/>
        <v/>
      </c>
      <c r="AK33" s="186" t="str">
        <f t="shared" si="34"/>
        <v/>
      </c>
      <c r="AL33" s="188" t="str">
        <f t="shared" si="35"/>
        <v/>
      </c>
      <c r="AM33" s="186" t="str">
        <f t="shared" si="37"/>
        <v/>
      </c>
      <c r="AN33" s="189" t="str">
        <f t="shared" si="40"/>
        <v/>
      </c>
      <c r="AO33" s="190"/>
      <c r="AP33" s="173"/>
      <c r="AQ33" s="180"/>
      <c r="AR33" s="180"/>
      <c r="AS33" s="191"/>
      <c r="AT33" s="292"/>
      <c r="AU33" s="292"/>
      <c r="AV33" s="292"/>
    </row>
    <row r="34" spans="1:48" ht="48" customHeight="1" x14ac:dyDescent="0.2">
      <c r="A34" s="309">
        <v>5</v>
      </c>
      <c r="B34" s="311" t="s">
        <v>262</v>
      </c>
      <c r="C34" s="292" t="s">
        <v>31</v>
      </c>
      <c r="D34" s="292" t="s">
        <v>263</v>
      </c>
      <c r="E34" s="292" t="s">
        <v>264</v>
      </c>
      <c r="F34" s="292" t="s">
        <v>265</v>
      </c>
      <c r="G34" s="305" t="str">
        <f>+CONCATENATE(C34," ",D34," ",E34)</f>
        <v xml:space="preserve">Posibilidad de afectación reputacional Por inconformidad y baja credibilidad frente al servicio brindado por la Entidad Debido a deficiencia en el envío de la totalidad de las peticiones que ingresen por los canales de atención al ciudadano para su radicación y gestion,   o aquellas que no se les realice un adecuado analisis que le permita obtener la respuesta de una petición
</v>
      </c>
      <c r="H34" s="292" t="s">
        <v>192</v>
      </c>
      <c r="I34" s="292" t="s">
        <v>45</v>
      </c>
      <c r="J34" s="292" t="s">
        <v>266</v>
      </c>
      <c r="K34" s="292" t="s">
        <v>267</v>
      </c>
      <c r="L34" s="292" t="s">
        <v>268</v>
      </c>
      <c r="M34" s="292" t="s">
        <v>49</v>
      </c>
      <c r="N34" s="292" t="s">
        <v>64</v>
      </c>
      <c r="O34" s="300">
        <v>6696</v>
      </c>
      <c r="P34" s="299" t="str">
        <f>IF(O34&lt;=0,"",IF(O34&lt;=2,"Muy Baja",IF(O34&lt;=24,"Baja",IF(O34&lt;=500,"Media",IF(O34&lt;=5000,"Alta","Muy Alta")))))</f>
        <v>Muy Alta</v>
      </c>
      <c r="Q34" s="294">
        <f>IF(P34="","",IF(P34="Muy Baja",0.2,IF(P34="Baja",0.4,IF(P34="Media",0.6,IF(P34="Alta",0.8,IF(P34="Muy Alta",1,))))))</f>
        <v>1</v>
      </c>
      <c r="R34" s="293" t="s">
        <v>197</v>
      </c>
      <c r="S34" s="294" t="str">
        <f>IF(NOT(ISERROR(MATCH(R34,'[4]Tabla Impacto'!$B$245:$B$247,0))),'[4]Tabla Impacto'!$F$224&amp;"Por favor no seleccionar los criterios de impacto(Afectación Económica o presupuestal y Pérdida Reputacional)",R34)</f>
        <v xml:space="preserve">     El riesgo afecta la imagen de la entidad con algunos usuarios de relevancia frente al logro de los objetivos</v>
      </c>
      <c r="T34" s="299" t="str">
        <f>IF(OR(S34='[4]Tabla Impacto'!$C$12,S34='[4]Tabla Impacto'!$D$12),"Leve",IF(OR(S34='[4]Tabla Impacto'!$C$13,S34='[4]Tabla Impacto'!$D$13),"Menor",IF(OR(S34='[4]Tabla Impacto'!$C$14,S34='[4]Tabla Impacto'!$D$14),"Moderado",IF(OR(S34='[4]Tabla Impacto'!$C$15,S34='[4]Tabla Impacto'!$D$15),"Mayor",IF(OR(S34='[4]Tabla Impacto'!$C$16,S34='[4]Tabla Impacto'!$D$16),"Catastrófico","")))))</f>
        <v>Moderado</v>
      </c>
      <c r="U34" s="294">
        <f>IF(T34="","",IF(T34="Leve",0.2,IF(T34="Menor",0.4,IF(T34="Moderado",0.6,IF(T34="Mayor",0.8,IF(T34="Catastrófico",1,))))))</f>
        <v>0.6</v>
      </c>
      <c r="V34" s="296" t="str">
        <f>IF(OR(AND(P34="Muy Baja",T34="Leve"),AND(P34="Muy Baja",T34="Menor"),AND(P34="Baja",T34="Leve")),"Bajo",IF(OR(AND(P34="Muy baja",T34="Moderado"),AND(P34="Baja",T34="Menor"),AND(P34="Baja",T34="Moderado"),AND(P34="Media",T34="Leve"),AND(P34="Media",T34="Menor"),AND(P34="Media",T34="Moderado"),AND(P34="Alta",T34="Leve"),AND(P34="Alta",T34="Menor")),"Moderado",IF(OR(AND(P34="Muy Baja",T34="Mayor"),AND(P34="Baja",T34="Mayor"),AND(P34="Media",T34="Mayor"),AND(P34="Alta",T34="Moderado"),AND(P34="Alta",T34="Mayor"),AND(P34="Muy Alta",T34="Leve"),AND(P34="Muy Alta",T34="Menor"),AND(P34="Muy Alta",T34="Moderado"),AND(P34="Muy Alta",T34="Mayor")),"Alto",IF(OR(AND(P34="Muy Baja",T34="Catastrófico"),AND(P34="Baja",T34="Catastrófico"),AND(P34="Media",T34="Catastrófico"),AND(P34="Alta",T34="Catastrófico"),AND(P34="Muy Alta",T34="Catastrófico")),"Extremo",""))))</f>
        <v>Alto</v>
      </c>
      <c r="W34" s="195">
        <v>1</v>
      </c>
      <c r="X34" s="192" t="s">
        <v>269</v>
      </c>
      <c r="Y34" s="183" t="s">
        <v>29</v>
      </c>
      <c r="Z34" s="196" t="s">
        <v>270</v>
      </c>
      <c r="AA34" s="197" t="str">
        <f>+CONCATENATE(X34," ",Y34," ",Z34)</f>
        <v>El colaborador de la Oficina de Servicio a la Ciudadania y Sostenibilidad asignado a Servicio al Ciudadano, operador de Orfeo y Bogotá te Escucha Verifica  y guarda aleatoriamente registro de la retipificación de las peticiones recibidas en los aplicativos, para clasificar adecuadamente las peticiones y evitar los reprocesos al momento de reasignar los requerimientos. Como evidencia queda un registro aleatorio mensual de peticiones del aplicativo Orfeo y Bogotá te Escucha de la tipificación inicial y la tipificación final.
En caso de no realizarse  este control, se corregirá inmediatamente y se retroalimentará al colaborador responsable para que se tomen a las acciones de mejora correspondientes.</v>
      </c>
      <c r="AB34" s="198" t="str">
        <f t="shared" si="38"/>
        <v>Probabilidad</v>
      </c>
      <c r="AC34" s="199" t="s">
        <v>200</v>
      </c>
      <c r="AD34" s="199" t="s">
        <v>201</v>
      </c>
      <c r="AE34" s="200" t="str">
        <f>IF(AND(AC34="Preventivo",AD34="Automático"),"50%",IF(AND(AC34="Preventivo",AD34="Manual"),"40%",IF(AND(AC34="Detectivo",AD34="Automático"),"40%",IF(AND(AC34="Detectivo",AD34="Manual"),"30%",IF(AND(AC34="Correctivo",AD34="Automático"),"35%",IF(AND(AC34="Correctivo",AD34="Manual"),"25%",""))))))</f>
        <v>40%</v>
      </c>
      <c r="AF34" s="199" t="s">
        <v>230</v>
      </c>
      <c r="AG34" s="199" t="s">
        <v>203</v>
      </c>
      <c r="AH34" s="199" t="s">
        <v>204</v>
      </c>
      <c r="AI34" s="201">
        <f>IFERROR(IF(AB34="Probabilidad",(Q34-(+Q34*AE34)),IF(AB34="Impacto",Q34,"")),"")</f>
        <v>0.6</v>
      </c>
      <c r="AJ34" s="202" t="str">
        <f>IFERROR(IF(AI34="","",IF(AI34&lt;=0.2,"Muy Baja",IF(AI34&lt;=0.4,"Baja",IF(AI34&lt;=0.6,"Media",IF(AI34&lt;=0.8,"Alta","Muy Alta"))))),"")</f>
        <v>Media</v>
      </c>
      <c r="AK34" s="200">
        <f>+AI34</f>
        <v>0.6</v>
      </c>
      <c r="AL34" s="202" t="str">
        <f>IFERROR(IF(AM34="","",IF(AM34&lt;=0.2,"Leve",IF(AM34&lt;=0.4,"Menor",IF(AM34&lt;=0.6,"Moderado",IF(AM34&lt;=0.8,"Mayor","Catastrófico"))))),"")</f>
        <v>Moderado</v>
      </c>
      <c r="AM34" s="200">
        <f>IFERROR(IF(AB34="Impacto",(U34-(+U34*AE34)),IF(AB34="Probabilidad",U34,"")),"")</f>
        <v>0.6</v>
      </c>
      <c r="AN34" s="203" t="str">
        <f>IFERROR(IF(OR(AND(AJ34="Muy Baja",AL34="Leve"),AND(AJ34="Muy Baja",AL34="Menor"),AND(AJ34="Baja",AL34="Leve")),"Bajo",IF(OR(AND(AJ34="Muy baja",AL34="Moderado"),AND(AJ34="Baja",AL34="Menor"),AND(AJ34="Baja",AL34="Moderado"),AND(AJ34="Media",AL34="Leve"),AND(AJ34="Media",AL34="Menor"),AND(AJ34="Media",AL34="Moderado"),AND(AJ34="Alta",AL34="Leve"),AND(AJ34="Alta",AL34="Menor")),"Moderado",IF(OR(AND(AJ34="Muy Baja",AL34="Mayor"),AND(AJ34="Baja",AL34="Mayor"),AND(AJ34="Media",AL34="Mayor"),AND(AJ34="Alta",AL34="Moderado"),AND(AJ34="Alta",AL34="Mayor"),AND(AJ34="Muy Alta",AL34="Leve"),AND(AJ34="Muy Alta",AL34="Menor"),AND(AJ34="Muy Alta",AL34="Moderado"),AND(AJ34="Muy Alta",AL34="Mayor")),"Alto",IF(OR(AND(AJ34="Muy Baja",AL34="Catastrófico"),AND(AJ34="Baja",AL34="Catastrófico"),AND(AJ34="Media",AL34="Catastrófico"),AND(AJ34="Alta",AL34="Catastrófico"),AND(AJ34="Muy Alta",AL34="Catastrófico")),"Extremo","")))),"")</f>
        <v>Moderado</v>
      </c>
      <c r="AO34" s="204" t="s">
        <v>36</v>
      </c>
      <c r="AP34" s="205" t="s">
        <v>271</v>
      </c>
      <c r="AQ34" s="205" t="s">
        <v>272</v>
      </c>
      <c r="AR34" s="205" t="s">
        <v>273</v>
      </c>
      <c r="AS34" s="191" t="s">
        <v>216</v>
      </c>
      <c r="AT34" s="292" t="s">
        <v>274</v>
      </c>
      <c r="AU34" s="292" t="s">
        <v>275</v>
      </c>
      <c r="AV34" s="292" t="s">
        <v>276</v>
      </c>
    </row>
    <row r="35" spans="1:48" ht="48" customHeight="1" x14ac:dyDescent="0.2">
      <c r="A35" s="309"/>
      <c r="B35" s="311"/>
      <c r="C35" s="292"/>
      <c r="D35" s="292"/>
      <c r="E35" s="292"/>
      <c r="F35" s="292"/>
      <c r="G35" s="305"/>
      <c r="H35" s="292"/>
      <c r="I35" s="292"/>
      <c r="J35" s="292"/>
      <c r="K35" s="292"/>
      <c r="L35" s="292"/>
      <c r="M35" s="292"/>
      <c r="N35" s="292"/>
      <c r="O35" s="300"/>
      <c r="P35" s="299"/>
      <c r="Q35" s="294"/>
      <c r="R35" s="293"/>
      <c r="S35" s="294">
        <f>IF(NOT(ISERROR(MATCH(R35,_xlfn.ANCHORARRAY(G46),0))),Q48&amp;"Por favor no seleccionar los criterios de impacto",R35)</f>
        <v>0</v>
      </c>
      <c r="T35" s="299"/>
      <c r="U35" s="294"/>
      <c r="V35" s="296"/>
      <c r="W35" s="182">
        <v>2</v>
      </c>
      <c r="X35" s="206" t="s">
        <v>277</v>
      </c>
      <c r="Y35" s="182" t="s">
        <v>29</v>
      </c>
      <c r="Z35" s="183" t="s">
        <v>278</v>
      </c>
      <c r="AA35" s="179" t="str">
        <f>+CONCATENATE(X35," ",Y35," ",Z35)</f>
        <v xml:space="preserve">El colaborador de la Oficina de Servicio a la Ciudadania y Sostenibilidad asignado a Servicio al Ciudadano, Verifica diariamente la base de datos  de seguimiento y control a las respuestas PQRSFD y remite los correos de  alertas que correspondan a las dependecias encargadas de dar respuesta, de acuerdo con  lo establecido en los controles del procedimiento Gestión de Requerimientos PQRSFD, de tal manera que se pueda hacer el seguimiento a la oportunidad de las respuestas.  La evidencia corresponde a un aleatorio de correos remitidos a las dependencias responsables y la base de  datos ACI 2022 que contiene la información sobre las alertas realizadas.
En caso de identificar peticiones por fuera de los términos legales establecidos, se procede a requerir  al colaborador responsable con el fin de  que  realice la respuesta de manera  inmediata y revisar las razones de fondo para dicho incumplimiento. </v>
      </c>
      <c r="AB35" s="184" t="str">
        <f t="shared" si="38"/>
        <v>Probabilidad</v>
      </c>
      <c r="AC35" s="185" t="s">
        <v>200</v>
      </c>
      <c r="AD35" s="185" t="s">
        <v>201</v>
      </c>
      <c r="AE35" s="186" t="str">
        <f t="shared" ref="AE35:AE39" si="41">IF(AND(AC35="Preventivo",AD35="Automático"),"50%",IF(AND(AC35="Preventivo",AD35="Manual"),"40%",IF(AND(AC35="Detectivo",AD35="Automático"),"40%",IF(AND(AC35="Detectivo",AD35="Manual"),"30%",IF(AND(AC35="Correctivo",AD35="Automático"),"35%",IF(AND(AC35="Correctivo",AD35="Manual"),"25%",""))))))</f>
        <v>40%</v>
      </c>
      <c r="AF35" s="185" t="s">
        <v>202</v>
      </c>
      <c r="AG35" s="185" t="s">
        <v>203</v>
      </c>
      <c r="AH35" s="185" t="s">
        <v>204</v>
      </c>
      <c r="AI35" s="187">
        <f>IFERROR(IF(AND(AB34="Probabilidad",AB35="Probabilidad"),(AK34-(+AK34*AE35)),IF(AB35="Probabilidad",(Q34-(+Q34*AE35)),IF(AB35="Impacto",AK34,""))),"")</f>
        <v>0.36</v>
      </c>
      <c r="AJ35" s="188" t="str">
        <f t="shared" ref="AJ35:AJ39" si="42">IFERROR(IF(AI35="","",IF(AI35&lt;=0.2,"Muy Baja",IF(AI35&lt;=0.4,"Baja",IF(AI35&lt;=0.6,"Media",IF(AI35&lt;=0.8,"Alta","Muy Alta"))))),"")</f>
        <v>Baja</v>
      </c>
      <c r="AK35" s="186">
        <f t="shared" ref="AK35:AK39" si="43">+AI35</f>
        <v>0.36</v>
      </c>
      <c r="AL35" s="188" t="str">
        <f t="shared" ref="AL35:AL39" si="44">IFERROR(IF(AM35="","",IF(AM35&lt;=0.2,"Leve",IF(AM35&lt;=0.4,"Menor",IF(AM35&lt;=0.6,"Moderado",IF(AM35&lt;=0.8,"Mayor","Catastrófico"))))),"")</f>
        <v>Moderado</v>
      </c>
      <c r="AM35" s="186">
        <f>IFERROR(IF(AND(AB34="Impacto",AB35="Impacto"),(AM34-(+AM34*AE35)),IF(AB35="Impacto",($T$13-(+$T$13*AE35)),IF(AB35="Probabilidad",AM34,""))),"")</f>
        <v>0.6</v>
      </c>
      <c r="AN35" s="189" t="str">
        <f t="shared" ref="AN35:AN39" si="45">IFERROR(IF(OR(AND(AJ35="Muy Baja",AL35="Leve"),AND(AJ35="Muy Baja",AL35="Menor"),AND(AJ35="Baja",AL35="Leve")),"Bajo",IF(OR(AND(AJ35="Muy baja",AL35="Moderado"),AND(AJ35="Baja",AL35="Menor"),AND(AJ35="Baja",AL35="Moderado"),AND(AJ35="Media",AL35="Leve"),AND(AJ35="Media",AL35="Menor"),AND(AJ35="Media",AL35="Moderado"),AND(AJ35="Alta",AL35="Leve"),AND(AJ35="Alta",AL35="Menor")),"Moderado",IF(OR(AND(AJ35="Muy Baja",AL35="Mayor"),AND(AJ35="Baja",AL35="Mayor"),AND(AJ35="Media",AL35="Mayor"),AND(AJ35="Alta",AL35="Moderado"),AND(AJ35="Alta",AL35="Mayor"),AND(AJ35="Muy Alta",AL35="Leve"),AND(AJ35="Muy Alta",AL35="Menor"),AND(AJ35="Muy Alta",AL35="Moderado"),AND(AJ35="Muy Alta",AL35="Mayor")),"Alto",IF(OR(AND(AJ35="Muy Baja",AL35="Catastrófico"),AND(AJ35="Baja",AL35="Catastrófico"),AND(AJ35="Media",AL35="Catastrófico"),AND(AJ35="Alta",AL35="Catastrófico"),AND(AJ35="Muy Alta",AL35="Catastrófico")),"Extremo","")))),"")</f>
        <v>Moderado</v>
      </c>
      <c r="AO35" s="190" t="s">
        <v>36</v>
      </c>
      <c r="AP35" s="292" t="s">
        <v>279</v>
      </c>
      <c r="AQ35" s="292" t="s">
        <v>272</v>
      </c>
      <c r="AR35" s="292" t="s">
        <v>280</v>
      </c>
      <c r="AS35" s="308" t="s">
        <v>216</v>
      </c>
      <c r="AT35" s="292"/>
      <c r="AU35" s="292"/>
      <c r="AV35" s="292"/>
    </row>
    <row r="36" spans="1:48" ht="48" customHeight="1" x14ac:dyDescent="0.2">
      <c r="A36" s="309"/>
      <c r="B36" s="311"/>
      <c r="C36" s="292"/>
      <c r="D36" s="292"/>
      <c r="E36" s="292"/>
      <c r="F36" s="292"/>
      <c r="G36" s="305"/>
      <c r="H36" s="292"/>
      <c r="I36" s="292"/>
      <c r="J36" s="292"/>
      <c r="K36" s="292"/>
      <c r="L36" s="292"/>
      <c r="M36" s="292"/>
      <c r="N36" s="292"/>
      <c r="O36" s="300"/>
      <c r="P36" s="299"/>
      <c r="Q36" s="294"/>
      <c r="R36" s="293"/>
      <c r="S36" s="294">
        <f>IF(NOT(ISERROR(MATCH(R36,_xlfn.ANCHORARRAY(G47),0))),Q49&amp;"Por favor no seleccionar los criterios de impacto",R36)</f>
        <v>0</v>
      </c>
      <c r="T36" s="299"/>
      <c r="U36" s="294"/>
      <c r="V36" s="296"/>
      <c r="W36" s="182">
        <v>3</v>
      </c>
      <c r="X36" s="179" t="s">
        <v>281</v>
      </c>
      <c r="Y36" s="182" t="s">
        <v>29</v>
      </c>
      <c r="Z36" s="183" t="s">
        <v>282</v>
      </c>
      <c r="AA36" s="179" t="str">
        <f>+CONCATENATE(X36," ",Y36," ",Z36)</f>
        <v>El colaborador de la Oficina de Servicio a la Ciudadania y Sostenibilidad asignado a Servicio al Ciudadano Verifica semanalmente  que la totalidad de requerimientos allegados a la Entidad hayan sido reasignados a Atención al Ciudadano, mediante la generación de un reporte del sistema de gestión documental Orfeo,  el cual es cruzado contra  la bandeja de entrada del correo electrónico de Atención al Ciudadano, verificando que las asignaciones sean equivalentes, Como evidencia se genera el archivo RADICADOS ORFEO y RADICADOS MES.
En caso de evidenciar requerimientos de entrada faltantes, se remite como soporte, un correo al proceso de Gestión Documental informando la situación y se verifica en el nuevo envío que dichos radicados hayan sido reasignados. Lo anterior se realiza con el fin de garantizar la centralización de la totalidad de las peticiones en el proceso para su adecuado reparto. La evidencia es el archivo Excel RADICADOS ORFEO, el cual debe ser almacenado en la carpeta  compartida en One Drive por el proceso.</v>
      </c>
      <c r="AB36" s="184" t="str">
        <f t="shared" si="38"/>
        <v>Probabilidad</v>
      </c>
      <c r="AC36" s="185" t="s">
        <v>200</v>
      </c>
      <c r="AD36" s="185" t="s">
        <v>201</v>
      </c>
      <c r="AE36" s="186" t="str">
        <f t="shared" si="41"/>
        <v>40%</v>
      </c>
      <c r="AF36" s="185" t="s">
        <v>230</v>
      </c>
      <c r="AG36" s="185" t="s">
        <v>203</v>
      </c>
      <c r="AH36" s="185" t="s">
        <v>204</v>
      </c>
      <c r="AI36" s="187">
        <f>IFERROR(IF(AND(AB35="Probabilidad",AB36="Probabilidad"),(AK35-(+AK35*AE36)),IF(AND(AB35="Impacto",AB36="Probabilidad"),(AK34-(+AK34*AE36)),IF(AB36="Impacto",AK35,""))),"")</f>
        <v>0.216</v>
      </c>
      <c r="AJ36" s="188" t="str">
        <f t="shared" si="42"/>
        <v>Baja</v>
      </c>
      <c r="AK36" s="186">
        <f t="shared" si="43"/>
        <v>0.216</v>
      </c>
      <c r="AL36" s="188" t="str">
        <f t="shared" si="44"/>
        <v>Moderado</v>
      </c>
      <c r="AM36" s="186">
        <f>IFERROR(IF(AND(AB35="Impacto",AB36="Impacto"),(AM35-(+AM35*AE36)),IF(AND(AB35="Probabilidad",AB36="Impacto"),(AM34-(+AM34*AE36)),IF(AB36="Probabilidad",AM35,""))),"")</f>
        <v>0.6</v>
      </c>
      <c r="AN36" s="189" t="str">
        <f t="shared" si="45"/>
        <v>Moderado</v>
      </c>
      <c r="AO36" s="190" t="s">
        <v>36</v>
      </c>
      <c r="AP36" s="292"/>
      <c r="AQ36" s="292"/>
      <c r="AR36" s="292"/>
      <c r="AS36" s="308"/>
      <c r="AT36" s="292"/>
      <c r="AU36" s="292"/>
      <c r="AV36" s="292"/>
    </row>
    <row r="37" spans="1:48" ht="48" customHeight="1" x14ac:dyDescent="0.2">
      <c r="A37" s="309"/>
      <c r="B37" s="311"/>
      <c r="C37" s="292"/>
      <c r="D37" s="292"/>
      <c r="E37" s="292"/>
      <c r="F37" s="292"/>
      <c r="G37" s="305"/>
      <c r="H37" s="292"/>
      <c r="I37" s="292"/>
      <c r="J37" s="292"/>
      <c r="K37" s="292"/>
      <c r="L37" s="292"/>
      <c r="M37" s="292"/>
      <c r="N37" s="292"/>
      <c r="O37" s="300"/>
      <c r="P37" s="299"/>
      <c r="Q37" s="294"/>
      <c r="R37" s="293"/>
      <c r="S37" s="294">
        <f>IF(NOT(ISERROR(MATCH(R37,_xlfn.ANCHORARRAY(G48),0))),Q50&amp;"Por favor no seleccionar los criterios de impacto",R37)</f>
        <v>0</v>
      </c>
      <c r="T37" s="299"/>
      <c r="U37" s="294"/>
      <c r="V37" s="296"/>
      <c r="W37" s="182">
        <v>4</v>
      </c>
      <c r="X37" s="183" t="s">
        <v>281</v>
      </c>
      <c r="Y37" s="182" t="s">
        <v>32</v>
      </c>
      <c r="Z37" s="183" t="s">
        <v>283</v>
      </c>
      <c r="AA37" s="179" t="str">
        <f t="shared" ref="AA37:AA45" si="46">+CONCATENATE(X37," ",Y37," ",Z37)</f>
        <v xml:space="preserve">El colaborador de la Oficina de Servicio a la Ciudadania y Sostenibilidad asignado a Servicio al Ciudadano Valida diariamente el envío de todos los requerimientos ciudadanos recibidos en Bogotá te Escucha a través del correo electrónico de atención al ciudadano para su correspondiente radicación.  Como evidencia se remite registro aleatorio de los correos electrónicos de atención al ciudadano y  la matriz de control y seguimiento de envío de peticiones.
En caso de no radicar alguna petición recibida a través de Bogotá te Escucha, se debe notificar a correspondencia para realizar la radicación de manera inmediata y establecer comunicación con la dependencia responsable de generar respuesta con el fin de que se priorice el trámite.  </v>
      </c>
      <c r="AB37" s="184" t="str">
        <f t="shared" si="38"/>
        <v>Probabilidad</v>
      </c>
      <c r="AC37" s="185" t="s">
        <v>214</v>
      </c>
      <c r="AD37" s="185" t="s">
        <v>201</v>
      </c>
      <c r="AE37" s="186" t="str">
        <f t="shared" si="41"/>
        <v>30%</v>
      </c>
      <c r="AF37" s="185" t="s">
        <v>230</v>
      </c>
      <c r="AG37" s="185" t="s">
        <v>203</v>
      </c>
      <c r="AH37" s="185" t="s">
        <v>204</v>
      </c>
      <c r="AI37" s="187">
        <f t="shared" ref="AI37:AI39" si="47">IFERROR(IF(AND(AB36="Probabilidad",AB37="Probabilidad"),(AK36-(+AK36*AE37)),IF(AND(AB36="Impacto",AB37="Probabilidad"),(AK35-(+AK35*AE37)),IF(AB37="Impacto",AK36,""))),"")</f>
        <v>0.1512</v>
      </c>
      <c r="AJ37" s="188" t="str">
        <f t="shared" si="42"/>
        <v>Muy Baja</v>
      </c>
      <c r="AK37" s="186">
        <f t="shared" si="43"/>
        <v>0.1512</v>
      </c>
      <c r="AL37" s="188" t="str">
        <f t="shared" si="44"/>
        <v>Moderado</v>
      </c>
      <c r="AM37" s="186">
        <f t="shared" ref="AM37:AM39" si="48">IFERROR(IF(AND(AB36="Impacto",AB37="Impacto"),(AM36-(+AM36*AE37)),IF(AND(AB36="Probabilidad",AB37="Impacto"),(AM35-(+AM35*AE37)),IF(AB37="Probabilidad",AM36,""))),"")</f>
        <v>0.6</v>
      </c>
      <c r="AN37" s="189" t="str">
        <f>IFERROR(IF(OR(AND(AJ37="Muy Baja",AL37="Leve"),AND(AJ37="Muy Baja",AL37="Menor"),AND(AJ37="Baja",AL37="Leve")),"Bajo",IF(OR(AND(AJ37="Muy baja",AL37="Moderado"),AND(AJ37="Baja",AL37="Menor"),AND(AJ37="Baja",AL37="Moderado"),AND(AJ37="Media",AL37="Leve"),AND(AJ37="Media",AL37="Menor"),AND(AJ37="Media",AL37="Moderado"),AND(AJ37="Alta",AL37="Leve"),AND(AJ37="Alta",AL37="Menor")),"Moderado",IF(OR(AND(AJ37="Muy Baja",AL37="Mayor"),AND(AJ37="Baja",AL37="Mayor"),AND(AJ37="Media",AL37="Mayor"),AND(AJ37="Alta",AL37="Moderado"),AND(AJ37="Alta",AL37="Mayor"),AND(AJ37="Muy Alta",AL37="Leve"),AND(AJ37="Muy Alta",AL37="Menor"),AND(AJ37="Muy Alta",AL37="Moderado"),AND(AJ37="Muy Alta",AL37="Mayor")),"Alto",IF(OR(AND(AJ37="Muy Baja",AL37="Catastrófico"),AND(AJ37="Baja",AL37="Catastrófico"),AND(AJ37="Media",AL37="Catastrófico"),AND(AJ37="Alta",AL37="Catastrófico"),AND(AJ37="Muy Alta",AL37="Catastrófico")),"Extremo","")))),"")</f>
        <v>Moderado</v>
      </c>
      <c r="AO37" s="190" t="s">
        <v>36</v>
      </c>
      <c r="AP37" s="292"/>
      <c r="AQ37" s="292"/>
      <c r="AR37" s="292"/>
      <c r="AS37" s="308"/>
      <c r="AT37" s="292"/>
      <c r="AU37" s="292"/>
      <c r="AV37" s="292"/>
    </row>
    <row r="38" spans="1:48" ht="15" customHeight="1" x14ac:dyDescent="0.2">
      <c r="A38" s="309"/>
      <c r="B38" s="311"/>
      <c r="C38" s="292"/>
      <c r="D38" s="292"/>
      <c r="E38" s="292"/>
      <c r="F38" s="292"/>
      <c r="G38" s="305"/>
      <c r="H38" s="292"/>
      <c r="I38" s="292"/>
      <c r="J38" s="292"/>
      <c r="K38" s="292"/>
      <c r="L38" s="292"/>
      <c r="M38" s="292"/>
      <c r="N38" s="292"/>
      <c r="O38" s="300"/>
      <c r="P38" s="299"/>
      <c r="Q38" s="294"/>
      <c r="R38" s="293"/>
      <c r="S38" s="294">
        <f>IF(NOT(ISERROR(MATCH(R38,_xlfn.ANCHORARRAY(G49),0))),Q51&amp;"Por favor no seleccionar los criterios de impacto",R38)</f>
        <v>0</v>
      </c>
      <c r="T38" s="299"/>
      <c r="U38" s="294"/>
      <c r="V38" s="296"/>
      <c r="W38" s="182">
        <v>5</v>
      </c>
      <c r="X38" s="183"/>
      <c r="Y38" s="182"/>
      <c r="Z38" s="182"/>
      <c r="AA38" s="179" t="str">
        <f t="shared" si="46"/>
        <v xml:space="preserve">  </v>
      </c>
      <c r="AB38" s="184" t="str">
        <f t="shared" si="38"/>
        <v/>
      </c>
      <c r="AC38" s="185"/>
      <c r="AD38" s="185"/>
      <c r="AE38" s="186" t="str">
        <f t="shared" si="41"/>
        <v/>
      </c>
      <c r="AF38" s="185"/>
      <c r="AG38" s="185"/>
      <c r="AH38" s="185"/>
      <c r="AI38" s="187" t="str">
        <f t="shared" si="47"/>
        <v/>
      </c>
      <c r="AJ38" s="188" t="str">
        <f t="shared" si="42"/>
        <v/>
      </c>
      <c r="AK38" s="186" t="str">
        <f t="shared" si="43"/>
        <v/>
      </c>
      <c r="AL38" s="188" t="str">
        <f t="shared" si="44"/>
        <v/>
      </c>
      <c r="AM38" s="186" t="str">
        <f t="shared" si="48"/>
        <v/>
      </c>
      <c r="AN38" s="189" t="str">
        <f t="shared" si="45"/>
        <v/>
      </c>
      <c r="AO38" s="190"/>
      <c r="AP38" s="178"/>
      <c r="AQ38" s="180"/>
      <c r="AR38" s="180"/>
      <c r="AS38" s="191"/>
      <c r="AT38" s="173"/>
      <c r="AU38" s="292"/>
      <c r="AV38" s="292"/>
    </row>
    <row r="39" spans="1:48" ht="15.75" customHeight="1" x14ac:dyDescent="0.2">
      <c r="A39" s="309"/>
      <c r="B39" s="311"/>
      <c r="C39" s="292"/>
      <c r="D39" s="292"/>
      <c r="E39" s="292"/>
      <c r="F39" s="292"/>
      <c r="G39" s="305"/>
      <c r="H39" s="292"/>
      <c r="I39" s="292"/>
      <c r="J39" s="292"/>
      <c r="K39" s="292"/>
      <c r="L39" s="292"/>
      <c r="M39" s="292"/>
      <c r="N39" s="292"/>
      <c r="O39" s="300"/>
      <c r="P39" s="299"/>
      <c r="Q39" s="294"/>
      <c r="R39" s="293"/>
      <c r="S39" s="294">
        <f>IF(NOT(ISERROR(MATCH(R39,_xlfn.ANCHORARRAY(G50),0))),Q52&amp;"Por favor no seleccionar los criterios de impacto",R39)</f>
        <v>0</v>
      </c>
      <c r="T39" s="299"/>
      <c r="U39" s="294"/>
      <c r="V39" s="296"/>
      <c r="W39" s="182">
        <v>6</v>
      </c>
      <c r="X39" s="183"/>
      <c r="Y39" s="182"/>
      <c r="Z39" s="182"/>
      <c r="AA39" s="179" t="str">
        <f t="shared" si="46"/>
        <v xml:space="preserve">  </v>
      </c>
      <c r="AB39" s="184" t="str">
        <f t="shared" si="38"/>
        <v/>
      </c>
      <c r="AC39" s="185"/>
      <c r="AD39" s="185"/>
      <c r="AE39" s="186" t="str">
        <f t="shared" si="41"/>
        <v/>
      </c>
      <c r="AF39" s="185"/>
      <c r="AG39" s="185"/>
      <c r="AH39" s="185"/>
      <c r="AI39" s="187" t="str">
        <f t="shared" si="47"/>
        <v/>
      </c>
      <c r="AJ39" s="188" t="str">
        <f t="shared" si="42"/>
        <v/>
      </c>
      <c r="AK39" s="186" t="str">
        <f t="shared" si="43"/>
        <v/>
      </c>
      <c r="AL39" s="188" t="str">
        <f t="shared" si="44"/>
        <v/>
      </c>
      <c r="AM39" s="186" t="str">
        <f t="shared" si="48"/>
        <v/>
      </c>
      <c r="AN39" s="189" t="str">
        <f t="shared" si="45"/>
        <v/>
      </c>
      <c r="AO39" s="190"/>
      <c r="AP39" s="178"/>
      <c r="AQ39" s="180"/>
      <c r="AR39" s="180"/>
      <c r="AS39" s="191"/>
      <c r="AT39" s="173"/>
      <c r="AU39" s="292"/>
      <c r="AV39" s="292"/>
    </row>
    <row r="40" spans="1:48" ht="48.75" customHeight="1" x14ac:dyDescent="0.2">
      <c r="A40" s="309">
        <v>6</v>
      </c>
      <c r="B40" s="311" t="s">
        <v>262</v>
      </c>
      <c r="C40" s="292" t="s">
        <v>34</v>
      </c>
      <c r="D40" s="292" t="s">
        <v>284</v>
      </c>
      <c r="E40" s="292" t="s">
        <v>285</v>
      </c>
      <c r="F40" s="292" t="s">
        <v>286</v>
      </c>
      <c r="G40" s="305" t="str">
        <f t="shared" ref="G40" si="49">+CONCATENATE(C40," ",D40," ",E40)</f>
        <v xml:space="preserve">Posibilidad de afectación Económica y Reputacional por sanciones e incumplimientos normativos dado el desconocimiento de los lineamientos y metodologías existentes asociadas a la politica de participación ciudadana en la entidad
Desconocimiento de los espacios de participación ciudadana que tiene la entidad y de las metodologías existentes para desarrollar dichos espacios </v>
      </c>
      <c r="H40" s="292" t="s">
        <v>192</v>
      </c>
      <c r="I40" s="292" t="s">
        <v>45</v>
      </c>
      <c r="J40" s="292" t="s">
        <v>287</v>
      </c>
      <c r="K40" s="292" t="s">
        <v>288</v>
      </c>
      <c r="L40" s="292" t="s">
        <v>289</v>
      </c>
      <c r="M40" s="292" t="s">
        <v>49</v>
      </c>
      <c r="N40" s="292" t="s">
        <v>64</v>
      </c>
      <c r="O40" s="300">
        <v>118</v>
      </c>
      <c r="P40" s="299" t="str">
        <f>IF(O40&lt;=0,"",IF(O40&lt;=2,"Muy Baja",IF(O40&lt;=24,"Baja",IF(O40&lt;=500,"Media",IF(O40&lt;=5000,"Alta","Muy Alta")))))</f>
        <v>Media</v>
      </c>
      <c r="Q40" s="294">
        <f>IF(P40="","",IF(P40="Muy Baja",0.2,IF(P40="Baja",0.4,IF(P40="Media",0.6,IF(P40="Alta",0.8,IF(P40="Muy Alta",1,))))))</f>
        <v>0.6</v>
      </c>
      <c r="R40" s="293" t="s">
        <v>197</v>
      </c>
      <c r="S40" s="294" t="str">
        <f>IF(NOT(ISERROR(MATCH(R40,'[4]Tabla Impacto'!$B$245:$B$247,0))),'[4]Tabla Impacto'!$F$224&amp;"Por favor no seleccionar los criterios de impacto(Afectación Económica o presupuestal y Pérdida Reputacional)",R40)</f>
        <v xml:space="preserve">     El riesgo afecta la imagen de la entidad con algunos usuarios de relevancia frente al logro de los objetivos</v>
      </c>
      <c r="T40" s="299" t="str">
        <f>IF(OR(S40='[4]Tabla Impacto'!$C$12,S40='[4]Tabla Impacto'!$D$12),"Leve",IF(OR(S40='[4]Tabla Impacto'!$C$13,S40='[4]Tabla Impacto'!$D$13),"Menor",IF(OR(S40='[4]Tabla Impacto'!$C$14,S40='[4]Tabla Impacto'!$D$14),"Moderado",IF(OR(S40='[4]Tabla Impacto'!$C$15,S40='[4]Tabla Impacto'!$D$15),"Mayor",IF(OR(S40='[4]Tabla Impacto'!$C$16,S40='[4]Tabla Impacto'!$D$16),"Catastrófico","")))))</f>
        <v>Moderado</v>
      </c>
      <c r="U40" s="294">
        <f>IF(T40="","",IF(T40="Leve",0.2,IF(T40="Menor",0.4,IF(T40="Moderado",0.6,IF(T40="Mayor",0.8,IF(T40="Catastrófico",1,))))))</f>
        <v>0.6</v>
      </c>
      <c r="V40" s="296" t="str">
        <f>IF(OR(AND(P40="Muy Baja",T40="Leve"),AND(P40="Muy Baja",T40="Menor"),AND(P40="Baja",T40="Leve")),"Bajo",IF(OR(AND(P40="Muy baja",T40="Moderado"),AND(P40="Baja",T40="Menor"),AND(P40="Baja",T40="Moderado"),AND(P40="Media",T40="Leve"),AND(P40="Media",T40="Menor"),AND(P40="Media",T40="Moderado"),AND(P40="Alta",T40="Leve"),AND(P40="Alta",T40="Menor")),"Moderado",IF(OR(AND(P40="Muy Baja",T40="Mayor"),AND(P40="Baja",T40="Mayor"),AND(P40="Media",T40="Mayor"),AND(P40="Alta",T40="Moderado"),AND(P40="Alta",T40="Mayor"),AND(P40="Muy Alta",T40="Leve"),AND(P40="Muy Alta",T40="Menor"),AND(P40="Muy Alta",T40="Moderado"),AND(P40="Muy Alta",T40="Mayor")),"Alto",IF(OR(AND(P40="Muy Baja",T40="Catastrófico"),AND(P40="Baja",T40="Catastrófico"),AND(P40="Media",T40="Catastrófico"),AND(P40="Alta",T40="Catastrófico"),AND(P40="Muy Alta",T40="Catastrófico")),"Extremo",""))))</f>
        <v>Moderado</v>
      </c>
      <c r="W40" s="182">
        <v>1</v>
      </c>
      <c r="X40" s="183" t="s">
        <v>290</v>
      </c>
      <c r="Y40" s="182" t="s">
        <v>40</v>
      </c>
      <c r="Z40" s="183" t="s">
        <v>291</v>
      </c>
      <c r="AA40" s="179" t="str">
        <f t="shared" si="46"/>
        <v xml:space="preserve">El Jefe de la Oficina de Servicio a la Ciudadanía y Sostenibilidad  Revisa Cuatrimestralmente el Informe ejecutivo  de las sensibilizaciones sobre los lineamientos y el plan de participación ciudadana de la entidad, que lleva consigo la aplicación de encuestas para conocer la aprehensión de los temas tratados en las sensibilizaciones y socializaciones. Como evidencia de esta actividad queda la presentación de la sensibilización, el listado de asistencia, material fotográfico y el informe ejecutivo revisado por jefe de la oficina.
</v>
      </c>
      <c r="AB40" s="184" t="str">
        <f>IF(OR(AC40="Preventivo",AC40="Detectivo"),"Probabilidad",IF(AC40="Correctivo","Impacto",""))</f>
        <v>Probabilidad</v>
      </c>
      <c r="AC40" s="185" t="s">
        <v>200</v>
      </c>
      <c r="AD40" s="185" t="s">
        <v>201</v>
      </c>
      <c r="AE40" s="186" t="str">
        <f>IF(AND(AC40="Preventivo",AD40="Automático"),"50%",IF(AND(AC40="Preventivo",AD40="Manual"),"40%",IF(AND(AC40="Detectivo",AD40="Automático"),"40%",IF(AND(AC40="Detectivo",AD40="Manual"),"30%",IF(AND(AC40="Correctivo",AD40="Automático"),"35%",IF(AND(AC40="Correctivo",AD40="Manual"),"25%",""))))))</f>
        <v>40%</v>
      </c>
      <c r="AF40" s="185" t="s">
        <v>202</v>
      </c>
      <c r="AG40" s="185" t="s">
        <v>203</v>
      </c>
      <c r="AH40" s="185" t="s">
        <v>204</v>
      </c>
      <c r="AI40" s="187">
        <f>IFERROR(IF(AB40="Probabilidad",(Q40-(+Q40*AE40)),IF(AB40="Impacto",Q40,"")),"")</f>
        <v>0.36</v>
      </c>
      <c r="AJ40" s="188" t="str">
        <f>IFERROR(IF(AI40="","",IF(AI40&lt;=0.2,"Muy Baja",IF(AI40&lt;=0.4,"Baja",IF(AI40&lt;=0.6,"Media",IF(AI40&lt;=0.8,"Alta","Muy Alta"))))),"")</f>
        <v>Baja</v>
      </c>
      <c r="AK40" s="186">
        <f>+AI40</f>
        <v>0.36</v>
      </c>
      <c r="AL40" s="188" t="str">
        <f>IFERROR(IF(AM40="","",IF(AM40&lt;=0.2,"Leve",IF(AM40&lt;=0.4,"Menor",IF(AM40&lt;=0.6,"Moderado",IF(AM40&lt;=0.8,"Mayor","Catastrófico"))))),"")</f>
        <v>Moderado</v>
      </c>
      <c r="AM40" s="186">
        <f t="shared" ref="AM40" si="50">IFERROR(IF(AB40="Impacto",(U40-(+U40*AE40)),IF(AB40="Probabilidad",U40,"")),"")</f>
        <v>0.6</v>
      </c>
      <c r="AN40" s="189" t="str">
        <f>IFERROR(IF(OR(AND(AJ40="Muy Baja",AL40="Leve"),AND(AJ40="Muy Baja",AL40="Menor"),AND(AJ40="Baja",AL40="Leve")),"Bajo",IF(OR(AND(AJ40="Muy baja",AL40="Moderado"),AND(AJ40="Baja",AL40="Menor"),AND(AJ40="Baja",AL40="Moderado"),AND(AJ40="Media",AL40="Leve"),AND(AJ40="Media",AL40="Menor"),AND(AJ40="Media",AL40="Moderado"),AND(AJ40="Alta",AL40="Leve"),AND(AJ40="Alta",AL40="Menor")),"Moderado",IF(OR(AND(AJ40="Muy Baja",AL40="Mayor"),AND(AJ40="Baja",AL40="Mayor"),AND(AJ40="Media",AL40="Mayor"),AND(AJ40="Alta",AL40="Moderado"),AND(AJ40="Alta",AL40="Mayor"),AND(AJ40="Muy Alta",AL40="Leve"),AND(AJ40="Muy Alta",AL40="Menor"),AND(AJ40="Muy Alta",AL40="Moderado"),AND(AJ40="Muy Alta",AL40="Mayor")),"Alto",IF(OR(AND(AJ40="Muy Baja",AL40="Catastrófico"),AND(AJ40="Baja",AL40="Catastrófico"),AND(AJ40="Media",AL40="Catastrófico"),AND(AJ40="Alta",AL40="Catastrófico"),AND(AJ40="Muy Alta",AL40="Catastrófico")),"Extremo","")))),"")</f>
        <v>Moderado</v>
      </c>
      <c r="AO40" s="190" t="s">
        <v>36</v>
      </c>
      <c r="AP40" s="178" t="s">
        <v>292</v>
      </c>
      <c r="AQ40" s="183" t="s">
        <v>272</v>
      </c>
      <c r="AR40" s="178" t="s">
        <v>293</v>
      </c>
      <c r="AS40" s="191" t="s">
        <v>216</v>
      </c>
      <c r="AT40" s="292" t="s">
        <v>294</v>
      </c>
      <c r="AU40" s="292" t="s">
        <v>295</v>
      </c>
      <c r="AV40" s="292" t="s">
        <v>276</v>
      </c>
    </row>
    <row r="41" spans="1:48" ht="48.75" customHeight="1" x14ac:dyDescent="0.2">
      <c r="A41" s="309"/>
      <c r="B41" s="311"/>
      <c r="C41" s="292"/>
      <c r="D41" s="292"/>
      <c r="E41" s="292"/>
      <c r="F41" s="292"/>
      <c r="G41" s="305"/>
      <c r="H41" s="292"/>
      <c r="I41" s="292"/>
      <c r="J41" s="292"/>
      <c r="K41" s="292"/>
      <c r="L41" s="292"/>
      <c r="M41" s="292"/>
      <c r="N41" s="292"/>
      <c r="O41" s="300"/>
      <c r="P41" s="299"/>
      <c r="Q41" s="294"/>
      <c r="R41" s="293"/>
      <c r="S41" s="294">
        <f>IF(NOT(ISERROR(MATCH(R41,_xlfn.ANCHORARRAY(G52),0))),Q54&amp;"Por favor no seleccionar los criterios de impacto",R41)</f>
        <v>0</v>
      </c>
      <c r="T41" s="299"/>
      <c r="U41" s="294"/>
      <c r="V41" s="296"/>
      <c r="W41" s="182">
        <v>2</v>
      </c>
      <c r="X41" s="183" t="s">
        <v>296</v>
      </c>
      <c r="Y41" s="182" t="s">
        <v>40</v>
      </c>
      <c r="Z41" s="183" t="s">
        <v>297</v>
      </c>
      <c r="AA41" s="179" t="str">
        <f t="shared" si="46"/>
        <v xml:space="preserve">El colaborador designado del proceso SRPI asignado a participación ciudadana  Revisa de manera trimestral la aplicación de requisitos legales  establecidos en el marco de la participación ciudadana, de tal manera que se estén llevando a cabo y que la información consignada en el normograma y los diferetes documentos asociados sea veraz.  Como evidencia queda el acta de reunión de la revisión efectuada. 
En caso que se identifiquen anomalías en el cumplimiento del normograma, se informa al jefe de la oficina, y se procede inmediatamente a la aplicación de la normatividad y el ajuste del normograma y documentos. </v>
      </c>
      <c r="AB41" s="184" t="str">
        <f>IF(OR(AC41="Preventivo",AC41="Detectivo"),"Probabilidad",IF(AC41="Correctivo","Impacto",""))</f>
        <v>Probabilidad</v>
      </c>
      <c r="AC41" s="185" t="s">
        <v>214</v>
      </c>
      <c r="AD41" s="185" t="s">
        <v>201</v>
      </c>
      <c r="AE41" s="186" t="str">
        <f>IF(AND(AC41="Preventivo",AD41="Automático"),"50%",IF(AND(AC41="Preventivo",AD41="Manual"),"40%",IF(AND(AC41="Detectivo",AD41="Automático"),"40%",IF(AND(AC41="Detectivo",AD41="Manual"),"30%",IF(AND(AC41="Correctivo",AD41="Automático"),"35%",IF(AND(AC41="Correctivo",AD41="Manual"),"25%",""))))))</f>
        <v>30%</v>
      </c>
      <c r="AF41" s="185" t="s">
        <v>202</v>
      </c>
      <c r="AG41" s="185" t="s">
        <v>203</v>
      </c>
      <c r="AH41" s="185" t="s">
        <v>204</v>
      </c>
      <c r="AI41" s="187">
        <f>IFERROR(IF(AND(AB40="Probabilidad",AB41="Probabilidad"),(AK40-(+AK40*AE41)),IF(AB41="Probabilidad",(Q40-(+Q40*AE41)),IF(AB41="Impacto",AK40,""))),"")</f>
        <v>0.252</v>
      </c>
      <c r="AJ41" s="188" t="str">
        <f t="shared" ref="AJ41:AJ45" si="51">IFERROR(IF(AI41="","",IF(AI41&lt;=0.2,"Muy Baja",IF(AI41&lt;=0.4,"Baja",IF(AI41&lt;=0.6,"Media",IF(AI41&lt;=0.8,"Alta","Muy Alta"))))),"")</f>
        <v>Baja</v>
      </c>
      <c r="AK41" s="186">
        <f t="shared" ref="AK41:AK45" si="52">+AI41</f>
        <v>0.252</v>
      </c>
      <c r="AL41" s="188" t="str">
        <f t="shared" ref="AL41:AL45" si="53">IFERROR(IF(AM41="","",IF(AM41&lt;=0.2,"Leve",IF(AM41&lt;=0.4,"Menor",IF(AM41&lt;=0.6,"Moderado",IF(AM41&lt;=0.8,"Mayor","Catastrófico"))))),"")</f>
        <v>Moderado</v>
      </c>
      <c r="AM41" s="186">
        <f t="shared" ref="AM41" si="54">IFERROR(IF(AND(AB40="Impacto",AB41="Impacto"),(AM40-(+AM40*AE41)),IF(AB41="Impacto",($T$13-(+$T$13*AE41)),IF(AB41="Probabilidad",AM40,""))),"")</f>
        <v>0.6</v>
      </c>
      <c r="AN41" s="189" t="str">
        <f t="shared" ref="AN41:AN42" si="55">IFERROR(IF(OR(AND(AJ41="Muy Baja",AL41="Leve"),AND(AJ41="Muy Baja",AL41="Menor"),AND(AJ41="Baja",AL41="Leve")),"Bajo",IF(OR(AND(AJ41="Muy baja",AL41="Moderado"),AND(AJ41="Baja",AL41="Menor"),AND(AJ41="Baja",AL41="Moderado"),AND(AJ41="Media",AL41="Leve"),AND(AJ41="Media",AL41="Menor"),AND(AJ41="Media",AL41="Moderado"),AND(AJ41="Alta",AL41="Leve"),AND(AJ41="Alta",AL41="Menor")),"Moderado",IF(OR(AND(AJ41="Muy Baja",AL41="Mayor"),AND(AJ41="Baja",AL41="Mayor"),AND(AJ41="Media",AL41="Mayor"),AND(AJ41="Alta",AL41="Moderado"),AND(AJ41="Alta",AL41="Mayor"),AND(AJ41="Muy Alta",AL41="Leve"),AND(AJ41="Muy Alta",AL41="Menor"),AND(AJ41="Muy Alta",AL41="Moderado"),AND(AJ41="Muy Alta",AL41="Mayor")),"Alto",IF(OR(AND(AJ41="Muy Baja",AL41="Catastrófico"),AND(AJ41="Baja",AL41="Catastrófico"),AND(AJ41="Media",AL41="Catastrófico"),AND(AJ41="Alta",AL41="Catastrófico"),AND(AJ41="Muy Alta",AL41="Catastrófico")),"Extremo","")))),"")</f>
        <v>Moderado</v>
      </c>
      <c r="AO41" s="190" t="s">
        <v>36</v>
      </c>
      <c r="AP41" s="178" t="s">
        <v>298</v>
      </c>
      <c r="AQ41" s="183" t="s">
        <v>272</v>
      </c>
      <c r="AR41" s="183" t="s">
        <v>299</v>
      </c>
      <c r="AS41" s="183" t="s">
        <v>216</v>
      </c>
      <c r="AT41" s="292"/>
      <c r="AU41" s="292"/>
      <c r="AV41" s="292"/>
    </row>
    <row r="42" spans="1:48" ht="15" customHeight="1" x14ac:dyDescent="0.2">
      <c r="A42" s="309"/>
      <c r="B42" s="311"/>
      <c r="C42" s="292"/>
      <c r="D42" s="292"/>
      <c r="E42" s="292"/>
      <c r="F42" s="292"/>
      <c r="G42" s="305"/>
      <c r="H42" s="292"/>
      <c r="I42" s="292"/>
      <c r="J42" s="292"/>
      <c r="K42" s="292"/>
      <c r="L42" s="292"/>
      <c r="M42" s="292"/>
      <c r="N42" s="292"/>
      <c r="O42" s="300"/>
      <c r="P42" s="299"/>
      <c r="Q42" s="294"/>
      <c r="R42" s="293"/>
      <c r="S42" s="294">
        <f>IF(NOT(ISERROR(MATCH(R42,_xlfn.ANCHORARRAY(G53),0))),Q55&amp;"Por favor no seleccionar los criterios de impacto",R42)</f>
        <v>0</v>
      </c>
      <c r="T42" s="299"/>
      <c r="U42" s="294"/>
      <c r="V42" s="296"/>
      <c r="W42" s="182">
        <v>3</v>
      </c>
      <c r="X42" s="183"/>
      <c r="Y42" s="182"/>
      <c r="Z42" s="182"/>
      <c r="AA42" s="179" t="str">
        <f t="shared" si="46"/>
        <v xml:space="preserve">  </v>
      </c>
      <c r="AB42" s="184" t="str">
        <f>IF(OR(AC42="Preventivo",AC42="Detectivo"),"Probabilidad",IF(AC42="Correctivo","Impacto",""))</f>
        <v/>
      </c>
      <c r="AC42" s="185"/>
      <c r="AD42" s="185"/>
      <c r="AE42" s="186" t="str">
        <f t="shared" ref="AE42:AE45" si="56">IF(AND(AC42="Preventivo",AD42="Automático"),"50%",IF(AND(AC42="Preventivo",AD42="Manual"),"40%",IF(AND(AC42="Detectivo",AD42="Automático"),"40%",IF(AND(AC42="Detectivo",AD42="Manual"),"30%",IF(AND(AC42="Correctivo",AD42="Automático"),"35%",IF(AND(AC42="Correctivo",AD42="Manual"),"25%",""))))))</f>
        <v/>
      </c>
      <c r="AF42" s="185"/>
      <c r="AG42" s="185"/>
      <c r="AH42" s="185"/>
      <c r="AI42" s="187" t="str">
        <f>IFERROR(IF(AND(AB41="Probabilidad",AB42="Probabilidad"),(AK41-(+AK41*AE42)),IF(AND(AB41="Impacto",AB42="Probabilidad"),(AK40-(+AK40*AE42)),IF(AB42="Impacto",AK41,""))),"")</f>
        <v/>
      </c>
      <c r="AJ42" s="188" t="str">
        <f t="shared" si="51"/>
        <v/>
      </c>
      <c r="AK42" s="186" t="str">
        <f t="shared" si="52"/>
        <v/>
      </c>
      <c r="AL42" s="188" t="str">
        <f t="shared" si="53"/>
        <v/>
      </c>
      <c r="AM42" s="186" t="str">
        <f t="shared" ref="AM42:AM45" si="57">IFERROR(IF(AND(AB41="Impacto",AB42="Impacto"),(AM41-(+AM41*AE42)),IF(AND(AB41="Probabilidad",AB42="Impacto"),(AM40-(+AM40*AE42)),IF(AB42="Probabilidad",AM41,""))),"")</f>
        <v/>
      </c>
      <c r="AN42" s="189" t="str">
        <f t="shared" si="55"/>
        <v/>
      </c>
      <c r="AO42" s="190"/>
      <c r="AP42" s="178"/>
      <c r="AQ42" s="180"/>
      <c r="AR42" s="180"/>
      <c r="AS42" s="191"/>
      <c r="AT42" s="207"/>
      <c r="AU42" s="207"/>
      <c r="AV42" s="207"/>
    </row>
    <row r="43" spans="1:48" ht="15" customHeight="1" x14ac:dyDescent="0.2">
      <c r="A43" s="309"/>
      <c r="B43" s="311"/>
      <c r="C43" s="292"/>
      <c r="D43" s="292"/>
      <c r="E43" s="292"/>
      <c r="F43" s="292"/>
      <c r="G43" s="305"/>
      <c r="H43" s="292"/>
      <c r="I43" s="292"/>
      <c r="J43" s="292"/>
      <c r="K43" s="292"/>
      <c r="L43" s="292"/>
      <c r="M43" s="292"/>
      <c r="N43" s="292"/>
      <c r="O43" s="300"/>
      <c r="P43" s="299"/>
      <c r="Q43" s="294"/>
      <c r="R43" s="293"/>
      <c r="S43" s="294">
        <f>IF(NOT(ISERROR(MATCH(R43,_xlfn.ANCHORARRAY(G54),0))),Q56&amp;"Por favor no seleccionar los criterios de impacto",R43)</f>
        <v>0</v>
      </c>
      <c r="T43" s="299"/>
      <c r="U43" s="294"/>
      <c r="V43" s="296"/>
      <c r="W43" s="182">
        <v>4</v>
      </c>
      <c r="X43" s="183"/>
      <c r="Y43" s="182"/>
      <c r="Z43" s="182"/>
      <c r="AA43" s="179" t="str">
        <f t="shared" si="46"/>
        <v xml:space="preserve">  </v>
      </c>
      <c r="AB43" s="184" t="str">
        <f t="shared" ref="AB43:AB51" si="58">IF(OR(AC43="Preventivo",AC43="Detectivo"),"Probabilidad",IF(AC43="Correctivo","Impacto",""))</f>
        <v/>
      </c>
      <c r="AC43" s="185"/>
      <c r="AD43" s="185"/>
      <c r="AE43" s="186" t="str">
        <f t="shared" si="56"/>
        <v/>
      </c>
      <c r="AF43" s="185"/>
      <c r="AG43" s="185"/>
      <c r="AH43" s="185"/>
      <c r="AI43" s="187" t="str">
        <f t="shared" ref="AI43:AI45" si="59">IFERROR(IF(AND(AB42="Probabilidad",AB43="Probabilidad"),(AK42-(+AK42*AE43)),IF(AND(AB42="Impacto",AB43="Probabilidad"),(AK41-(+AK41*AE43)),IF(AB43="Impacto",AK42,""))),"")</f>
        <v/>
      </c>
      <c r="AJ43" s="188" t="str">
        <f t="shared" si="51"/>
        <v/>
      </c>
      <c r="AK43" s="186" t="str">
        <f t="shared" si="52"/>
        <v/>
      </c>
      <c r="AL43" s="188" t="str">
        <f t="shared" si="53"/>
        <v/>
      </c>
      <c r="AM43" s="186" t="str">
        <f t="shared" si="57"/>
        <v/>
      </c>
      <c r="AN43" s="189" t="str">
        <f>IFERROR(IF(OR(AND(AJ43="Muy Baja",AL43="Leve"),AND(AJ43="Muy Baja",AL43="Menor"),AND(AJ43="Baja",AL43="Leve")),"Bajo",IF(OR(AND(AJ43="Muy baja",AL43="Moderado"),AND(AJ43="Baja",AL43="Menor"),AND(AJ43="Baja",AL43="Moderado"),AND(AJ43="Media",AL43="Leve"),AND(AJ43="Media",AL43="Menor"),AND(AJ43="Media",AL43="Moderado"),AND(AJ43="Alta",AL43="Leve"),AND(AJ43="Alta",AL43="Menor")),"Moderado",IF(OR(AND(AJ43="Muy Baja",AL43="Mayor"),AND(AJ43="Baja",AL43="Mayor"),AND(AJ43="Media",AL43="Mayor"),AND(AJ43="Alta",AL43="Moderado"),AND(AJ43="Alta",AL43="Mayor"),AND(AJ43="Muy Alta",AL43="Leve"),AND(AJ43="Muy Alta",AL43="Menor"),AND(AJ43="Muy Alta",AL43="Moderado"),AND(AJ43="Muy Alta",AL43="Mayor")),"Alto",IF(OR(AND(AJ43="Muy Baja",AL43="Catastrófico"),AND(AJ43="Baja",AL43="Catastrófico"),AND(AJ43="Media",AL43="Catastrófico"),AND(AJ43="Alta",AL43="Catastrófico"),AND(AJ43="Muy Alta",AL43="Catastrófico")),"Extremo","")))),"")</f>
        <v/>
      </c>
      <c r="AO43" s="190"/>
      <c r="AP43" s="178"/>
      <c r="AQ43" s="180"/>
      <c r="AR43" s="180"/>
      <c r="AS43" s="191"/>
      <c r="AT43" s="207"/>
      <c r="AU43" s="207"/>
      <c r="AV43" s="207"/>
    </row>
    <row r="44" spans="1:48" ht="15" customHeight="1" x14ac:dyDescent="0.2">
      <c r="A44" s="309"/>
      <c r="B44" s="311"/>
      <c r="C44" s="292"/>
      <c r="D44" s="292"/>
      <c r="E44" s="292"/>
      <c r="F44" s="292"/>
      <c r="G44" s="305"/>
      <c r="H44" s="292"/>
      <c r="I44" s="292"/>
      <c r="J44" s="292"/>
      <c r="K44" s="292"/>
      <c r="L44" s="292"/>
      <c r="M44" s="292"/>
      <c r="N44" s="292"/>
      <c r="O44" s="300"/>
      <c r="P44" s="299"/>
      <c r="Q44" s="294"/>
      <c r="R44" s="293"/>
      <c r="S44" s="294">
        <f>IF(NOT(ISERROR(MATCH(R44,_xlfn.ANCHORARRAY(G55),0))),Q57&amp;"Por favor no seleccionar los criterios de impacto",R44)</f>
        <v>0</v>
      </c>
      <c r="T44" s="299"/>
      <c r="U44" s="294"/>
      <c r="V44" s="296"/>
      <c r="W44" s="182">
        <v>5</v>
      </c>
      <c r="X44" s="183"/>
      <c r="Y44" s="182"/>
      <c r="Z44" s="182"/>
      <c r="AA44" s="179" t="str">
        <f t="shared" si="46"/>
        <v xml:space="preserve">  </v>
      </c>
      <c r="AB44" s="184" t="str">
        <f t="shared" si="58"/>
        <v/>
      </c>
      <c r="AC44" s="185"/>
      <c r="AD44" s="185"/>
      <c r="AE44" s="186" t="str">
        <f t="shared" si="56"/>
        <v/>
      </c>
      <c r="AF44" s="185"/>
      <c r="AG44" s="185"/>
      <c r="AH44" s="185"/>
      <c r="AI44" s="187" t="str">
        <f t="shared" si="59"/>
        <v/>
      </c>
      <c r="AJ44" s="188" t="str">
        <f t="shared" si="51"/>
        <v/>
      </c>
      <c r="AK44" s="186" t="str">
        <f t="shared" si="52"/>
        <v/>
      </c>
      <c r="AL44" s="188" t="str">
        <f t="shared" si="53"/>
        <v/>
      </c>
      <c r="AM44" s="186" t="str">
        <f t="shared" si="57"/>
        <v/>
      </c>
      <c r="AN44" s="189" t="str">
        <f t="shared" ref="AN44:AN45" si="60">IFERROR(IF(OR(AND(AJ44="Muy Baja",AL44="Leve"),AND(AJ44="Muy Baja",AL44="Menor"),AND(AJ44="Baja",AL44="Leve")),"Bajo",IF(OR(AND(AJ44="Muy baja",AL44="Moderado"),AND(AJ44="Baja",AL44="Menor"),AND(AJ44="Baja",AL44="Moderado"),AND(AJ44="Media",AL44="Leve"),AND(AJ44="Media",AL44="Menor"),AND(AJ44="Media",AL44="Moderado"),AND(AJ44="Alta",AL44="Leve"),AND(AJ44="Alta",AL44="Menor")),"Moderado",IF(OR(AND(AJ44="Muy Baja",AL44="Mayor"),AND(AJ44="Baja",AL44="Mayor"),AND(AJ44="Media",AL44="Mayor"),AND(AJ44="Alta",AL44="Moderado"),AND(AJ44="Alta",AL44="Mayor"),AND(AJ44="Muy Alta",AL44="Leve"),AND(AJ44="Muy Alta",AL44="Menor"),AND(AJ44="Muy Alta",AL44="Moderado"),AND(AJ44="Muy Alta",AL44="Mayor")),"Alto",IF(OR(AND(AJ44="Muy Baja",AL44="Catastrófico"),AND(AJ44="Baja",AL44="Catastrófico"),AND(AJ44="Media",AL44="Catastrófico"),AND(AJ44="Alta",AL44="Catastrófico"),AND(AJ44="Muy Alta",AL44="Catastrófico")),"Extremo","")))),"")</f>
        <v/>
      </c>
      <c r="AO44" s="190"/>
      <c r="AP44" s="178"/>
      <c r="AQ44" s="180"/>
      <c r="AR44" s="180"/>
      <c r="AS44" s="191"/>
      <c r="AT44" s="207"/>
      <c r="AU44" s="207"/>
      <c r="AV44" s="207"/>
    </row>
    <row r="45" spans="1:48" ht="15.75" customHeight="1" x14ac:dyDescent="0.2">
      <c r="A45" s="309"/>
      <c r="B45" s="311"/>
      <c r="C45" s="292"/>
      <c r="D45" s="292"/>
      <c r="E45" s="292"/>
      <c r="F45" s="292"/>
      <c r="G45" s="305"/>
      <c r="H45" s="292"/>
      <c r="I45" s="292"/>
      <c r="J45" s="292"/>
      <c r="K45" s="292"/>
      <c r="L45" s="292"/>
      <c r="M45" s="292"/>
      <c r="N45" s="292"/>
      <c r="O45" s="300"/>
      <c r="P45" s="299"/>
      <c r="Q45" s="294"/>
      <c r="R45" s="293"/>
      <c r="S45" s="294">
        <f>IF(NOT(ISERROR(MATCH(R45,_xlfn.ANCHORARRAY(G56),0))),Q58&amp;"Por favor no seleccionar los criterios de impacto",R45)</f>
        <v>0</v>
      </c>
      <c r="T45" s="299"/>
      <c r="U45" s="294"/>
      <c r="V45" s="296"/>
      <c r="W45" s="182">
        <v>6</v>
      </c>
      <c r="X45" s="182"/>
      <c r="Y45" s="182"/>
      <c r="Z45" s="182"/>
      <c r="AA45" s="179" t="str">
        <f t="shared" si="46"/>
        <v xml:space="preserve">  </v>
      </c>
      <c r="AB45" s="184" t="str">
        <f t="shared" si="58"/>
        <v/>
      </c>
      <c r="AC45" s="185"/>
      <c r="AD45" s="185"/>
      <c r="AE45" s="186" t="str">
        <f t="shared" si="56"/>
        <v/>
      </c>
      <c r="AF45" s="185"/>
      <c r="AG45" s="185"/>
      <c r="AH45" s="185"/>
      <c r="AI45" s="187" t="str">
        <f t="shared" si="59"/>
        <v/>
      </c>
      <c r="AJ45" s="188" t="str">
        <f t="shared" si="51"/>
        <v/>
      </c>
      <c r="AK45" s="186" t="str">
        <f t="shared" si="52"/>
        <v/>
      </c>
      <c r="AL45" s="188" t="str">
        <f t="shared" si="53"/>
        <v/>
      </c>
      <c r="AM45" s="186" t="str">
        <f t="shared" si="57"/>
        <v/>
      </c>
      <c r="AN45" s="189" t="str">
        <f t="shared" si="60"/>
        <v/>
      </c>
      <c r="AO45" s="190"/>
      <c r="AP45" s="178"/>
      <c r="AQ45" s="180"/>
      <c r="AR45" s="180"/>
      <c r="AS45" s="191"/>
      <c r="AT45" s="207"/>
      <c r="AU45" s="207"/>
      <c r="AV45" s="207"/>
    </row>
    <row r="46" spans="1:48" ht="48" customHeight="1" x14ac:dyDescent="0.2">
      <c r="A46" s="309">
        <v>7</v>
      </c>
      <c r="B46" s="311" t="s">
        <v>300</v>
      </c>
      <c r="C46" s="292" t="s">
        <v>34</v>
      </c>
      <c r="D46" s="292" t="s">
        <v>301</v>
      </c>
      <c r="E46" s="292" t="s">
        <v>302</v>
      </c>
      <c r="F46" s="292" t="s">
        <v>303</v>
      </c>
      <c r="G46" s="305" t="str">
        <f>+CONCATENATE(C46," ",D46," ",E46)</f>
        <v>Posibilidad de afectación Económica y Reputacional Por Incumplimiento al proyecto de inversión para la generación del fortalecimiento de las tecnologías de la información Debido a Imposibilidad de Contratar el recurso adecuado y/o Falta de recursos financieros.</v>
      </c>
      <c r="H46" s="292" t="s">
        <v>192</v>
      </c>
      <c r="I46" s="292" t="s">
        <v>45</v>
      </c>
      <c r="J46" s="292" t="s">
        <v>304</v>
      </c>
      <c r="K46" s="292" t="s">
        <v>305</v>
      </c>
      <c r="L46" s="292" t="s">
        <v>306</v>
      </c>
      <c r="M46" s="292" t="s">
        <v>49</v>
      </c>
      <c r="N46" s="292" t="s">
        <v>66</v>
      </c>
      <c r="O46" s="300">
        <v>12</v>
      </c>
      <c r="P46" s="299" t="str">
        <f>IF(O46&lt;=0,"",IF(O46&lt;=2,"Muy Baja",IF(O46&lt;=24,"Baja",IF(O46&lt;=500,"Media",IF(O46&lt;=5000,"Alta","Muy Alta")))))</f>
        <v>Baja</v>
      </c>
      <c r="Q46" s="294">
        <f>IF(P46="","",IF(P46="Muy Baja",0.2,IF(P46="Baja",0.4,IF(P46="Media",0.6,IF(P46="Alta",0.8,IF(P46="Muy Alta",1,))))))</f>
        <v>0.4</v>
      </c>
      <c r="R46" s="293" t="s">
        <v>242</v>
      </c>
      <c r="S46" s="294" t="str">
        <f>IF(NOT(ISERROR(MATCH(R46,'[5]Tabla Impacto'!$B$245:$B$247,0))),'[5]Tabla Impacto'!$F$224&amp;"Por favor no seleccionar los criterios de impacto(Afectación Económica o presupuestal y Pérdida Reputacional)",R46)</f>
        <v xml:space="preserve">     El riesgo afecta la imagen de la entidad internamente, de conocimiento general, nivel interno, de junta dircetiva y accionistas y/o de provedores</v>
      </c>
      <c r="T46" s="299" t="str">
        <f>IF(OR(S46='[5]Tabla Impacto'!$C$12,S46='[5]Tabla Impacto'!$D$12),"Leve",IF(OR(S46='[5]Tabla Impacto'!$C$13,S46='[5]Tabla Impacto'!$D$13),"Menor",IF(OR(S46='[5]Tabla Impacto'!$C$14,S46='[5]Tabla Impacto'!$D$14),"Moderado",IF(OR(S46='[5]Tabla Impacto'!$C$15,S46='[5]Tabla Impacto'!$D$15),"Mayor",IF(OR(S46='[5]Tabla Impacto'!$C$16,S46='[5]Tabla Impacto'!$D$16),"Catastrófico","")))))</f>
        <v>Menor</v>
      </c>
      <c r="U46" s="294">
        <f>IF(T46="","",IF(T46="Leve",0.2,IF(T46="Menor",0.4,IF(T46="Moderado",0.6,IF(T46="Mayor",0.8,IF(T46="Catastrófico",1,))))))</f>
        <v>0.4</v>
      </c>
      <c r="V46" s="296" t="str">
        <f>IF(OR(AND(P46="Muy Baja",T46="Leve"),AND(P46="Muy Baja",T46="Menor"),AND(P46="Baja",T46="Leve")),"Bajo",IF(OR(AND(P46="Muy baja",T46="Moderado"),AND(P46="Baja",T46="Menor"),AND(P46="Baja",T46="Moderado"),AND(P46="Media",T46="Leve"),AND(P46="Media",T46="Menor"),AND(P46="Media",T46="Moderado"),AND(P46="Alta",T46="Leve"),AND(P46="Alta",T46="Menor")),"Moderado",IF(OR(AND(P46="Muy Baja",T46="Mayor"),AND(P46="Baja",T46="Mayor"),AND(P46="Media",T46="Mayor"),AND(P46="Alta",T46="Moderado"),AND(P46="Alta",T46="Mayor"),AND(P46="Muy Alta",T46="Leve"),AND(P46="Muy Alta",T46="Menor"),AND(P46="Muy Alta",T46="Moderado"),AND(P46="Muy Alta",T46="Mayor")),"Alto",IF(OR(AND(P46="Muy Baja",T46="Catastrófico"),AND(P46="Baja",T46="Catastrófico"),AND(P46="Media",T46="Catastrófico"),AND(P46="Alta",T46="Catastrófico"),AND(P46="Muy Alta",T46="Catastrófico")),"Extremo",""))))</f>
        <v>Moderado</v>
      </c>
      <c r="W46" s="182">
        <v>1</v>
      </c>
      <c r="X46" s="183" t="s">
        <v>307</v>
      </c>
      <c r="Y46" s="183" t="s">
        <v>40</v>
      </c>
      <c r="Z46" s="183" t="s">
        <v>308</v>
      </c>
      <c r="AA46" s="179" t="str">
        <f>+CONCATENATE(X46," ",Y46," ",Z46)</f>
        <v>Arquitecto Empresarial Revisa trimestralmente el avance de los proyectos del mapa de ruta con cada uno de los líderes de proyecto, por medio del diligenciamiento de EGTI-FM-008 Formato Seguimiento al Plan Estratégico de Tecnologías de Información -PETI, monitoreando la ejecución de los proyectos contemplados dentro del mapa de ruta.
En caso de que alguno de los proyectos del mapa de ruta, no aporte valor para el cumplimiento de metas y/o objetivos estratégicos o no cuente con los recursos necesarios para su ejecución, se escalará con el Comité Institucional de Gestión y Desempeño vía correo electrónico, donde se tomarán las acciones correspondientes.
Evidencia: EGTI-FM-008 Formato Seguimiento al Plan Estratégico de Tecnologías de Información -PETI Diligenciado, Correo electrónico según corresponda.</v>
      </c>
      <c r="AB46" s="184" t="str">
        <f t="shared" si="58"/>
        <v>Probabilidad</v>
      </c>
      <c r="AC46" s="185" t="s">
        <v>214</v>
      </c>
      <c r="AD46" s="185" t="s">
        <v>201</v>
      </c>
      <c r="AE46" s="186" t="str">
        <f>IF(AND(AC46="Preventivo",AD46="Automático"),"50%",IF(AND(AC46="Preventivo",AD46="Manual"),"40%",IF(AND(AC46="Detectivo",AD46="Automático"),"40%",IF(AND(AC46="Detectivo",AD46="Manual"),"30%",IF(AND(AC46="Correctivo",AD46="Automático"),"35%",IF(AND(AC46="Correctivo",AD46="Manual"),"25%",""))))))</f>
        <v>30%</v>
      </c>
      <c r="AF46" s="185" t="s">
        <v>202</v>
      </c>
      <c r="AG46" s="185" t="s">
        <v>203</v>
      </c>
      <c r="AH46" s="185" t="s">
        <v>204</v>
      </c>
      <c r="AI46" s="187">
        <f>IFERROR(IF(AB46="Probabilidad",(Q46-(+Q46*AE46)),IF(AB46="Impacto",Q46,"")),"")</f>
        <v>0.28000000000000003</v>
      </c>
      <c r="AJ46" s="188" t="str">
        <f>IFERROR(IF(AI46="","",IF(AI46&lt;=0.2,"Muy Baja",IF(AI46&lt;=0.4,"Baja",IF(AI46&lt;=0.6,"Media",IF(AI46&lt;=0.8,"Alta","Muy Alta"))))),"")</f>
        <v>Baja</v>
      </c>
      <c r="AK46" s="186">
        <f>+AI46</f>
        <v>0.28000000000000003</v>
      </c>
      <c r="AL46" s="188" t="str">
        <f>IFERROR(IF(AM46="","",IF(AM46&lt;=0.2,"Leve",IF(AM46&lt;=0.4,"Menor",IF(AM46&lt;=0.6,"Moderado",IF(AM46&lt;=0.8,"Mayor","Catastrófico"))))),"")</f>
        <v>Menor</v>
      </c>
      <c r="AM46" s="186">
        <f>IFERROR(IF(AB46="Impacto",(U46-(+U46*AE46)),IF(AB46="Probabilidad",U46,"")),"")</f>
        <v>0.4</v>
      </c>
      <c r="AN46" s="189" t="str">
        <f>IFERROR(IF(OR(AND(AJ46="Muy Baja",AL46="Leve"),AND(AJ46="Muy Baja",AL46="Menor"),AND(AJ46="Baja",AL46="Leve")),"Bajo",IF(OR(AND(AJ46="Muy baja",AL46="Moderado"),AND(AJ46="Baja",AL46="Menor"),AND(AJ46="Baja",AL46="Moderado"),AND(AJ46="Media",AL46="Leve"),AND(AJ46="Media",AL46="Menor"),AND(AJ46="Media",AL46="Moderado"),AND(AJ46="Alta",AL46="Leve"),AND(AJ46="Alta",AL46="Menor")),"Moderado",IF(OR(AND(AJ46="Muy Baja",AL46="Mayor"),AND(AJ46="Baja",AL46="Mayor"),AND(AJ46="Media",AL46="Mayor"),AND(AJ46="Alta",AL46="Moderado"),AND(AJ46="Alta",AL46="Mayor"),AND(AJ46="Muy Alta",AL46="Leve"),AND(AJ46="Muy Alta",AL46="Menor"),AND(AJ46="Muy Alta",AL46="Moderado"),AND(AJ46="Muy Alta",AL46="Mayor")),"Alto",IF(OR(AND(AJ46="Muy Baja",AL46="Catastrófico"),AND(AJ46="Baja",AL46="Catastrófico"),AND(AJ46="Media",AL46="Catastrófico"),AND(AJ46="Alta",AL46="Catastrófico"),AND(AJ46="Muy Alta",AL46="Catastrófico")),"Extremo","")))),"")</f>
        <v>Moderado</v>
      </c>
      <c r="AO46" s="190" t="s">
        <v>36</v>
      </c>
      <c r="AP46" s="178" t="s">
        <v>309</v>
      </c>
      <c r="AQ46" s="178" t="s">
        <v>307</v>
      </c>
      <c r="AR46" s="178" t="s">
        <v>310</v>
      </c>
      <c r="AS46" s="191" t="s">
        <v>311</v>
      </c>
      <c r="AT46" s="178" t="s">
        <v>312</v>
      </c>
      <c r="AU46" s="178" t="s">
        <v>313</v>
      </c>
      <c r="AV46" s="178" t="s">
        <v>314</v>
      </c>
    </row>
    <row r="47" spans="1:48" ht="48" customHeight="1" x14ac:dyDescent="0.2">
      <c r="A47" s="309"/>
      <c r="B47" s="311"/>
      <c r="C47" s="292"/>
      <c r="D47" s="292"/>
      <c r="E47" s="292"/>
      <c r="F47" s="292"/>
      <c r="G47" s="305"/>
      <c r="H47" s="292"/>
      <c r="I47" s="292"/>
      <c r="J47" s="292"/>
      <c r="K47" s="292"/>
      <c r="L47" s="292"/>
      <c r="M47" s="292"/>
      <c r="N47" s="292"/>
      <c r="O47" s="300"/>
      <c r="P47" s="299"/>
      <c r="Q47" s="294"/>
      <c r="R47" s="293"/>
      <c r="S47" s="294">
        <f>IF(NOT(ISERROR(MATCH(R47,_xlfn.ANCHORARRAY(G58),0))),Q60&amp;"Por favor no seleccionar los criterios de impacto",R47)</f>
        <v>0</v>
      </c>
      <c r="T47" s="299"/>
      <c r="U47" s="294"/>
      <c r="V47" s="296"/>
      <c r="W47" s="182">
        <v>2</v>
      </c>
      <c r="X47" s="183" t="s">
        <v>307</v>
      </c>
      <c r="Y47" s="182" t="s">
        <v>40</v>
      </c>
      <c r="Z47" s="183" t="s">
        <v>1529</v>
      </c>
      <c r="AA47" s="179" t="str">
        <f t="shared" ref="AA47:AA57" si="61">+CONCATENATE(X47," ",Y47," ",Z47)</f>
        <v>Arquitecto Empresarial Revisa En caso que la estrategia de la entidad haya cambiado se ajusta el mapa de ruta para las vigencias próximas según el proyecto de inversión y la necesidades de la entidad a través del escalamiento al CIGD mediante PETI.</v>
      </c>
      <c r="AB47" s="184" t="str">
        <f t="shared" si="58"/>
        <v>Impacto</v>
      </c>
      <c r="AC47" s="185" t="s">
        <v>315</v>
      </c>
      <c r="AD47" s="185" t="s">
        <v>201</v>
      </c>
      <c r="AE47" s="186" t="str">
        <f t="shared" ref="AE47:AE51" si="62">IF(AND(AC47="Preventivo",AD47="Automático"),"50%",IF(AND(AC47="Preventivo",AD47="Manual"),"40%",IF(AND(AC47="Detectivo",AD47="Automático"),"40%",IF(AND(AC47="Detectivo",AD47="Manual"),"30%",IF(AND(AC47="Correctivo",AD47="Automático"),"35%",IF(AND(AC47="Correctivo",AD47="Manual"),"25%",""))))))</f>
        <v>25%</v>
      </c>
      <c r="AF47" s="185" t="s">
        <v>202</v>
      </c>
      <c r="AG47" s="185" t="s">
        <v>203</v>
      </c>
      <c r="AH47" s="185" t="s">
        <v>204</v>
      </c>
      <c r="AI47" s="187">
        <f>IFERROR(IF(AND(AB46="Probabilidad",AB47="Probabilidad"),(AK46-(+AK46*AE47)),IF(AB47="Probabilidad",(Q46-(+Q46*AE47)),IF(AB47="Impacto",AK46,""))),"")</f>
        <v>0.28000000000000003</v>
      </c>
      <c r="AJ47" s="188" t="str">
        <f t="shared" ref="AJ47:AJ51" si="63">IFERROR(IF(AI47="","",IF(AI47&lt;=0.2,"Muy Baja",IF(AI47&lt;=0.4,"Baja",IF(AI47&lt;=0.6,"Media",IF(AI47&lt;=0.8,"Alta","Muy Alta"))))),"")</f>
        <v>Baja</v>
      </c>
      <c r="AK47" s="186">
        <f t="shared" ref="AK47:AK51" si="64">+AI47</f>
        <v>0.28000000000000003</v>
      </c>
      <c r="AL47" s="188" t="str">
        <f t="shared" ref="AL47:AL51" si="65">IFERROR(IF(AM47="","",IF(AM47&lt;=0.2,"Leve",IF(AM47&lt;=0.4,"Menor",IF(AM47&lt;=0.6,"Moderado",IF(AM47&lt;=0.8,"Mayor","Catastrófico"))))),"")</f>
        <v>Leve</v>
      </c>
      <c r="AM47" s="186">
        <f>IFERROR(IF(AND(AB46="Impacto",AB47="Impacto"),(AM46-(+AM46*AE47)),IF(AB47="Impacto",($T$13-(+$T$13*AE47)),IF(AB47="Probabilidad",AM46,""))),"")</f>
        <v>0</v>
      </c>
      <c r="AN47" s="189" t="str">
        <f t="shared" ref="AN47:AN51" si="66">IFERROR(IF(OR(AND(AJ47="Muy Baja",AL47="Leve"),AND(AJ47="Muy Baja",AL47="Menor"),AND(AJ47="Baja",AL47="Leve")),"Bajo",IF(OR(AND(AJ47="Muy baja",AL47="Moderado"),AND(AJ47="Baja",AL47="Menor"),AND(AJ47="Baja",AL47="Moderado"),AND(AJ47="Media",AL47="Leve"),AND(AJ47="Media",AL47="Menor"),AND(AJ47="Media",AL47="Moderado"),AND(AJ47="Alta",AL47="Leve"),AND(AJ47="Alta",AL47="Menor")),"Moderado",IF(OR(AND(AJ47="Muy Baja",AL47="Mayor"),AND(AJ47="Baja",AL47="Mayor"),AND(AJ47="Media",AL47="Mayor"),AND(AJ47="Alta",AL47="Moderado"),AND(AJ47="Alta",AL47="Mayor"),AND(AJ47="Muy Alta",AL47="Leve"),AND(AJ47="Muy Alta",AL47="Menor"),AND(AJ47="Muy Alta",AL47="Moderado"),AND(AJ47="Muy Alta",AL47="Mayor")),"Alto",IF(OR(AND(AJ47="Muy Baja",AL47="Catastrófico"),AND(AJ47="Baja",AL47="Catastrófico"),AND(AJ47="Media",AL47="Catastrófico"),AND(AJ47="Alta",AL47="Catastrófico"),AND(AJ47="Muy Alta",AL47="Catastrófico")),"Extremo","")))),"")</f>
        <v>Bajo</v>
      </c>
      <c r="AO47" s="190" t="s">
        <v>27</v>
      </c>
      <c r="AP47" s="178" t="s">
        <v>309</v>
      </c>
      <c r="AQ47" s="178" t="s">
        <v>307</v>
      </c>
      <c r="AR47" s="178" t="s">
        <v>310</v>
      </c>
      <c r="AS47" s="208" t="s">
        <v>311</v>
      </c>
      <c r="AT47" s="178" t="s">
        <v>316</v>
      </c>
      <c r="AU47" s="178" t="s">
        <v>317</v>
      </c>
      <c r="AV47" s="178" t="s">
        <v>307</v>
      </c>
    </row>
    <row r="48" spans="1:48" ht="15" customHeight="1" x14ac:dyDescent="0.2">
      <c r="A48" s="309"/>
      <c r="B48" s="311"/>
      <c r="C48" s="292"/>
      <c r="D48" s="292"/>
      <c r="E48" s="292"/>
      <c r="F48" s="292"/>
      <c r="G48" s="305"/>
      <c r="H48" s="292"/>
      <c r="I48" s="292"/>
      <c r="J48" s="292"/>
      <c r="K48" s="292"/>
      <c r="L48" s="292"/>
      <c r="M48" s="292"/>
      <c r="N48" s="292"/>
      <c r="O48" s="300"/>
      <c r="P48" s="299"/>
      <c r="Q48" s="294"/>
      <c r="R48" s="293"/>
      <c r="S48" s="294">
        <f>IF(NOT(ISERROR(MATCH(R48,_xlfn.ANCHORARRAY(G59),0))),Q61&amp;"Por favor no seleccionar los criterios de impacto",R48)</f>
        <v>0</v>
      </c>
      <c r="T48" s="299"/>
      <c r="U48" s="294"/>
      <c r="V48" s="296"/>
      <c r="W48" s="182">
        <v>3</v>
      </c>
      <c r="X48" s="183"/>
      <c r="Y48" s="182"/>
      <c r="Z48" s="182"/>
      <c r="AA48" s="179" t="str">
        <f t="shared" si="61"/>
        <v xml:space="preserve">  </v>
      </c>
      <c r="AB48" s="184" t="str">
        <f t="shared" si="58"/>
        <v/>
      </c>
      <c r="AC48" s="185"/>
      <c r="AD48" s="185"/>
      <c r="AE48" s="186" t="str">
        <f t="shared" si="62"/>
        <v/>
      </c>
      <c r="AF48" s="185"/>
      <c r="AG48" s="185"/>
      <c r="AH48" s="185"/>
      <c r="AI48" s="187" t="str">
        <f>IFERROR(IF(AND(AB47="Probabilidad",AB48="Probabilidad"),(AK47-(+AK47*AE48)),IF(AND(AB47="Impacto",AB48="Probabilidad"),(AK46-(+AK46*AE48)),IF(AB48="Impacto",AK47,""))),"")</f>
        <v/>
      </c>
      <c r="AJ48" s="188" t="str">
        <f t="shared" si="63"/>
        <v/>
      </c>
      <c r="AK48" s="186" t="str">
        <f t="shared" si="64"/>
        <v/>
      </c>
      <c r="AL48" s="188" t="str">
        <f t="shared" si="65"/>
        <v/>
      </c>
      <c r="AM48" s="186" t="str">
        <f>IFERROR(IF(AND(AB47="Impacto",AB48="Impacto"),(AM47-(+AM47*AE48)),IF(AND(AB47="Probabilidad",AB48="Impacto"),(AM46-(+AM46*AE48)),IF(AB48="Probabilidad",AM47,""))),"")</f>
        <v/>
      </c>
      <c r="AN48" s="189" t="str">
        <f t="shared" si="66"/>
        <v/>
      </c>
      <c r="AO48" s="190"/>
      <c r="AP48" s="178"/>
      <c r="AQ48" s="180"/>
      <c r="AR48" s="180"/>
      <c r="AS48" s="191"/>
      <c r="AT48" s="178"/>
      <c r="AU48" s="178"/>
      <c r="AV48" s="178"/>
    </row>
    <row r="49" spans="1:48" ht="15" customHeight="1" x14ac:dyDescent="0.2">
      <c r="A49" s="309"/>
      <c r="B49" s="311"/>
      <c r="C49" s="292"/>
      <c r="D49" s="292"/>
      <c r="E49" s="292"/>
      <c r="F49" s="292"/>
      <c r="G49" s="305"/>
      <c r="H49" s="292"/>
      <c r="I49" s="292"/>
      <c r="J49" s="292"/>
      <c r="K49" s="292"/>
      <c r="L49" s="292"/>
      <c r="M49" s="292"/>
      <c r="N49" s="292"/>
      <c r="O49" s="300"/>
      <c r="P49" s="299"/>
      <c r="Q49" s="294"/>
      <c r="R49" s="293"/>
      <c r="S49" s="294">
        <f>IF(NOT(ISERROR(MATCH(R49,_xlfn.ANCHORARRAY(G60),0))),Q62&amp;"Por favor no seleccionar los criterios de impacto",R49)</f>
        <v>0</v>
      </c>
      <c r="T49" s="299"/>
      <c r="U49" s="294"/>
      <c r="V49" s="296"/>
      <c r="W49" s="182">
        <v>4</v>
      </c>
      <c r="X49" s="183"/>
      <c r="Y49" s="182"/>
      <c r="Z49" s="182"/>
      <c r="AA49" s="179" t="str">
        <f t="shared" si="61"/>
        <v xml:space="preserve">  </v>
      </c>
      <c r="AB49" s="184" t="str">
        <f t="shared" si="58"/>
        <v/>
      </c>
      <c r="AC49" s="185"/>
      <c r="AD49" s="185"/>
      <c r="AE49" s="186" t="str">
        <f t="shared" si="62"/>
        <v/>
      </c>
      <c r="AF49" s="185"/>
      <c r="AG49" s="185"/>
      <c r="AH49" s="185"/>
      <c r="AI49" s="187" t="str">
        <f t="shared" ref="AI49:AI51" si="67">IFERROR(IF(AND(AB48="Probabilidad",AB49="Probabilidad"),(AK48-(+AK48*AE49)),IF(AND(AB48="Impacto",AB49="Probabilidad"),(AK47-(+AK47*AE49)),IF(AB49="Impacto",AK48,""))),"")</f>
        <v/>
      </c>
      <c r="AJ49" s="188" t="str">
        <f t="shared" si="63"/>
        <v/>
      </c>
      <c r="AK49" s="186" t="str">
        <f t="shared" si="64"/>
        <v/>
      </c>
      <c r="AL49" s="188" t="str">
        <f t="shared" si="65"/>
        <v/>
      </c>
      <c r="AM49" s="186" t="str">
        <f t="shared" ref="AM49:AM51" si="68">IFERROR(IF(AND(AB48="Impacto",AB49="Impacto"),(AM48-(+AM48*AE49)),IF(AND(AB48="Probabilidad",AB49="Impacto"),(AM47-(+AM47*AE49)),IF(AB49="Probabilidad",AM48,""))),"")</f>
        <v/>
      </c>
      <c r="AN49" s="189" t="str">
        <f>IFERROR(IF(OR(AND(AJ49="Muy Baja",AL49="Leve"),AND(AJ49="Muy Baja",AL49="Menor"),AND(AJ49="Baja",AL49="Leve")),"Bajo",IF(OR(AND(AJ49="Muy baja",AL49="Moderado"),AND(AJ49="Baja",AL49="Menor"),AND(AJ49="Baja",AL49="Moderado"),AND(AJ49="Media",AL49="Leve"),AND(AJ49="Media",AL49="Menor"),AND(AJ49="Media",AL49="Moderado"),AND(AJ49="Alta",AL49="Leve"),AND(AJ49="Alta",AL49="Menor")),"Moderado",IF(OR(AND(AJ49="Muy Baja",AL49="Mayor"),AND(AJ49="Baja",AL49="Mayor"),AND(AJ49="Media",AL49="Mayor"),AND(AJ49="Alta",AL49="Moderado"),AND(AJ49="Alta",AL49="Mayor"),AND(AJ49="Muy Alta",AL49="Leve"),AND(AJ49="Muy Alta",AL49="Menor"),AND(AJ49="Muy Alta",AL49="Moderado"),AND(AJ49="Muy Alta",AL49="Mayor")),"Alto",IF(OR(AND(AJ49="Muy Baja",AL49="Catastrófico"),AND(AJ49="Baja",AL49="Catastrófico"),AND(AJ49="Media",AL49="Catastrófico"),AND(AJ49="Alta",AL49="Catastrófico"),AND(AJ49="Muy Alta",AL49="Catastrófico")),"Extremo","")))),"")</f>
        <v/>
      </c>
      <c r="AO49" s="190"/>
      <c r="AP49" s="178"/>
      <c r="AQ49" s="180"/>
      <c r="AR49" s="180"/>
      <c r="AS49" s="191"/>
      <c r="AT49" s="178"/>
      <c r="AU49" s="178"/>
      <c r="AV49" s="178"/>
    </row>
    <row r="50" spans="1:48" ht="15" customHeight="1" x14ac:dyDescent="0.2">
      <c r="A50" s="309"/>
      <c r="B50" s="311"/>
      <c r="C50" s="292"/>
      <c r="D50" s="292"/>
      <c r="E50" s="292"/>
      <c r="F50" s="292"/>
      <c r="G50" s="305"/>
      <c r="H50" s="292"/>
      <c r="I50" s="292"/>
      <c r="J50" s="292"/>
      <c r="K50" s="292"/>
      <c r="L50" s="292"/>
      <c r="M50" s="292"/>
      <c r="N50" s="292"/>
      <c r="O50" s="300"/>
      <c r="P50" s="299"/>
      <c r="Q50" s="294"/>
      <c r="R50" s="293"/>
      <c r="S50" s="294">
        <f>IF(NOT(ISERROR(MATCH(R50,_xlfn.ANCHORARRAY(G61),0))),Q65&amp;"Por favor no seleccionar los criterios de impacto",R50)</f>
        <v>0</v>
      </c>
      <c r="T50" s="299"/>
      <c r="U50" s="294"/>
      <c r="V50" s="296"/>
      <c r="W50" s="182">
        <v>5</v>
      </c>
      <c r="X50" s="183"/>
      <c r="Y50" s="182"/>
      <c r="Z50" s="182"/>
      <c r="AA50" s="179" t="str">
        <f t="shared" si="61"/>
        <v xml:space="preserve">  </v>
      </c>
      <c r="AB50" s="184" t="str">
        <f t="shared" si="58"/>
        <v/>
      </c>
      <c r="AC50" s="185"/>
      <c r="AD50" s="185"/>
      <c r="AE50" s="186" t="str">
        <f t="shared" si="62"/>
        <v/>
      </c>
      <c r="AF50" s="185"/>
      <c r="AG50" s="185"/>
      <c r="AH50" s="185"/>
      <c r="AI50" s="187" t="str">
        <f t="shared" si="67"/>
        <v/>
      </c>
      <c r="AJ50" s="188" t="str">
        <f t="shared" si="63"/>
        <v/>
      </c>
      <c r="AK50" s="186" t="str">
        <f t="shared" si="64"/>
        <v/>
      </c>
      <c r="AL50" s="188" t="str">
        <f t="shared" si="65"/>
        <v/>
      </c>
      <c r="AM50" s="186" t="str">
        <f t="shared" si="68"/>
        <v/>
      </c>
      <c r="AN50" s="189" t="str">
        <f t="shared" si="66"/>
        <v/>
      </c>
      <c r="AO50" s="190"/>
      <c r="AP50" s="178"/>
      <c r="AQ50" s="180"/>
      <c r="AR50" s="180"/>
      <c r="AS50" s="191"/>
      <c r="AT50" s="178"/>
      <c r="AU50" s="178"/>
      <c r="AV50" s="178"/>
    </row>
    <row r="51" spans="1:48" ht="15.75" customHeight="1" x14ac:dyDescent="0.2">
      <c r="A51" s="309"/>
      <c r="B51" s="311"/>
      <c r="C51" s="292"/>
      <c r="D51" s="292"/>
      <c r="E51" s="292"/>
      <c r="F51" s="292"/>
      <c r="G51" s="305"/>
      <c r="H51" s="292"/>
      <c r="I51" s="292"/>
      <c r="J51" s="292"/>
      <c r="K51" s="292"/>
      <c r="L51" s="292"/>
      <c r="M51" s="292"/>
      <c r="N51" s="292"/>
      <c r="O51" s="300"/>
      <c r="P51" s="299"/>
      <c r="Q51" s="294"/>
      <c r="R51" s="293"/>
      <c r="S51" s="294">
        <f>IF(NOT(ISERROR(MATCH(R51,_xlfn.ANCHORARRAY(G62),0))),Q66&amp;"Por favor no seleccionar los criterios de impacto",R51)</f>
        <v>0</v>
      </c>
      <c r="T51" s="299"/>
      <c r="U51" s="294"/>
      <c r="V51" s="296"/>
      <c r="W51" s="182">
        <v>6</v>
      </c>
      <c r="X51" s="183"/>
      <c r="Y51" s="182"/>
      <c r="Z51" s="182"/>
      <c r="AA51" s="179" t="str">
        <f t="shared" si="61"/>
        <v xml:space="preserve">  </v>
      </c>
      <c r="AB51" s="184" t="str">
        <f t="shared" si="58"/>
        <v/>
      </c>
      <c r="AC51" s="185"/>
      <c r="AD51" s="185"/>
      <c r="AE51" s="186" t="str">
        <f t="shared" si="62"/>
        <v/>
      </c>
      <c r="AF51" s="185"/>
      <c r="AG51" s="185"/>
      <c r="AH51" s="185"/>
      <c r="AI51" s="187" t="str">
        <f t="shared" si="67"/>
        <v/>
      </c>
      <c r="AJ51" s="188" t="str">
        <f t="shared" si="63"/>
        <v/>
      </c>
      <c r="AK51" s="186" t="str">
        <f t="shared" si="64"/>
        <v/>
      </c>
      <c r="AL51" s="188" t="str">
        <f t="shared" si="65"/>
        <v/>
      </c>
      <c r="AM51" s="186" t="str">
        <f t="shared" si="68"/>
        <v/>
      </c>
      <c r="AN51" s="189" t="str">
        <f t="shared" si="66"/>
        <v/>
      </c>
      <c r="AO51" s="190"/>
      <c r="AP51" s="178"/>
      <c r="AQ51" s="180"/>
      <c r="AR51" s="180"/>
      <c r="AS51" s="191"/>
      <c r="AT51" s="178"/>
      <c r="AU51" s="178"/>
      <c r="AV51" s="178"/>
    </row>
    <row r="52" spans="1:48" ht="48" customHeight="1" x14ac:dyDescent="0.2">
      <c r="A52" s="309">
        <v>8</v>
      </c>
      <c r="B52" s="311" t="s">
        <v>318</v>
      </c>
      <c r="C52" s="292" t="s">
        <v>34</v>
      </c>
      <c r="D52" s="292" t="s">
        <v>319</v>
      </c>
      <c r="E52" s="292" t="s">
        <v>320</v>
      </c>
      <c r="F52" s="292" t="s">
        <v>321</v>
      </c>
      <c r="G52" s="305" t="str">
        <f t="shared" ref="G52" si="69">+CONCATENATE(C52," ",D52," ",E52)</f>
        <v xml:space="preserve">Posibilidad de afectación Económica y Reputacional por incumplimiento en la ejecución de las metas físicas planteadas por la Entidad para la vigencia 2024 debido al aumento en las metas misionales que demande una mayor cantidad de diseños a los previstos inicialmente, lo que ocasiona que no se entregue a tiempo la priorización de elementos viales con sus soportes a la  Subdirección de Intervención de la Infraestructura (SII). </v>
      </c>
      <c r="H52" s="292" t="s">
        <v>192</v>
      </c>
      <c r="I52" s="292" t="s">
        <v>45</v>
      </c>
      <c r="J52" s="292" t="s">
        <v>322</v>
      </c>
      <c r="K52" s="292" t="s">
        <v>323</v>
      </c>
      <c r="L52" s="292" t="s">
        <v>324</v>
      </c>
      <c r="M52" s="292" t="s">
        <v>51</v>
      </c>
      <c r="N52" s="292" t="s">
        <v>62</v>
      </c>
      <c r="O52" s="300">
        <v>182</v>
      </c>
      <c r="P52" s="299" t="str">
        <f>IF(O52&lt;=0,"",IF(O52&lt;=2,"Muy Baja",IF(O52&lt;=24,"Baja",IF(O52&lt;=500,"Media",IF(O52&lt;=5000,"Alta","Muy Alta")))))</f>
        <v>Media</v>
      </c>
      <c r="Q52" s="294">
        <f>IF(P52="","",IF(P52="Muy Baja",0.2,IF(P52="Baja",0.4,IF(P52="Media",0.6,IF(P52="Alta",0.8,IF(P52="Muy Alta",1,))))))</f>
        <v>0.6</v>
      </c>
      <c r="R52" s="293" t="s">
        <v>197</v>
      </c>
      <c r="S52" s="294" t="str">
        <f>IF(NOT(ISERROR(MATCH(R52,'[6]Tabla Impacto'!$B$245:$B$247,0))),'[6]Tabla Impacto'!$F$224&amp;"Por favor no seleccionar los criterios de impacto(Afectación Económica o presupuestal y Pérdida Reputacional)",R52)</f>
        <v xml:space="preserve">     El riesgo afecta la imagen de la entidad con algunos usuarios de relevancia frente al logro de los objetivos</v>
      </c>
      <c r="T52" s="299" t="str">
        <f>IF(OR(S52='[6]Tabla Impacto'!$C$12,S52='[6]Tabla Impacto'!$D$12),"Leve",IF(OR(S52='[6]Tabla Impacto'!$C$13,S52='[6]Tabla Impacto'!$D$13),"Menor",IF(OR(S52='[6]Tabla Impacto'!$C$14,S52='[6]Tabla Impacto'!$D$14),"Moderado",IF(OR(S52='[6]Tabla Impacto'!$C$15,S52='[6]Tabla Impacto'!$D$15),"Mayor",IF(OR(S52='[6]Tabla Impacto'!$C$16,S52='[6]Tabla Impacto'!$D$16),"Catastrófico","")))))</f>
        <v>Moderado</v>
      </c>
      <c r="U52" s="294">
        <f>IF(T52="","",IF(T52="Leve",0.2,IF(T52="Menor",0.4,IF(T52="Moderado",0.6,IF(T52="Mayor",0.8,IF(T52="Catastrófico",1,))))))</f>
        <v>0.6</v>
      </c>
      <c r="V52" s="296" t="str">
        <f>IF(OR(AND(P52="Muy Baja",T52="Leve"),AND(P52="Muy Baja",T52="Menor"),AND(P52="Baja",T52="Leve")),"Bajo",IF(OR(AND(P52="Muy baja",T52="Moderado"),AND(P52="Baja",T52="Menor"),AND(P52="Baja",T52="Moderado"),AND(P52="Media",T52="Leve"),AND(P52="Media",T52="Menor"),AND(P52="Media",T52="Moderado"),AND(P52="Alta",T52="Leve"),AND(P52="Alta",T52="Menor")),"Moderado",IF(OR(AND(P52="Muy Baja",T52="Mayor"),AND(P52="Baja",T52="Mayor"),AND(P52="Media",T52="Mayor"),AND(P52="Alta",T52="Moderado"),AND(P52="Alta",T52="Mayor"),AND(P52="Muy Alta",T52="Leve"),AND(P52="Muy Alta",T52="Menor"),AND(P52="Muy Alta",T52="Moderado"),AND(P52="Muy Alta",T52="Mayor")),"Alto",IF(OR(AND(P52="Muy Baja",T52="Catastrófico"),AND(P52="Baja",T52="Catastrófico"),AND(P52="Media",T52="Catastrófico"),AND(P52="Alta",T52="Catastrófico"),AND(P52="Muy Alta",T52="Catastrófico")),"Extremo",""))))</f>
        <v>Moderado</v>
      </c>
      <c r="W52" s="182">
        <v>1</v>
      </c>
      <c r="X52" s="196" t="s">
        <v>325</v>
      </c>
      <c r="Y52" s="183" t="s">
        <v>40</v>
      </c>
      <c r="Z52" s="197" t="s">
        <v>326</v>
      </c>
      <c r="AA52" s="197" t="str">
        <f t="shared" si="61"/>
        <v xml:space="preserve">El colaborador designado por el (la) Subdirector(a) de Planificación y de Conservación Revisa Trimestralmente, el avance en las metas de priorización plasmadas en los indicadores de la SPC: PCI-IND-001, PCI-IND-003 y PCI-IN-004, con el fin de verificar que las metas no hayan aumentado o se hayan incumplido, dejando registro en un archivo de excel.
En caso de que la meta aumente o se esté incumpliendo las metas de priorización, se informará a través de un correo electrónico a el (la) Subdirector(a) de Planificación y de Conservación, para que redistribuya las tareas al equipo de la SPC para dar prioridad a las actividades de diseño. El registro del control son los correos eléctronicos mencionados cuando aplique y link de reunión de seguimiento trimestral a los resultados de los inicadores. </v>
      </c>
      <c r="AB52" s="184" t="str">
        <f>IF(OR(AC52="Preventivo",AC52="Detectivo"),"Probabilidad",IF(AC52="Correctivo","Impacto",""))</f>
        <v>Probabilidad</v>
      </c>
      <c r="AC52" s="185" t="s">
        <v>200</v>
      </c>
      <c r="AD52" s="185" t="s">
        <v>201</v>
      </c>
      <c r="AE52" s="186" t="str">
        <f>IF(AND(AC52="Preventivo",AD52="Automático"),"50%",IF(AND(AC52="Preventivo",AD52="Manual"),"40%",IF(AND(AC52="Detectivo",AD52="Automático"),"40%",IF(AND(AC52="Detectivo",AD52="Manual"),"30%",IF(AND(AC52="Correctivo",AD52="Automático"),"35%",IF(AND(AC52="Correctivo",AD52="Manual"),"25%",""))))))</f>
        <v>40%</v>
      </c>
      <c r="AF52" s="185" t="s">
        <v>202</v>
      </c>
      <c r="AG52" s="185" t="s">
        <v>203</v>
      </c>
      <c r="AH52" s="185" t="s">
        <v>204</v>
      </c>
      <c r="AI52" s="187">
        <f>IFERROR(IF(AB52="Probabilidad",(Q52-(+Q52*AE52)),IF(AB52="Impacto",Q52,"")),"")</f>
        <v>0.36</v>
      </c>
      <c r="AJ52" s="188" t="str">
        <f>IFERROR(IF(AI52="","",IF(AI52&lt;=0.2,"Muy Baja",IF(AI52&lt;=0.4,"Baja",IF(AI52&lt;=0.6,"Media",IF(AI52&lt;=0.8,"Alta","Muy Alta"))))),"")</f>
        <v>Baja</v>
      </c>
      <c r="AK52" s="186">
        <f>+AI52</f>
        <v>0.36</v>
      </c>
      <c r="AL52" s="188" t="str">
        <f>IFERROR(IF(AM52="","",IF(AM52&lt;=0.2,"Leve",IF(AM52&lt;=0.4,"Menor",IF(AM52&lt;=0.6,"Moderado",IF(AM52&lt;=0.8,"Mayor","Catastrófico"))))),"")</f>
        <v>Moderado</v>
      </c>
      <c r="AM52" s="186">
        <f t="shared" ref="AM52" si="70">IFERROR(IF(AB52="Impacto",(U52-(+U52*AE52)),IF(AB52="Probabilidad",U52,"")),"")</f>
        <v>0.6</v>
      </c>
      <c r="AN52" s="189" t="str">
        <f>IFERROR(IF(OR(AND(AJ52="Muy Baja",AL52="Leve"),AND(AJ52="Muy Baja",AL52="Menor"),AND(AJ52="Baja",AL52="Leve")),"Bajo",IF(OR(AND(AJ52="Muy baja",AL52="Moderado"),AND(AJ52="Baja",AL52="Menor"),AND(AJ52="Baja",AL52="Moderado"),AND(AJ52="Media",AL52="Leve"),AND(AJ52="Media",AL52="Menor"),AND(AJ52="Media",AL52="Moderado"),AND(AJ52="Alta",AL52="Leve"),AND(AJ52="Alta",AL52="Menor")),"Moderado",IF(OR(AND(AJ52="Muy Baja",AL52="Mayor"),AND(AJ52="Baja",AL52="Mayor"),AND(AJ52="Media",AL52="Mayor"),AND(AJ52="Alta",AL52="Moderado"),AND(AJ52="Alta",AL52="Mayor"),AND(AJ52="Muy Alta",AL52="Leve"),AND(AJ52="Muy Alta",AL52="Menor"),AND(AJ52="Muy Alta",AL52="Moderado"),AND(AJ52="Muy Alta",AL52="Mayor")),"Alto",IF(OR(AND(AJ52="Muy Baja",AL52="Catastrófico"),AND(AJ52="Baja",AL52="Catastrófico"),AND(AJ52="Media",AL52="Catastrófico"),AND(AJ52="Alta",AL52="Catastrófico"),AND(AJ52="Muy Alta",AL52="Catastrófico")),"Extremo","")))),"")</f>
        <v>Moderado</v>
      </c>
      <c r="AO52" s="190" t="s">
        <v>36</v>
      </c>
      <c r="AP52" s="178" t="s">
        <v>327</v>
      </c>
      <c r="AQ52" s="178" t="s">
        <v>328</v>
      </c>
      <c r="AR52" s="178" t="s">
        <v>329</v>
      </c>
      <c r="AS52" s="208" t="s">
        <v>330</v>
      </c>
      <c r="AT52" s="292" t="s">
        <v>331</v>
      </c>
      <c r="AU52" s="292" t="s">
        <v>332</v>
      </c>
      <c r="AV52" s="292" t="s">
        <v>333</v>
      </c>
    </row>
    <row r="53" spans="1:48" ht="48" customHeight="1" x14ac:dyDescent="0.2">
      <c r="A53" s="309"/>
      <c r="B53" s="311"/>
      <c r="C53" s="292"/>
      <c r="D53" s="292"/>
      <c r="E53" s="292"/>
      <c r="F53" s="292"/>
      <c r="G53" s="305"/>
      <c r="H53" s="292"/>
      <c r="I53" s="292"/>
      <c r="J53" s="292"/>
      <c r="K53" s="292"/>
      <c r="L53" s="292"/>
      <c r="M53" s="292"/>
      <c r="N53" s="292"/>
      <c r="O53" s="300"/>
      <c r="P53" s="299"/>
      <c r="Q53" s="294"/>
      <c r="R53" s="293"/>
      <c r="S53" s="294">
        <f>IF(NOT(ISERROR(MATCH(R53,_xlfn.ANCHORARRAY(#REF!),0))),#REF!&amp;"Por favor no seleccionar los criterios de impacto",R53)</f>
        <v>0</v>
      </c>
      <c r="T53" s="299"/>
      <c r="U53" s="294"/>
      <c r="V53" s="296"/>
      <c r="W53" s="182">
        <v>2</v>
      </c>
      <c r="X53" s="196" t="s">
        <v>325</v>
      </c>
      <c r="Y53" s="182" t="s">
        <v>29</v>
      </c>
      <c r="Z53" s="197" t="s">
        <v>334</v>
      </c>
      <c r="AA53" s="197" t="str">
        <f t="shared" si="61"/>
        <v>El colaborador designado por el (la) Subdirector(a) de Planificación y de Conservación Verifica Mensualmente, el cumplimiento por parte del Laboratorio de la realización de los ensayos solicitados por la SPC como insumo para la elaboración de los diseños, dejando registro en un archivo de excel.
En caso de que se esté incumpliendo con los resultados de los ensayos por parte del Laboratorio, se informará a través de un correo electrónico a el (la) Subdirector(a) de Planificación y de Conservación.</v>
      </c>
      <c r="AB53" s="184" t="str">
        <f>IF(OR(AC53="Preventivo",AC53="Detectivo"),"Probabilidad",IF(AC53="Correctivo","Impacto",""))</f>
        <v>Probabilidad</v>
      </c>
      <c r="AC53" s="185" t="s">
        <v>200</v>
      </c>
      <c r="AD53" s="185" t="s">
        <v>201</v>
      </c>
      <c r="AE53" s="186" t="str">
        <f t="shared" ref="AE53:AE57" si="71">IF(AND(AC53="Preventivo",AD53="Automático"),"50%",IF(AND(AC53="Preventivo",AD53="Manual"),"40%",IF(AND(AC53="Detectivo",AD53="Automático"),"40%",IF(AND(AC53="Detectivo",AD53="Manual"),"30%",IF(AND(AC53="Correctivo",AD53="Automático"),"35%",IF(AND(AC53="Correctivo",AD53="Manual"),"25%",""))))))</f>
        <v>40%</v>
      </c>
      <c r="AF53" s="185" t="s">
        <v>202</v>
      </c>
      <c r="AG53" s="185" t="s">
        <v>203</v>
      </c>
      <c r="AH53" s="185" t="s">
        <v>204</v>
      </c>
      <c r="AI53" s="187">
        <f>IFERROR(IF(AND(AB52="Probabilidad",AB53="Probabilidad"),(AK52-(+AK52*AE53)),IF(AB53="Probabilidad",(Q52-(+Q52*AE53)),IF(AB53="Impacto",AK52,""))),"")</f>
        <v>0.216</v>
      </c>
      <c r="AJ53" s="188" t="str">
        <f t="shared" ref="AJ53:AJ57" si="72">IFERROR(IF(AI53="","",IF(AI53&lt;=0.2,"Muy Baja",IF(AI53&lt;=0.4,"Baja",IF(AI53&lt;=0.6,"Media",IF(AI53&lt;=0.8,"Alta","Muy Alta"))))),"")</f>
        <v>Baja</v>
      </c>
      <c r="AK53" s="186">
        <f t="shared" ref="AK53:AK57" si="73">+AI53</f>
        <v>0.216</v>
      </c>
      <c r="AL53" s="188" t="str">
        <f t="shared" ref="AL53:AL57" si="74">IFERROR(IF(AM53="","",IF(AM53&lt;=0.2,"Leve",IF(AM53&lt;=0.4,"Menor",IF(AM53&lt;=0.6,"Moderado",IF(AM53&lt;=0.8,"Mayor","Catastrófico"))))),"")</f>
        <v>Moderado</v>
      </c>
      <c r="AM53" s="186">
        <f>IFERROR(IF(AND(AB52="Impacto",AB53="Impacto"),(AM52-(+AM52*AE53)),IF(AB53="Impacto",(#REF!-(+#REF!*AE53)),IF(AB53="Probabilidad",AM52,""))),"")</f>
        <v>0.6</v>
      </c>
      <c r="AN53" s="189" t="str">
        <f t="shared" ref="AN53:AN54" si="75">IFERROR(IF(OR(AND(AJ53="Muy Baja",AL53="Leve"),AND(AJ53="Muy Baja",AL53="Menor"),AND(AJ53="Baja",AL53="Leve")),"Bajo",IF(OR(AND(AJ53="Muy baja",AL53="Moderado"),AND(AJ53="Baja",AL53="Menor"),AND(AJ53="Baja",AL53="Moderado"),AND(AJ53="Media",AL53="Leve"),AND(AJ53="Media",AL53="Menor"),AND(AJ53="Media",AL53="Moderado"),AND(AJ53="Alta",AL53="Leve"),AND(AJ53="Alta",AL53="Menor")),"Moderado",IF(OR(AND(AJ53="Muy Baja",AL53="Mayor"),AND(AJ53="Baja",AL53="Mayor"),AND(AJ53="Media",AL53="Mayor"),AND(AJ53="Alta",AL53="Moderado"),AND(AJ53="Alta",AL53="Mayor"),AND(AJ53="Muy Alta",AL53="Leve"),AND(AJ53="Muy Alta",AL53="Menor"),AND(AJ53="Muy Alta",AL53="Moderado"),AND(AJ53="Muy Alta",AL53="Mayor")),"Alto",IF(OR(AND(AJ53="Muy Baja",AL53="Catastrófico"),AND(AJ53="Baja",AL53="Catastrófico"),AND(AJ53="Media",AL53="Catastrófico"),AND(AJ53="Alta",AL53="Catastrófico"),AND(AJ53="Muy Alta",AL53="Catastrófico")),"Extremo","")))),"")</f>
        <v>Moderado</v>
      </c>
      <c r="AO53" s="190" t="s">
        <v>36</v>
      </c>
      <c r="AP53" s="178" t="s">
        <v>335</v>
      </c>
      <c r="AQ53" s="178" t="s">
        <v>328</v>
      </c>
      <c r="AR53" s="178" t="s">
        <v>329</v>
      </c>
      <c r="AS53" s="208" t="s">
        <v>330</v>
      </c>
      <c r="AT53" s="292"/>
      <c r="AU53" s="292"/>
      <c r="AV53" s="292"/>
    </row>
    <row r="54" spans="1:48" ht="15" customHeight="1" x14ac:dyDescent="0.2">
      <c r="A54" s="309"/>
      <c r="B54" s="311"/>
      <c r="C54" s="292"/>
      <c r="D54" s="292"/>
      <c r="E54" s="292"/>
      <c r="F54" s="292"/>
      <c r="G54" s="305"/>
      <c r="H54" s="292"/>
      <c r="I54" s="292"/>
      <c r="J54" s="292"/>
      <c r="K54" s="292"/>
      <c r="L54" s="292"/>
      <c r="M54" s="292"/>
      <c r="N54" s="292"/>
      <c r="O54" s="300"/>
      <c r="P54" s="299"/>
      <c r="Q54" s="294"/>
      <c r="R54" s="293"/>
      <c r="S54" s="294">
        <f>IF(NOT(ISERROR(MATCH(R54,_xlfn.ANCHORARRAY(#REF!),0))),#REF!&amp;"Por favor no seleccionar los criterios de impacto",R54)</f>
        <v>0</v>
      </c>
      <c r="T54" s="299"/>
      <c r="U54" s="294"/>
      <c r="V54" s="296"/>
      <c r="W54" s="182">
        <v>3</v>
      </c>
      <c r="X54" s="182"/>
      <c r="Y54" s="182"/>
      <c r="Z54" s="182"/>
      <c r="AA54" s="179" t="str">
        <f t="shared" si="61"/>
        <v xml:space="preserve">  </v>
      </c>
      <c r="AB54" s="184" t="str">
        <f>IF(OR(AC54="Preventivo",AC54="Detectivo"),"Probabilidad",IF(AC54="Correctivo","Impacto",""))</f>
        <v/>
      </c>
      <c r="AC54" s="185"/>
      <c r="AD54" s="185"/>
      <c r="AE54" s="186" t="str">
        <f t="shared" si="71"/>
        <v/>
      </c>
      <c r="AF54" s="185"/>
      <c r="AG54" s="185"/>
      <c r="AH54" s="185"/>
      <c r="AI54" s="187" t="str">
        <f>IFERROR(IF(AND(AB53="Probabilidad",AB54="Probabilidad"),(AK53-(+AK53*AE54)),IF(AND(AB53="Impacto",AB54="Probabilidad"),(AK52-(+AK52*AE54)),IF(AB54="Impacto",AK53,""))),"")</f>
        <v/>
      </c>
      <c r="AJ54" s="188" t="str">
        <f t="shared" si="72"/>
        <v/>
      </c>
      <c r="AK54" s="186" t="str">
        <f t="shared" si="73"/>
        <v/>
      </c>
      <c r="AL54" s="188" t="str">
        <f t="shared" si="74"/>
        <v/>
      </c>
      <c r="AM54" s="186" t="str">
        <f t="shared" ref="AM54:AM57" si="76">IFERROR(IF(AND(AB53="Impacto",AB54="Impacto"),(AM53-(+AM53*AE54)),IF(AND(AB53="Probabilidad",AB54="Impacto"),(AM52-(+AM52*AE54)),IF(AB54="Probabilidad",AM53,""))),"")</f>
        <v/>
      </c>
      <c r="AN54" s="189" t="str">
        <f t="shared" si="75"/>
        <v/>
      </c>
      <c r="AO54" s="190"/>
      <c r="AP54" s="178"/>
      <c r="AQ54" s="180"/>
      <c r="AR54" s="180"/>
      <c r="AS54" s="191"/>
      <c r="AT54" s="292"/>
      <c r="AU54" s="292"/>
      <c r="AV54" s="292"/>
    </row>
    <row r="55" spans="1:48" ht="15" customHeight="1" x14ac:dyDescent="0.2">
      <c r="A55" s="309"/>
      <c r="B55" s="311"/>
      <c r="C55" s="292"/>
      <c r="D55" s="292"/>
      <c r="E55" s="292"/>
      <c r="F55" s="292"/>
      <c r="G55" s="305"/>
      <c r="H55" s="292"/>
      <c r="I55" s="292"/>
      <c r="J55" s="292"/>
      <c r="K55" s="292"/>
      <c r="L55" s="292"/>
      <c r="M55" s="292"/>
      <c r="N55" s="292"/>
      <c r="O55" s="300"/>
      <c r="P55" s="299"/>
      <c r="Q55" s="294"/>
      <c r="R55" s="293"/>
      <c r="S55" s="294">
        <f>IF(NOT(ISERROR(MATCH(R55,_xlfn.ANCHORARRAY(#REF!),0))),#REF!&amp;"Por favor no seleccionar los criterios de impacto",R55)</f>
        <v>0</v>
      </c>
      <c r="T55" s="299"/>
      <c r="U55" s="294"/>
      <c r="V55" s="296"/>
      <c r="W55" s="182">
        <v>4</v>
      </c>
      <c r="X55" s="182"/>
      <c r="Y55" s="182"/>
      <c r="Z55" s="182"/>
      <c r="AA55" s="179" t="str">
        <f t="shared" si="61"/>
        <v xml:space="preserve">  </v>
      </c>
      <c r="AB55" s="184" t="str">
        <f t="shared" ref="AB55:AB65" si="77">IF(OR(AC55="Preventivo",AC55="Detectivo"),"Probabilidad",IF(AC55="Correctivo","Impacto",""))</f>
        <v/>
      </c>
      <c r="AC55" s="185"/>
      <c r="AD55" s="185"/>
      <c r="AE55" s="186" t="str">
        <f t="shared" si="71"/>
        <v/>
      </c>
      <c r="AF55" s="185"/>
      <c r="AG55" s="185"/>
      <c r="AH55" s="185"/>
      <c r="AI55" s="187" t="str">
        <f t="shared" ref="AI55:AI57" si="78">IFERROR(IF(AND(AB54="Probabilidad",AB55="Probabilidad"),(AK54-(+AK54*AE55)),IF(AND(AB54="Impacto",AB55="Probabilidad"),(AK53-(+AK53*AE55)),IF(AB55="Impacto",AK54,""))),"")</f>
        <v/>
      </c>
      <c r="AJ55" s="188" t="str">
        <f t="shared" si="72"/>
        <v/>
      </c>
      <c r="AK55" s="186" t="str">
        <f t="shared" si="73"/>
        <v/>
      </c>
      <c r="AL55" s="188" t="str">
        <f t="shared" si="74"/>
        <v/>
      </c>
      <c r="AM55" s="186" t="str">
        <f t="shared" si="76"/>
        <v/>
      </c>
      <c r="AN55" s="189" t="str">
        <f>IFERROR(IF(OR(AND(AJ55="Muy Baja",AL55="Leve"),AND(AJ55="Muy Baja",AL55="Menor"),AND(AJ55="Baja",AL55="Leve")),"Bajo",IF(OR(AND(AJ55="Muy baja",AL55="Moderado"),AND(AJ55="Baja",AL55="Menor"),AND(AJ55="Baja",AL55="Moderado"),AND(AJ55="Media",AL55="Leve"),AND(AJ55="Media",AL55="Menor"),AND(AJ55="Media",AL55="Moderado"),AND(AJ55="Alta",AL55="Leve"),AND(AJ55="Alta",AL55="Menor")),"Moderado",IF(OR(AND(AJ55="Muy Baja",AL55="Mayor"),AND(AJ55="Baja",AL55="Mayor"),AND(AJ55="Media",AL55="Mayor"),AND(AJ55="Alta",AL55="Moderado"),AND(AJ55="Alta",AL55="Mayor"),AND(AJ55="Muy Alta",AL55="Leve"),AND(AJ55="Muy Alta",AL55="Menor"),AND(AJ55="Muy Alta",AL55="Moderado"),AND(AJ55="Muy Alta",AL55="Mayor")),"Alto",IF(OR(AND(AJ55="Muy Baja",AL55="Catastrófico"),AND(AJ55="Baja",AL55="Catastrófico"),AND(AJ55="Media",AL55="Catastrófico"),AND(AJ55="Alta",AL55="Catastrófico"),AND(AJ55="Muy Alta",AL55="Catastrófico")),"Extremo","")))),"")</f>
        <v/>
      </c>
      <c r="AO55" s="190"/>
      <c r="AP55" s="178"/>
      <c r="AQ55" s="180"/>
      <c r="AR55" s="180"/>
      <c r="AS55" s="191"/>
      <c r="AT55" s="292"/>
      <c r="AU55" s="292"/>
      <c r="AV55" s="292"/>
    </row>
    <row r="56" spans="1:48" ht="15" customHeight="1" x14ac:dyDescent="0.2">
      <c r="A56" s="309"/>
      <c r="B56" s="311"/>
      <c r="C56" s="292"/>
      <c r="D56" s="292"/>
      <c r="E56" s="292"/>
      <c r="F56" s="292"/>
      <c r="G56" s="305"/>
      <c r="H56" s="292"/>
      <c r="I56" s="292"/>
      <c r="J56" s="292"/>
      <c r="K56" s="292"/>
      <c r="L56" s="292"/>
      <c r="M56" s="292"/>
      <c r="N56" s="292"/>
      <c r="O56" s="300"/>
      <c r="P56" s="299"/>
      <c r="Q56" s="294"/>
      <c r="R56" s="293"/>
      <c r="S56" s="294">
        <f>IF(NOT(ISERROR(MATCH(R56,_xlfn.ANCHORARRAY(#REF!),0))),#REF!&amp;"Por favor no seleccionar los criterios de impacto",R56)</f>
        <v>0</v>
      </c>
      <c r="T56" s="299"/>
      <c r="U56" s="294"/>
      <c r="V56" s="296"/>
      <c r="W56" s="182">
        <v>5</v>
      </c>
      <c r="X56" s="182"/>
      <c r="Y56" s="182"/>
      <c r="Z56" s="182"/>
      <c r="AA56" s="179" t="str">
        <f t="shared" si="61"/>
        <v xml:space="preserve">  </v>
      </c>
      <c r="AB56" s="184" t="str">
        <f t="shared" si="77"/>
        <v/>
      </c>
      <c r="AC56" s="185"/>
      <c r="AD56" s="185"/>
      <c r="AE56" s="186" t="str">
        <f t="shared" si="71"/>
        <v/>
      </c>
      <c r="AF56" s="185"/>
      <c r="AG56" s="185"/>
      <c r="AH56" s="185"/>
      <c r="AI56" s="187" t="str">
        <f t="shared" si="78"/>
        <v/>
      </c>
      <c r="AJ56" s="188" t="str">
        <f t="shared" si="72"/>
        <v/>
      </c>
      <c r="AK56" s="186" t="str">
        <f t="shared" si="73"/>
        <v/>
      </c>
      <c r="AL56" s="188" t="str">
        <f t="shared" si="74"/>
        <v/>
      </c>
      <c r="AM56" s="186" t="str">
        <f t="shared" si="76"/>
        <v/>
      </c>
      <c r="AN56" s="189" t="str">
        <f t="shared" ref="AN56:AN57" si="79">IFERROR(IF(OR(AND(AJ56="Muy Baja",AL56="Leve"),AND(AJ56="Muy Baja",AL56="Menor"),AND(AJ56="Baja",AL56="Leve")),"Bajo",IF(OR(AND(AJ56="Muy baja",AL56="Moderado"),AND(AJ56="Baja",AL56="Menor"),AND(AJ56="Baja",AL56="Moderado"),AND(AJ56="Media",AL56="Leve"),AND(AJ56="Media",AL56="Menor"),AND(AJ56="Media",AL56="Moderado"),AND(AJ56="Alta",AL56="Leve"),AND(AJ56="Alta",AL56="Menor")),"Moderado",IF(OR(AND(AJ56="Muy Baja",AL56="Mayor"),AND(AJ56="Baja",AL56="Mayor"),AND(AJ56="Media",AL56="Mayor"),AND(AJ56="Alta",AL56="Moderado"),AND(AJ56="Alta",AL56="Mayor"),AND(AJ56="Muy Alta",AL56="Leve"),AND(AJ56="Muy Alta",AL56="Menor"),AND(AJ56="Muy Alta",AL56="Moderado"),AND(AJ56="Muy Alta",AL56="Mayor")),"Alto",IF(OR(AND(AJ56="Muy Baja",AL56="Catastrófico"),AND(AJ56="Baja",AL56="Catastrófico"),AND(AJ56="Media",AL56="Catastrófico"),AND(AJ56="Alta",AL56="Catastrófico"),AND(AJ56="Muy Alta",AL56="Catastrófico")),"Extremo","")))),"")</f>
        <v/>
      </c>
      <c r="AO56" s="190"/>
      <c r="AP56" s="178"/>
      <c r="AQ56" s="180"/>
      <c r="AR56" s="180"/>
      <c r="AS56" s="191"/>
      <c r="AT56" s="292"/>
      <c r="AU56" s="292"/>
      <c r="AV56" s="292"/>
    </row>
    <row r="57" spans="1:48" ht="15.75" customHeight="1" x14ac:dyDescent="0.2">
      <c r="A57" s="309"/>
      <c r="B57" s="311"/>
      <c r="C57" s="292"/>
      <c r="D57" s="292"/>
      <c r="E57" s="292"/>
      <c r="F57" s="292"/>
      <c r="G57" s="305"/>
      <c r="H57" s="292"/>
      <c r="I57" s="292"/>
      <c r="J57" s="292"/>
      <c r="K57" s="292"/>
      <c r="L57" s="292"/>
      <c r="M57" s="292"/>
      <c r="N57" s="292"/>
      <c r="O57" s="300"/>
      <c r="P57" s="299"/>
      <c r="Q57" s="294"/>
      <c r="R57" s="293"/>
      <c r="S57" s="294">
        <f>IF(NOT(ISERROR(MATCH(R57,_xlfn.ANCHORARRAY(#REF!),0))),#REF!&amp;"Por favor no seleccionar los criterios de impacto",R57)</f>
        <v>0</v>
      </c>
      <c r="T57" s="299"/>
      <c r="U57" s="294"/>
      <c r="V57" s="296"/>
      <c r="W57" s="182">
        <v>6</v>
      </c>
      <c r="X57" s="182"/>
      <c r="Y57" s="182"/>
      <c r="Z57" s="182"/>
      <c r="AA57" s="179" t="str">
        <f t="shared" si="61"/>
        <v xml:space="preserve">  </v>
      </c>
      <c r="AB57" s="184" t="str">
        <f t="shared" si="77"/>
        <v/>
      </c>
      <c r="AC57" s="185"/>
      <c r="AD57" s="185"/>
      <c r="AE57" s="186" t="str">
        <f t="shared" si="71"/>
        <v/>
      </c>
      <c r="AF57" s="185"/>
      <c r="AG57" s="185"/>
      <c r="AH57" s="185"/>
      <c r="AI57" s="187" t="str">
        <f t="shared" si="78"/>
        <v/>
      </c>
      <c r="AJ57" s="188" t="str">
        <f t="shared" si="72"/>
        <v/>
      </c>
      <c r="AK57" s="186" t="str">
        <f t="shared" si="73"/>
        <v/>
      </c>
      <c r="AL57" s="188" t="str">
        <f t="shared" si="74"/>
        <v/>
      </c>
      <c r="AM57" s="186" t="str">
        <f t="shared" si="76"/>
        <v/>
      </c>
      <c r="AN57" s="189" t="str">
        <f t="shared" si="79"/>
        <v/>
      </c>
      <c r="AO57" s="190"/>
      <c r="AP57" s="178"/>
      <c r="AQ57" s="180"/>
      <c r="AR57" s="180"/>
      <c r="AS57" s="191"/>
      <c r="AT57" s="292"/>
      <c r="AU57" s="292"/>
      <c r="AV57" s="292"/>
    </row>
    <row r="58" spans="1:48" ht="15" customHeight="1" x14ac:dyDescent="0.2">
      <c r="A58" s="309">
        <v>9</v>
      </c>
      <c r="B58" s="311" t="s">
        <v>336</v>
      </c>
      <c r="C58" s="292" t="s">
        <v>34</v>
      </c>
      <c r="D58" s="292" t="s">
        <v>337</v>
      </c>
      <c r="E58" s="340" t="s">
        <v>338</v>
      </c>
      <c r="F58" s="295" t="s">
        <v>339</v>
      </c>
      <c r="G58" s="305" t="str">
        <f>+CONCATENATE(C58," ",D58," ",E58)</f>
        <v>Posibilidad de afectación Económica y Reputacional Por que los resultados de los ensayos realizados en el laboratorio sean errados Debido a:
1. Desviaciones en la manipulación, preparación de los ítems de ensayo y/o el procedimiento de la norma de ensayo aplicable.
2. Uso de equipamiento que no cumple las especificaciones requeridas en la norma de ensayo.
3. Incumplimiento con las instalaciones y/o las condiciones ambientales especificadas en la norma de ensayo.
4. Falta de competencia del personal para realizar las actividades en las que esta autorizado.
5. Errores en el registro de datos primarios, en la digitación y/o en la emisión del informe.</v>
      </c>
      <c r="H58" s="292" t="s">
        <v>192</v>
      </c>
      <c r="I58" s="292" t="s">
        <v>45</v>
      </c>
      <c r="J58" s="292" t="s">
        <v>340</v>
      </c>
      <c r="K58" s="292" t="s">
        <v>341</v>
      </c>
      <c r="L58" s="292" t="s">
        <v>342</v>
      </c>
      <c r="M58" s="292" t="s">
        <v>51</v>
      </c>
      <c r="N58" s="292" t="s">
        <v>62</v>
      </c>
      <c r="O58" s="300">
        <f>12*3500</f>
        <v>42000</v>
      </c>
      <c r="P58" s="299" t="str">
        <f>IF(O58&lt;=0,"",IF(O58&lt;=2,"Muy Baja",IF(O58&lt;=24,"Baja",IF(O58&lt;=500,"Media",IF(O58&lt;=5000,"Alta","Muy Alta")))))</f>
        <v>Muy Alta</v>
      </c>
      <c r="Q58" s="294">
        <f>IF(P58="","",IF(P58="Muy Baja",0.2,IF(P58="Baja",0.4,IF(P58="Media",0.6,IF(P58="Alta",0.8,IF(P58="Muy Alta",1,))))))</f>
        <v>1</v>
      </c>
      <c r="R58" s="293" t="s">
        <v>242</v>
      </c>
      <c r="S58" s="294" t="str">
        <f>IF(NOT(ISERROR(MATCH(R58,'[7]Tabla Impacto'!$B$245:$B$247,0))),'[7]Tabla Impacto'!$F$224&amp;"Por favor no seleccionar los criterios de impacto(Afectación Económica o presupuestal y Pérdida Reputacional)",R58)</f>
        <v xml:space="preserve">     El riesgo afecta la imagen de la entidad internamente, de conocimiento general, nivel interno, de junta dircetiva y accionistas y/o de provedores</v>
      </c>
      <c r="T58" s="299" t="str">
        <f>IF(OR(S58='[7]Tabla Impacto'!$C$12,S58='[7]Tabla Impacto'!$D$12),"Leve",IF(OR(S58='[7]Tabla Impacto'!$C$13,S58='[7]Tabla Impacto'!$D$13),"Menor",IF(OR(S58='[7]Tabla Impacto'!$C$14,S58='[7]Tabla Impacto'!$D$14),"Moderado",IF(OR(S58='[7]Tabla Impacto'!$C$15,S58='[7]Tabla Impacto'!$D$15),"Mayor",IF(OR(S58='[7]Tabla Impacto'!$C$16,S58='[7]Tabla Impacto'!$D$16),"Catastrófico","")))))</f>
        <v>Menor</v>
      </c>
      <c r="U58" s="294">
        <f>IF(T58="","",IF(T58="Leve",0.2,IF(T58="Menor",0.4,IF(T58="Moderado",0.6,IF(T58="Mayor",0.8,IF(T58="Catastrófico",1,))))))</f>
        <v>0.4</v>
      </c>
      <c r="V58" s="296" t="str">
        <f>IF(OR(AND(P58="Muy Baja",T58="Leve"),AND(P58="Muy Baja",T58="Menor"),AND(P58="Baja",T58="Leve")),"Bajo",IF(OR(AND(P58="Muy baja",T58="Moderado"),AND(P58="Baja",T58="Menor"),AND(P58="Baja",T58="Moderado"),AND(P58="Media",T58="Leve"),AND(P58="Media",T58="Menor"),AND(P58="Media",T58="Moderado"),AND(P58="Alta",T58="Leve"),AND(P58="Alta",T58="Menor")),"Moderado",IF(OR(AND(P58="Muy Baja",T58="Mayor"),AND(P58="Baja",T58="Mayor"),AND(P58="Media",T58="Mayor"),AND(P58="Alta",T58="Moderado"),AND(P58="Alta",T58="Mayor"),AND(P58="Muy Alta",T58="Leve"),AND(P58="Muy Alta",T58="Menor"),AND(P58="Muy Alta",T58="Moderado"),AND(P58="Muy Alta",T58="Mayor")),"Alto",IF(OR(AND(P58="Muy Baja",T58="Catastrófico"),AND(P58="Baja",T58="Catastrófico"),AND(P58="Media",T58="Catastrófico"),AND(P58="Alta",T58="Catastrófico"),AND(P58="Muy Alta",T58="Catastrófico")),"Extremo",""))))</f>
        <v>Alto</v>
      </c>
      <c r="W58" s="182">
        <v>1</v>
      </c>
      <c r="X58" s="209" t="s">
        <v>343</v>
      </c>
      <c r="Y58" s="209" t="s">
        <v>29</v>
      </c>
      <c r="Z58" s="210" t="s">
        <v>344</v>
      </c>
      <c r="AA58" s="211" t="str">
        <f>+CONCATENATE(X58," ",Y58," ",Z58)</f>
        <v>El coordinador técnico, Verifica Mensualmente el cumplimiento de la precisión de los métodos de ensayo, realizando una comparación entre la diferencia de los resultados de una misma muestra y la precisión del método. Dicha verificación se registra en el formato  análisis para el aseguramiento de la validez de los resultados GLAB-FM-148. Si los ensayos realizados no cumplen con la precisión del método, se realiza una retroalimentación a las personas que realizaron los ensayos y  se les solicita repetirlos con la contra muestra. Si al realizar nuevamente los ensayos aun no cumple con la precisión este laboratorista queda desautorizado para realizar dicho ensayo.</v>
      </c>
      <c r="AB58" s="184" t="str">
        <f t="shared" si="77"/>
        <v>Probabilidad</v>
      </c>
      <c r="AC58" s="185" t="s">
        <v>200</v>
      </c>
      <c r="AD58" s="185" t="s">
        <v>201</v>
      </c>
      <c r="AE58" s="186" t="str">
        <f>IF(AND(AC58="Preventivo",AD58="Automático"),"50%",IF(AND(AC58="Preventivo",AD58="Manual"),"40%",IF(AND(AC58="Detectivo",AD58="Automático"),"40%",IF(AND(AC58="Detectivo",AD58="Manual"),"30%",IF(AND(AC58="Correctivo",AD58="Automático"),"35%",IF(AND(AC58="Correctivo",AD58="Manual"),"25%",""))))))</f>
        <v>40%</v>
      </c>
      <c r="AF58" s="185" t="s">
        <v>202</v>
      </c>
      <c r="AG58" s="185" t="s">
        <v>203</v>
      </c>
      <c r="AH58" s="185" t="s">
        <v>204</v>
      </c>
      <c r="AI58" s="187">
        <f>IFERROR(IF(AB58="Probabilidad",(Q58-(+Q58*AE58)),IF(AB58="Impacto",Q58,"")),"")</f>
        <v>0.6</v>
      </c>
      <c r="AJ58" s="188" t="str">
        <f>IFERROR(IF(AI58="","",IF(AI58&lt;=0.2,"Muy Baja",IF(AI58&lt;=0.4,"Baja",IF(AI58&lt;=0.6,"Media",IF(AI58&lt;=0.8,"Alta","Muy Alta"))))),"")</f>
        <v>Media</v>
      </c>
      <c r="AK58" s="186">
        <f>+AI58</f>
        <v>0.6</v>
      </c>
      <c r="AL58" s="188" t="str">
        <f>IFERROR(IF(AM58="","",IF(AM58&lt;=0.2,"Leve",IF(AM58&lt;=0.4,"Menor",IF(AM58&lt;=0.6,"Moderado",IF(AM58&lt;=0.8,"Mayor","Catastrófico"))))),"")</f>
        <v>Menor</v>
      </c>
      <c r="AM58" s="186">
        <f>IFERROR(IF(AB58="Impacto",(U58-(+U58*AE58)),IF(AB58="Probabilidad",U58,"")),"")</f>
        <v>0.4</v>
      </c>
      <c r="AN58" s="189" t="str">
        <f>IFERROR(IF(OR(AND(AJ58="Muy Baja",AL58="Leve"),AND(AJ58="Muy Baja",AL58="Menor"),AND(AJ58="Baja",AL58="Leve")),"Bajo",IF(OR(AND(AJ58="Muy baja",AL58="Moderado"),AND(AJ58="Baja",AL58="Menor"),AND(AJ58="Baja",AL58="Moderado"),AND(AJ58="Media",AL58="Leve"),AND(AJ58="Media",AL58="Menor"),AND(AJ58="Media",AL58="Moderado"),AND(AJ58="Alta",AL58="Leve"),AND(AJ58="Alta",AL58="Menor")),"Moderado",IF(OR(AND(AJ58="Muy Baja",AL58="Mayor"),AND(AJ58="Baja",AL58="Mayor"),AND(AJ58="Media",AL58="Mayor"),AND(AJ58="Alta",AL58="Moderado"),AND(AJ58="Alta",AL58="Mayor"),AND(AJ58="Muy Alta",AL58="Leve"),AND(AJ58="Muy Alta",AL58="Menor"),AND(AJ58="Muy Alta",AL58="Moderado"),AND(AJ58="Muy Alta",AL58="Mayor")),"Alto",IF(OR(AND(AJ58="Muy Baja",AL58="Catastrófico"),AND(AJ58="Baja",AL58="Catastrófico"),AND(AJ58="Media",AL58="Catastrófico"),AND(AJ58="Alta",AL58="Catastrófico"),AND(AJ58="Muy Alta",AL58="Catastrófico")),"Extremo","")))),"")</f>
        <v>Moderado</v>
      </c>
      <c r="AO58" s="190" t="s">
        <v>36</v>
      </c>
      <c r="AP58" s="178"/>
      <c r="AQ58" s="180"/>
      <c r="AR58" s="180"/>
      <c r="AS58" s="191"/>
      <c r="AT58" s="292" t="s">
        <v>345</v>
      </c>
      <c r="AU58" s="292" t="s">
        <v>346</v>
      </c>
      <c r="AV58" s="292" t="s">
        <v>347</v>
      </c>
    </row>
    <row r="59" spans="1:48" ht="15" customHeight="1" x14ac:dyDescent="0.2">
      <c r="A59" s="309"/>
      <c r="B59" s="311"/>
      <c r="C59" s="292"/>
      <c r="D59" s="292"/>
      <c r="E59" s="340"/>
      <c r="F59" s="295"/>
      <c r="G59" s="305"/>
      <c r="H59" s="292"/>
      <c r="I59" s="292"/>
      <c r="J59" s="292"/>
      <c r="K59" s="292"/>
      <c r="L59" s="292"/>
      <c r="M59" s="292"/>
      <c r="N59" s="292"/>
      <c r="O59" s="300"/>
      <c r="P59" s="299"/>
      <c r="Q59" s="294"/>
      <c r="R59" s="293"/>
      <c r="S59" s="294">
        <f>IF(NOT(ISERROR(MATCH(R59,_xlfn.ANCHORARRAY(G70),0))),Q72&amp;"Por favor no seleccionar los criterios de impacto",R59)</f>
        <v>0</v>
      </c>
      <c r="T59" s="299"/>
      <c r="U59" s="294"/>
      <c r="V59" s="296"/>
      <c r="W59" s="182">
        <v>2</v>
      </c>
      <c r="X59" s="183" t="s">
        <v>348</v>
      </c>
      <c r="Y59" s="212" t="s">
        <v>29</v>
      </c>
      <c r="Z59" s="213" t="s">
        <v>349</v>
      </c>
      <c r="AA59" s="211" t="str">
        <f t="shared" ref="AA59:AA65" si="80">+CONCATENATE(X59," ",Y59," ",Z59)</f>
        <v>El supervisor operativo, Verifica semestralmente se verifican las competencias de los laboratoristas en la ejecución de los ensayos, a través de una lista de chequeo que se  registra en el  formato de  supervisión GLAB-FM-126, que indica los criterios para la correcta ejecución del ensayo establecidos en la norma aplicable. En caso de encontrar desviaciones en la ejecución del ensayo, se desautoriza al laboratorista para la ejecución de dicho ensayo y se programa una nueva fecha para repetir la supervisión hasta que el laboratorista demuestre la competencia para ejecutar el ensayo de acuerdo a la norma.</v>
      </c>
      <c r="AB59" s="184" t="str">
        <f t="shared" si="77"/>
        <v>Probabilidad</v>
      </c>
      <c r="AC59" s="185" t="s">
        <v>200</v>
      </c>
      <c r="AD59" s="185" t="s">
        <v>201</v>
      </c>
      <c r="AE59" s="186" t="str">
        <f t="shared" ref="AE59:AE65" si="81">IF(AND(AC59="Preventivo",AD59="Automático"),"50%",IF(AND(AC59="Preventivo",AD59="Manual"),"40%",IF(AND(AC59="Detectivo",AD59="Automático"),"40%",IF(AND(AC59="Detectivo",AD59="Manual"),"30%",IF(AND(AC59="Correctivo",AD59="Automático"),"35%",IF(AND(AC59="Correctivo",AD59="Manual"),"25%",""))))))</f>
        <v>40%</v>
      </c>
      <c r="AF59" s="185" t="s">
        <v>202</v>
      </c>
      <c r="AG59" s="185" t="s">
        <v>203</v>
      </c>
      <c r="AH59" s="185" t="s">
        <v>204</v>
      </c>
      <c r="AI59" s="187">
        <f>IFERROR(IF(AND(AB58="Probabilidad",AB59="Probabilidad"),(AK58-(+AK58*AE59)),IF(AB59="Probabilidad",(Q58-(+Q58*AE59)),IF(AB59="Impacto",AK58,""))),"")</f>
        <v>0.36</v>
      </c>
      <c r="AJ59" s="188" t="str">
        <f t="shared" ref="AJ59:AJ65" si="82">IFERROR(IF(AI59="","",IF(AI59&lt;=0.2,"Muy Baja",IF(AI59&lt;=0.4,"Baja",IF(AI59&lt;=0.6,"Media",IF(AI59&lt;=0.8,"Alta","Muy Alta"))))),"")</f>
        <v>Baja</v>
      </c>
      <c r="AK59" s="186">
        <f t="shared" ref="AK59:AK65" si="83">+AI59</f>
        <v>0.36</v>
      </c>
      <c r="AL59" s="188" t="str">
        <f t="shared" ref="AL59:AL65" si="84">IFERROR(IF(AM59="","",IF(AM59&lt;=0.2,"Leve",IF(AM59&lt;=0.4,"Menor",IF(AM59&lt;=0.6,"Moderado",IF(AM59&lt;=0.8,"Mayor","Catastrófico"))))),"")</f>
        <v>Menor</v>
      </c>
      <c r="AM59" s="186">
        <f>IFERROR(IF(AND(AB58="Impacto",AB59="Impacto"),(AM58-(+AM58*AE59)),IF(AB59="Impacto",($T$13-(+$T$13*AE59)),IF(AB59="Probabilidad",AM58,""))),"")</f>
        <v>0.4</v>
      </c>
      <c r="AN59" s="189" t="str">
        <f t="shared" ref="AN59:AN65" si="85">IFERROR(IF(OR(AND(AJ59="Muy Baja",AL59="Leve"),AND(AJ59="Muy Baja",AL59="Menor"),AND(AJ59="Baja",AL59="Leve")),"Bajo",IF(OR(AND(AJ59="Muy baja",AL59="Moderado"),AND(AJ59="Baja",AL59="Menor"),AND(AJ59="Baja",AL59="Moderado"),AND(AJ59="Media",AL59="Leve"),AND(AJ59="Media",AL59="Menor"),AND(AJ59="Media",AL59="Moderado"),AND(AJ59="Alta",AL59="Leve"),AND(AJ59="Alta",AL59="Menor")),"Moderado",IF(OR(AND(AJ59="Muy Baja",AL59="Mayor"),AND(AJ59="Baja",AL59="Mayor"),AND(AJ59="Media",AL59="Mayor"),AND(AJ59="Alta",AL59="Moderado"),AND(AJ59="Alta",AL59="Mayor"),AND(AJ59="Muy Alta",AL59="Leve"),AND(AJ59="Muy Alta",AL59="Menor"),AND(AJ59="Muy Alta",AL59="Moderado"),AND(AJ59="Muy Alta",AL59="Mayor")),"Alto",IF(OR(AND(AJ59="Muy Baja",AL59="Catastrófico"),AND(AJ59="Baja",AL59="Catastrófico"),AND(AJ59="Media",AL59="Catastrófico"),AND(AJ59="Alta",AL59="Catastrófico"),AND(AJ59="Muy Alta",AL59="Catastrófico")),"Extremo","")))),"")</f>
        <v>Moderado</v>
      </c>
      <c r="AO59" s="190" t="s">
        <v>36</v>
      </c>
      <c r="AP59" s="178"/>
      <c r="AQ59" s="180"/>
      <c r="AR59" s="178"/>
      <c r="AS59" s="191"/>
      <c r="AT59" s="292"/>
      <c r="AU59" s="292"/>
      <c r="AV59" s="292"/>
    </row>
    <row r="60" spans="1:48" ht="15" customHeight="1" x14ac:dyDescent="0.2">
      <c r="A60" s="309"/>
      <c r="B60" s="311"/>
      <c r="C60" s="292"/>
      <c r="D60" s="292"/>
      <c r="E60" s="340"/>
      <c r="F60" s="295"/>
      <c r="G60" s="305"/>
      <c r="H60" s="292"/>
      <c r="I60" s="292"/>
      <c r="J60" s="292"/>
      <c r="K60" s="292"/>
      <c r="L60" s="292"/>
      <c r="M60" s="292"/>
      <c r="N60" s="292"/>
      <c r="O60" s="300"/>
      <c r="P60" s="299"/>
      <c r="Q60" s="294"/>
      <c r="R60" s="293"/>
      <c r="S60" s="294">
        <f>IF(NOT(ISERROR(MATCH(R60,_xlfn.ANCHORARRAY(G71),0))),Q73&amp;"Por favor no seleccionar los criterios de impacto",R60)</f>
        <v>0</v>
      </c>
      <c r="T60" s="299"/>
      <c r="U60" s="294"/>
      <c r="V60" s="296"/>
      <c r="W60" s="182">
        <v>3</v>
      </c>
      <c r="X60" s="183" t="s">
        <v>343</v>
      </c>
      <c r="Y60" s="182" t="s">
        <v>29</v>
      </c>
      <c r="Z60" s="214" t="s">
        <v>350</v>
      </c>
      <c r="AA60" s="211" t="str">
        <f t="shared" si="80"/>
        <v>El coordinador técnico, Verifica cada  vez que se va a emitir un informe de ensayo, que  la información  de los registros de toma de datos sean coherentes y que correspondan a la información  digitada, dejando como evidencia de la aprobación  su  firma en el  informe de ensayo. Si encuentra alguna diferencia en la información se solicita la corrección en el registro de toma de datos al laboratorista y/o la corrección del informe según corresponda.</v>
      </c>
      <c r="AB60" s="184" t="str">
        <f t="shared" si="77"/>
        <v>Probabilidad</v>
      </c>
      <c r="AC60" s="185" t="s">
        <v>214</v>
      </c>
      <c r="AD60" s="185" t="s">
        <v>201</v>
      </c>
      <c r="AE60" s="186" t="str">
        <f t="shared" si="81"/>
        <v>30%</v>
      </c>
      <c r="AF60" s="185" t="s">
        <v>202</v>
      </c>
      <c r="AG60" s="185" t="s">
        <v>203</v>
      </c>
      <c r="AH60" s="185" t="s">
        <v>204</v>
      </c>
      <c r="AI60" s="187">
        <f>IFERROR(IF(AND(AB59="Probabilidad",AB60="Probabilidad"),(AK59-(+AK59*AE60)),IF(AND(AB59="Impacto",AB60="Probabilidad"),(AK58-(+AK58*AE60)),IF(AB60="Impacto",AK59,""))),"")</f>
        <v>0.252</v>
      </c>
      <c r="AJ60" s="188" t="str">
        <f t="shared" si="82"/>
        <v>Baja</v>
      </c>
      <c r="AK60" s="186">
        <f t="shared" si="83"/>
        <v>0.252</v>
      </c>
      <c r="AL60" s="188" t="str">
        <f t="shared" si="84"/>
        <v>Menor</v>
      </c>
      <c r="AM60" s="186">
        <f>IFERROR(IF(AND(AB59="Impacto",AB60="Impacto"),(AM59-(+AM59*AE60)),IF(AND(AB59="Probabilidad",AB60="Impacto"),(AM58-(+AM58*AE60)),IF(AB60="Probabilidad",AM59,""))),"")</f>
        <v>0.4</v>
      </c>
      <c r="AN60" s="189" t="str">
        <f t="shared" si="85"/>
        <v>Moderado</v>
      </c>
      <c r="AO60" s="190" t="s">
        <v>36</v>
      </c>
      <c r="AP60" s="178"/>
      <c r="AQ60" s="180"/>
      <c r="AR60" s="180"/>
      <c r="AS60" s="191"/>
      <c r="AT60" s="292"/>
      <c r="AU60" s="292"/>
      <c r="AV60" s="292"/>
    </row>
    <row r="61" spans="1:48" ht="15" customHeight="1" x14ac:dyDescent="0.2">
      <c r="A61" s="309"/>
      <c r="B61" s="311"/>
      <c r="C61" s="292"/>
      <c r="D61" s="292"/>
      <c r="E61" s="340"/>
      <c r="F61" s="295"/>
      <c r="G61" s="305"/>
      <c r="H61" s="292"/>
      <c r="I61" s="292"/>
      <c r="J61" s="292"/>
      <c r="K61" s="292"/>
      <c r="L61" s="292"/>
      <c r="M61" s="292"/>
      <c r="N61" s="292"/>
      <c r="O61" s="300"/>
      <c r="P61" s="299"/>
      <c r="Q61" s="294"/>
      <c r="R61" s="293"/>
      <c r="S61" s="294">
        <f>IF(NOT(ISERROR(MATCH(R61,_xlfn.ANCHORARRAY(G72),0))),Q74&amp;"Por favor no seleccionar los criterios de impacto",R61)</f>
        <v>0</v>
      </c>
      <c r="T61" s="299"/>
      <c r="U61" s="294"/>
      <c r="V61" s="296"/>
      <c r="W61" s="182">
        <v>4</v>
      </c>
      <c r="X61" s="183" t="s">
        <v>351</v>
      </c>
      <c r="Y61" s="182" t="s">
        <v>32</v>
      </c>
      <c r="Z61" s="214" t="s">
        <v>352</v>
      </c>
      <c r="AA61" s="211" t="str">
        <f t="shared" si="80"/>
        <v>El  coordinador técnico, Valida cada vez que se crea o se hace alguna modificación en los  formatos de informe de ensayo, que  influyan en  el  calculo de resultados, de las formulas, por medio de una verificación manual que se  registra en el formato verificación manual hojas de cálculo GLAB-FM-104, con el fin, de evitar errores de cálculos en los informes de ensayo. En caso de encontrar alguna desviación, el coordinador  técnico realizara las correcciones necesarias en el formato de informe de ensayo y la validación de las formulas nuevamente.</v>
      </c>
      <c r="AB61" s="184" t="str">
        <f t="shared" si="77"/>
        <v>Probabilidad</v>
      </c>
      <c r="AC61" s="185" t="s">
        <v>200</v>
      </c>
      <c r="AD61" s="185" t="s">
        <v>201</v>
      </c>
      <c r="AE61" s="186" t="str">
        <f t="shared" si="81"/>
        <v>40%</v>
      </c>
      <c r="AF61" s="185" t="s">
        <v>202</v>
      </c>
      <c r="AG61" s="185" t="s">
        <v>203</v>
      </c>
      <c r="AH61" s="185" t="s">
        <v>204</v>
      </c>
      <c r="AI61" s="187">
        <f t="shared" ref="AI61" si="86">IFERROR(IF(AND(AB60="Probabilidad",AB61="Probabilidad"),(AK60-(+AK60*AE61)),IF(AND(AB60="Impacto",AB61="Probabilidad"),(AK59-(+AK59*AE61)),IF(AB61="Impacto",AK60,""))),"")</f>
        <v>0.1512</v>
      </c>
      <c r="AJ61" s="188" t="str">
        <f t="shared" si="82"/>
        <v>Muy Baja</v>
      </c>
      <c r="AK61" s="186">
        <f t="shared" si="83"/>
        <v>0.1512</v>
      </c>
      <c r="AL61" s="188" t="str">
        <f t="shared" si="84"/>
        <v>Menor</v>
      </c>
      <c r="AM61" s="186">
        <f t="shared" ref="AM61" si="87">IFERROR(IF(AND(AB60="Impacto",AB61="Impacto"),(AM60-(+AM60*AE61)),IF(AND(AB60="Probabilidad",AB61="Impacto"),(AM59-(+AM59*AE61)),IF(AB61="Probabilidad",AM60,""))),"")</f>
        <v>0.4</v>
      </c>
      <c r="AN61" s="189" t="str">
        <f>IFERROR(IF(OR(AND(AJ61="Muy Baja",AL61="Leve"),AND(AJ61="Muy Baja",AL61="Menor"),AND(AJ61="Baja",AL61="Leve")),"Bajo",IF(OR(AND(AJ61="Muy baja",AL61="Moderado"),AND(AJ61="Baja",AL61="Menor"),AND(AJ61="Baja",AL61="Moderado"),AND(AJ61="Media",AL61="Leve"),AND(AJ61="Media",AL61="Menor"),AND(AJ61="Media",AL61="Moderado"),AND(AJ61="Alta",AL61="Leve"),AND(AJ61="Alta",AL61="Menor")),"Moderado",IF(OR(AND(AJ61="Muy Baja",AL61="Mayor"),AND(AJ61="Baja",AL61="Mayor"),AND(AJ61="Media",AL61="Mayor"),AND(AJ61="Alta",AL61="Moderado"),AND(AJ61="Alta",AL61="Mayor"),AND(AJ61="Muy Alta",AL61="Leve"),AND(AJ61="Muy Alta",AL61="Menor"),AND(AJ61="Muy Alta",AL61="Moderado"),AND(AJ61="Muy Alta",AL61="Mayor")),"Alto",IF(OR(AND(AJ61="Muy Baja",AL61="Catastrófico"),AND(AJ61="Baja",AL61="Catastrófico"),AND(AJ61="Media",AL61="Catastrófico"),AND(AJ61="Alta",AL61="Catastrófico"),AND(AJ61="Muy Alta",AL61="Catastrófico")),"Extremo","")))),"")</f>
        <v>Bajo</v>
      </c>
      <c r="AO61" s="190" t="s">
        <v>36</v>
      </c>
      <c r="AP61" s="178"/>
      <c r="AQ61" s="180"/>
      <c r="AR61" s="180"/>
      <c r="AS61" s="191"/>
      <c r="AT61" s="292"/>
      <c r="AU61" s="292"/>
      <c r="AV61" s="292"/>
    </row>
    <row r="62" spans="1:48" ht="15" customHeight="1" x14ac:dyDescent="0.2">
      <c r="A62" s="309"/>
      <c r="B62" s="311"/>
      <c r="C62" s="292"/>
      <c r="D62" s="292"/>
      <c r="E62" s="340"/>
      <c r="F62" s="295"/>
      <c r="G62" s="305"/>
      <c r="H62" s="292"/>
      <c r="I62" s="292"/>
      <c r="J62" s="292"/>
      <c r="K62" s="292"/>
      <c r="L62" s="292"/>
      <c r="M62" s="292"/>
      <c r="N62" s="292"/>
      <c r="O62" s="300"/>
      <c r="P62" s="299"/>
      <c r="Q62" s="294"/>
      <c r="R62" s="293"/>
      <c r="S62" s="294"/>
      <c r="T62" s="299"/>
      <c r="U62" s="294"/>
      <c r="V62" s="296"/>
      <c r="W62" s="182">
        <v>5</v>
      </c>
      <c r="X62" s="183" t="s">
        <v>353</v>
      </c>
      <c r="Y62" s="182" t="s">
        <v>29</v>
      </c>
      <c r="Z62" s="214" t="s">
        <v>354</v>
      </c>
      <c r="AA62" s="211" t="str">
        <f t="shared" si="80"/>
        <v>El auxiliar de equipos Verifica cada vez que va a ser instalado o reinstalado un equipamiento en el laboratorio, que  cumpla con los requisitos especificados en la norma de ensayo revisando los resultados de verificaciones, comprobaciones intermedias  y/o calibración  según aplique, por medio de l formato liberación de los informes de verificaciones, comprobaciones intermedias y certificados de calibración GLAB-FM-111. Si el equipamiento no cumple con los requisitos especificados, queda fuera de servicio, se solicita su mantenimiento (correctivo o ajuste según aplique) y se vuelve a verificar, si cumple las especificaciones técnicas se pone en servicio, de lo contario se reintegra al almacén general para su disposición final.</v>
      </c>
      <c r="AB62" s="184" t="str">
        <f t="shared" si="77"/>
        <v>Probabilidad</v>
      </c>
      <c r="AC62" s="185" t="s">
        <v>200</v>
      </c>
      <c r="AD62" s="185" t="s">
        <v>201</v>
      </c>
      <c r="AE62" s="186" t="str">
        <f t="shared" si="81"/>
        <v>40%</v>
      </c>
      <c r="AF62" s="185" t="s">
        <v>202</v>
      </c>
      <c r="AG62" s="185" t="s">
        <v>203</v>
      </c>
      <c r="AH62" s="185" t="s">
        <v>204</v>
      </c>
      <c r="AI62" s="187">
        <f>IFERROR(IF(AND(AB60="Probabilidad",AB62="Probabilidad"),(AK60-(+AK60*AE62)),IF(AND(AB60="Impacto",AB62="Probabilidad"),(AK59-(+AK59*AE62)),IF(AB62="Impacto",AK60,""))),"")</f>
        <v>0.1512</v>
      </c>
      <c r="AJ62" s="188" t="str">
        <f t="shared" si="82"/>
        <v>Muy Baja</v>
      </c>
      <c r="AK62" s="186">
        <f t="shared" si="83"/>
        <v>0.1512</v>
      </c>
      <c r="AL62" s="188" t="str">
        <f t="shared" si="84"/>
        <v>Menor</v>
      </c>
      <c r="AM62" s="186">
        <f>IFERROR(IF(AND(AB60="Impacto",AB62="Impacto"),(AM60-(+AM60*AE62)),IF(AND(AB60="Probabilidad",AB62="Impacto"),(AM59-(+AM59*AE62)),IF(AB62="Probabilidad",AM60,""))),"")</f>
        <v>0.4</v>
      </c>
      <c r="AN62" s="189" t="str">
        <f t="shared" ref="AN62" si="88">IFERROR(IF(OR(AND(AJ62="Muy Baja",AL62="Leve"),AND(AJ62="Muy Baja",AL62="Menor"),AND(AJ62="Baja",AL62="Leve")),"Bajo",IF(OR(AND(AJ62="Muy baja",AL62="Moderado"),AND(AJ62="Baja",AL62="Menor"),AND(AJ62="Baja",AL62="Moderado"),AND(AJ62="Media",AL62="Leve"),AND(AJ62="Media",AL62="Menor"),AND(AJ62="Media",AL62="Moderado"),AND(AJ62="Alta",AL62="Leve"),AND(AJ62="Alta",AL62="Menor")),"Moderado",IF(OR(AND(AJ62="Muy Baja",AL62="Mayor"),AND(AJ62="Baja",AL62="Mayor"),AND(AJ62="Media",AL62="Mayor"),AND(AJ62="Alta",AL62="Moderado"),AND(AJ62="Alta",AL62="Mayor"),AND(AJ62="Muy Alta",AL62="Leve"),AND(AJ62="Muy Alta",AL62="Menor"),AND(AJ62="Muy Alta",AL62="Moderado"),AND(AJ62="Muy Alta",AL62="Mayor")),"Alto",IF(OR(AND(AJ62="Muy Baja",AL62="Catastrófico"),AND(AJ62="Baja",AL62="Catastrófico"),AND(AJ62="Media",AL62="Catastrófico"),AND(AJ62="Alta",AL62="Catastrófico"),AND(AJ62="Muy Alta",AL62="Catastrófico")),"Extremo","")))),"")</f>
        <v>Bajo</v>
      </c>
      <c r="AO62" s="190" t="s">
        <v>36</v>
      </c>
      <c r="AP62" s="178"/>
      <c r="AQ62" s="180"/>
      <c r="AR62" s="180"/>
      <c r="AS62" s="191"/>
      <c r="AT62" s="292"/>
      <c r="AU62" s="292"/>
      <c r="AV62" s="292"/>
    </row>
    <row r="63" spans="1:48" ht="15" customHeight="1" x14ac:dyDescent="0.2">
      <c r="A63" s="309"/>
      <c r="B63" s="311"/>
      <c r="C63" s="292"/>
      <c r="D63" s="292"/>
      <c r="E63" s="340"/>
      <c r="F63" s="295"/>
      <c r="G63" s="305"/>
      <c r="H63" s="292"/>
      <c r="I63" s="292"/>
      <c r="J63" s="292"/>
      <c r="K63" s="292"/>
      <c r="L63" s="292"/>
      <c r="M63" s="292"/>
      <c r="N63" s="292"/>
      <c r="O63" s="300"/>
      <c r="P63" s="299"/>
      <c r="Q63" s="294"/>
      <c r="R63" s="293"/>
      <c r="S63" s="294">
        <f>IF(NOT(ISERROR(MATCH(R63,_xlfn.ANCHORARRAY(G73),0))),Q75&amp;"Por favor no seleccionar los criterios de impacto",R63)</f>
        <v>0</v>
      </c>
      <c r="T63" s="299"/>
      <c r="U63" s="294"/>
      <c r="V63" s="296"/>
      <c r="W63" s="182">
        <v>6</v>
      </c>
      <c r="X63" s="183" t="s">
        <v>353</v>
      </c>
      <c r="Y63" s="182" t="s">
        <v>29</v>
      </c>
      <c r="Z63" s="214" t="s">
        <v>355</v>
      </c>
      <c r="AA63" s="211" t="str">
        <f t="shared" si="80"/>
        <v>El auxiliar de equipos Verifica cada vez que se realiza un  actividad (mantenimiento correctivo, preventivo, inspecciones, verificación, comprobación intermedia y calibración) al equipamiento, su correcto funcionamiento y lo registra en el formato inspección equipos del laboratorio UAERMV GLAB-FM-112. Si al realizar la verificación,  el equipamiento presenta fallas se pone fuera de servicio hasta que este se encuentre en buen estado.</v>
      </c>
      <c r="AB63" s="184" t="str">
        <f t="shared" si="77"/>
        <v>Probabilidad</v>
      </c>
      <c r="AC63" s="185" t="s">
        <v>200</v>
      </c>
      <c r="AD63" s="185" t="s">
        <v>201</v>
      </c>
      <c r="AE63" s="186" t="str">
        <f t="shared" si="81"/>
        <v>40%</v>
      </c>
      <c r="AF63" s="185" t="s">
        <v>202</v>
      </c>
      <c r="AG63" s="185" t="s">
        <v>203</v>
      </c>
      <c r="AH63" s="185" t="s">
        <v>204</v>
      </c>
      <c r="AI63" s="187">
        <f>IFERROR(IF(AND(AB61="Probabilidad",AB63="Probabilidad"),(AK61-(+AK61*AE63)),IF(AND(AB61="Impacto",AB63="Probabilidad"),(AK60-(+AK60*AE63)),IF(AB63="Impacto",AK61,""))),"")</f>
        <v>9.0719999999999995E-2</v>
      </c>
      <c r="AJ63" s="188" t="str">
        <f t="shared" si="82"/>
        <v>Muy Baja</v>
      </c>
      <c r="AK63" s="186">
        <f t="shared" si="83"/>
        <v>9.0719999999999995E-2</v>
      </c>
      <c r="AL63" s="188" t="str">
        <f t="shared" si="84"/>
        <v>Menor</v>
      </c>
      <c r="AM63" s="186">
        <f>IFERROR(IF(AND(AB61="Impacto",AB63="Impacto"),(AM61-(+AM61*AE63)),IF(AND(AB61="Probabilidad",AB63="Impacto"),(AM60-(+AM60*AE63)),IF(AB63="Probabilidad",AM61,""))),"")</f>
        <v>0.4</v>
      </c>
      <c r="AN63" s="189" t="str">
        <f t="shared" si="85"/>
        <v>Bajo</v>
      </c>
      <c r="AO63" s="190" t="s">
        <v>36</v>
      </c>
      <c r="AP63" s="178"/>
      <c r="AQ63" s="180"/>
      <c r="AR63" s="180"/>
      <c r="AS63" s="191"/>
      <c r="AT63" s="292"/>
      <c r="AU63" s="292"/>
      <c r="AV63" s="292"/>
    </row>
    <row r="64" spans="1:48" ht="15" customHeight="1" x14ac:dyDescent="0.2">
      <c r="A64" s="309"/>
      <c r="B64" s="311"/>
      <c r="C64" s="292"/>
      <c r="D64" s="292"/>
      <c r="E64" s="340"/>
      <c r="F64" s="295"/>
      <c r="G64" s="305"/>
      <c r="H64" s="292"/>
      <c r="I64" s="292"/>
      <c r="J64" s="292"/>
      <c r="K64" s="292"/>
      <c r="L64" s="292"/>
      <c r="M64" s="292"/>
      <c r="N64" s="292"/>
      <c r="O64" s="300"/>
      <c r="P64" s="299"/>
      <c r="Q64" s="294"/>
      <c r="R64" s="293"/>
      <c r="S64" s="294"/>
      <c r="T64" s="299"/>
      <c r="U64" s="294"/>
      <c r="V64" s="296"/>
      <c r="W64" s="182">
        <v>7</v>
      </c>
      <c r="X64" s="183" t="s">
        <v>353</v>
      </c>
      <c r="Y64" s="182" t="s">
        <v>40</v>
      </c>
      <c r="Z64" s="214" t="s">
        <v>356</v>
      </c>
      <c r="AA64" s="211" t="str">
        <f t="shared" si="80"/>
        <v>El auxiliar de equipos Revisa cada vez que se solicita un equipamiento menor (tamices, diales, termómetros, pie de rey entre otros) para su uso, que este en buen estado cuando lo entrega y  recibe, lo registra en el formato control y seguimiento de equipos GLAB-FM-115. En caso de encontrar que el equipamiento esta en mal estado se pone fuera de servicio hasta  que se verifique el correcto funcionamiento de este.</v>
      </c>
      <c r="AB64" s="184" t="str">
        <f t="shared" si="77"/>
        <v>Probabilidad</v>
      </c>
      <c r="AC64" s="185" t="s">
        <v>200</v>
      </c>
      <c r="AD64" s="185" t="s">
        <v>201</v>
      </c>
      <c r="AE64" s="186" t="str">
        <f t="shared" si="81"/>
        <v>40%</v>
      </c>
      <c r="AF64" s="185" t="s">
        <v>202</v>
      </c>
      <c r="AG64" s="185" t="s">
        <v>203</v>
      </c>
      <c r="AH64" s="185" t="s">
        <v>204</v>
      </c>
      <c r="AI64" s="187">
        <f>IFERROR(IF(AND(AB62="Probabilidad",AB64="Probabilidad"),(AK62-(+AK62*AE64)),IF(AND(AB62="Impacto",AB64="Probabilidad"),(AK61-(+AK61*AE64)),IF(AB64="Impacto",AK62,""))),"")</f>
        <v>9.0719999999999995E-2</v>
      </c>
      <c r="AJ64" s="188" t="str">
        <f t="shared" si="82"/>
        <v>Muy Baja</v>
      </c>
      <c r="AK64" s="186">
        <f t="shared" si="83"/>
        <v>9.0719999999999995E-2</v>
      </c>
      <c r="AL64" s="188" t="str">
        <f t="shared" si="84"/>
        <v>Menor</v>
      </c>
      <c r="AM64" s="186">
        <f>IFERROR(IF(AND(AB62="Impacto",AB64="Impacto"),(AM62-(+AM62*AE64)),IF(AND(AB62="Probabilidad",AB64="Impacto"),(AM61-(+AM61*AE64)),IF(AB64="Probabilidad",AM62,""))),"")</f>
        <v>0.4</v>
      </c>
      <c r="AN64" s="189" t="str">
        <f t="shared" si="85"/>
        <v>Bajo</v>
      </c>
      <c r="AO64" s="190" t="s">
        <v>36</v>
      </c>
      <c r="AP64" s="178"/>
      <c r="AQ64" s="180"/>
      <c r="AR64" s="180"/>
      <c r="AS64" s="191"/>
      <c r="AT64" s="292"/>
      <c r="AU64" s="292"/>
      <c r="AV64" s="292"/>
    </row>
    <row r="65" spans="1:48" ht="15.75" customHeight="1" x14ac:dyDescent="0.2">
      <c r="A65" s="309"/>
      <c r="B65" s="311"/>
      <c r="C65" s="292"/>
      <c r="D65" s="292"/>
      <c r="E65" s="340"/>
      <c r="F65" s="295"/>
      <c r="G65" s="305"/>
      <c r="H65" s="292"/>
      <c r="I65" s="292"/>
      <c r="J65" s="292"/>
      <c r="K65" s="292"/>
      <c r="L65" s="292"/>
      <c r="M65" s="292"/>
      <c r="N65" s="292"/>
      <c r="O65" s="300"/>
      <c r="P65" s="299"/>
      <c r="Q65" s="294"/>
      <c r="R65" s="293"/>
      <c r="S65" s="294">
        <f>IF(NOT(ISERROR(MATCH(R65,_xlfn.ANCHORARRAY(G74),0))),Q76&amp;"Por favor no seleccionar los criterios de impacto",R65)</f>
        <v>0</v>
      </c>
      <c r="T65" s="299"/>
      <c r="U65" s="294"/>
      <c r="V65" s="296"/>
      <c r="W65" s="182">
        <v>8</v>
      </c>
      <c r="X65" s="183" t="s">
        <v>357</v>
      </c>
      <c r="Y65" s="182" t="s">
        <v>29</v>
      </c>
      <c r="Z65" s="214" t="s">
        <v>358</v>
      </c>
      <c r="AA65" s="211" t="str">
        <f t="shared" si="80"/>
        <v xml:space="preserve">El auxiliar de acreditación  Verifica cada vez que ingresa una persona nueva, que la persona cumpla con la competencia exigida para el rol a desempeñar, en el formato verificación de las competencias del personal del laboratorio UAERMV GLAB-FM-137, con el fin de garantizar que el personal tenga la competencia requerida para el rol a desempeñar. Si el personal no cumple con la competencia requerida se establece un plan de acción para dar cumplimiento a la o las competencia que no cumplen. </v>
      </c>
      <c r="AB65" s="184" t="str">
        <f t="shared" si="77"/>
        <v>Probabilidad</v>
      </c>
      <c r="AC65" s="185" t="s">
        <v>200</v>
      </c>
      <c r="AD65" s="185" t="s">
        <v>201</v>
      </c>
      <c r="AE65" s="186" t="str">
        <f t="shared" si="81"/>
        <v>40%</v>
      </c>
      <c r="AF65" s="185" t="s">
        <v>202</v>
      </c>
      <c r="AG65" s="185" t="s">
        <v>203</v>
      </c>
      <c r="AH65" s="185" t="s">
        <v>204</v>
      </c>
      <c r="AI65" s="187">
        <f>IFERROR(IF(AND(AB63="Probabilidad",AB65="Probabilidad"),(AK63-(+AK63*AE65)),IF(AND(AB63="Impacto",AB65="Probabilidad"),(AK61-(+AK61*AE65)),IF(AB65="Impacto",AK63,""))),"")</f>
        <v>5.4431999999999994E-2</v>
      </c>
      <c r="AJ65" s="188" t="str">
        <f t="shared" si="82"/>
        <v>Muy Baja</v>
      </c>
      <c r="AK65" s="186">
        <f t="shared" si="83"/>
        <v>5.4431999999999994E-2</v>
      </c>
      <c r="AL65" s="188" t="str">
        <f t="shared" si="84"/>
        <v>Menor</v>
      </c>
      <c r="AM65" s="186">
        <f>IFERROR(IF(AND(AB63="Impacto",AB65="Impacto"),(AM63-(+AM63*AE65)),IF(AND(AB63="Probabilidad",AB65="Impacto"),(AM61-(+AM61*AE65)),IF(AB65="Probabilidad",AM63,""))),"")</f>
        <v>0.4</v>
      </c>
      <c r="AN65" s="189" t="str">
        <f t="shared" si="85"/>
        <v>Bajo</v>
      </c>
      <c r="AO65" s="190" t="s">
        <v>27</v>
      </c>
      <c r="AP65" s="178"/>
      <c r="AQ65" s="180"/>
      <c r="AR65" s="180"/>
      <c r="AS65" s="191"/>
      <c r="AT65" s="292"/>
      <c r="AU65" s="292"/>
      <c r="AV65" s="292"/>
    </row>
    <row r="66" spans="1:48" ht="44.25" customHeight="1" x14ac:dyDescent="0.2">
      <c r="A66" s="309">
        <v>10</v>
      </c>
      <c r="B66" s="311" t="s">
        <v>336</v>
      </c>
      <c r="C66" s="277" t="s">
        <v>31</v>
      </c>
      <c r="D66" s="277" t="s">
        <v>945</v>
      </c>
      <c r="E66" s="277" t="s">
        <v>946</v>
      </c>
      <c r="F66" s="301" t="s">
        <v>339</v>
      </c>
      <c r="G66" s="277" t="s">
        <v>950</v>
      </c>
      <c r="H66" s="277" t="s">
        <v>192</v>
      </c>
      <c r="I66" s="277" t="s">
        <v>45</v>
      </c>
      <c r="J66" s="277" t="s">
        <v>947</v>
      </c>
      <c r="K66" s="277" t="s">
        <v>948</v>
      </c>
      <c r="L66" s="277" t="s">
        <v>949</v>
      </c>
      <c r="M66" s="277" t="s">
        <v>51</v>
      </c>
      <c r="N66" s="277" t="s">
        <v>62</v>
      </c>
      <c r="O66" s="279">
        <v>365</v>
      </c>
      <c r="P66" s="312" t="s">
        <v>501</v>
      </c>
      <c r="Q66" s="313">
        <v>0.6</v>
      </c>
      <c r="R66" s="277" t="s">
        <v>242</v>
      </c>
      <c r="S66" s="277" t="s">
        <v>242</v>
      </c>
      <c r="T66" s="314" t="s">
        <v>854</v>
      </c>
      <c r="U66" s="313">
        <v>0.4</v>
      </c>
      <c r="V66" s="315" t="s">
        <v>502</v>
      </c>
      <c r="W66" s="182">
        <v>1</v>
      </c>
      <c r="X66" s="182"/>
      <c r="Y66" s="182"/>
      <c r="Z66" s="182"/>
      <c r="AA66" s="179" t="str">
        <f t="shared" ref="AA66:AA71" si="89">+CONCATENATE(X66," ",Y66," ",Z66)</f>
        <v xml:space="preserve">  </v>
      </c>
      <c r="AB66" s="184" t="str">
        <f>IF(OR(AC66="Preventivo",AC66="Detectivo"),"Probabilidad",IF(AC66="Correctivo","Impacto",""))</f>
        <v/>
      </c>
      <c r="AC66" s="185"/>
      <c r="AD66" s="185"/>
      <c r="AE66" s="186" t="str">
        <f>IF(AND(AC66="Preventivo",AD66="Automático"),"50%",IF(AND(AC66="Preventivo",AD66="Manual"),"40%",IF(AND(AC66="Detectivo",AD66="Automático"),"40%",IF(AND(AC66="Detectivo",AD66="Manual"),"30%",IF(AND(AC66="Correctivo",AD66="Automático"),"35%",IF(AND(AC66="Correctivo",AD66="Manual"),"25%",""))))))</f>
        <v/>
      </c>
      <c r="AF66" s="185"/>
      <c r="AG66" s="185"/>
      <c r="AH66" s="185"/>
      <c r="AI66" s="187" t="str">
        <f>IFERROR(IF(AB66="Probabilidad",(Q66-(+Q66*AE66)),IF(AB66="Impacto",Q66,"")),"")</f>
        <v/>
      </c>
      <c r="AJ66" s="188" t="str">
        <f>IFERROR(IF(AI66="","",IF(AI66&lt;=0.2,"Muy Baja",IF(AI66&lt;=0.4,"Baja",IF(AI66&lt;=0.6,"Media",IF(AI66&lt;=0.8,"Alta","Muy Alta"))))),"")</f>
        <v/>
      </c>
      <c r="AK66" s="186" t="str">
        <f>+AI66</f>
        <v/>
      </c>
      <c r="AL66" s="188" t="str">
        <f>IFERROR(IF(AM66="","",IF(AM66&lt;=0.2,"Leve",IF(AM66&lt;=0.4,"Menor",IF(AM66&lt;=0.6,"Moderado",IF(AM66&lt;=0.8,"Mayor","Catastrófico"))))),"")</f>
        <v/>
      </c>
      <c r="AM66" s="186" t="str">
        <f t="shared" ref="AM66" si="90">IFERROR(IF(AB66="Impacto",(U66-(+U66*AE66)),IF(AB66="Probabilidad",U66,"")),"")</f>
        <v/>
      </c>
      <c r="AN66" s="189" t="str">
        <f>IFERROR(IF(OR(AND(AJ66="Muy Baja",AL66="Leve"),AND(AJ66="Muy Baja",AL66="Menor"),AND(AJ66="Baja",AL66="Leve")),"Bajo",IF(OR(AND(AJ66="Muy baja",AL66="Moderado"),AND(AJ66="Baja",AL66="Menor"),AND(AJ66="Baja",AL66="Moderado"),AND(AJ66="Media",AL66="Leve"),AND(AJ66="Media",AL66="Menor"),AND(AJ66="Media",AL66="Moderado"),AND(AJ66="Alta",AL66="Leve"),AND(AJ66="Alta",AL66="Menor")),"Moderado",IF(OR(AND(AJ66="Muy Baja",AL66="Mayor"),AND(AJ66="Baja",AL66="Mayor"),AND(AJ66="Media",AL66="Mayor"),AND(AJ66="Alta",AL66="Moderado"),AND(AJ66="Alta",AL66="Mayor"),AND(AJ66="Muy Alta",AL66="Leve"),AND(AJ66="Muy Alta",AL66="Menor"),AND(AJ66="Muy Alta",AL66="Moderado"),AND(AJ66="Muy Alta",AL66="Mayor")),"Alto",IF(OR(AND(AJ66="Muy Baja",AL66="Catastrófico"),AND(AJ66="Baja",AL66="Catastrófico"),AND(AJ66="Media",AL66="Catastrófico"),AND(AJ66="Alta",AL66="Catastrófico"),AND(AJ66="Muy Alta",AL66="Catastrófico")),"Extremo","")))),"")</f>
        <v/>
      </c>
      <c r="AO66" s="190"/>
      <c r="AP66" s="178"/>
      <c r="AQ66" s="180"/>
      <c r="AR66" s="180"/>
      <c r="AS66" s="191"/>
      <c r="AT66" s="300"/>
      <c r="AU66" s="300"/>
      <c r="AV66" s="300"/>
    </row>
    <row r="67" spans="1:48" ht="15" customHeight="1" x14ac:dyDescent="0.2">
      <c r="A67" s="309"/>
      <c r="B67" s="311"/>
      <c r="C67" s="277"/>
      <c r="D67" s="277"/>
      <c r="E67" s="277"/>
      <c r="F67" s="301"/>
      <c r="G67" s="277"/>
      <c r="H67" s="277"/>
      <c r="I67" s="277"/>
      <c r="J67" s="277"/>
      <c r="K67" s="277"/>
      <c r="L67" s="277"/>
      <c r="M67" s="277"/>
      <c r="N67" s="277"/>
      <c r="O67" s="279"/>
      <c r="P67" s="312"/>
      <c r="Q67" s="313"/>
      <c r="R67" s="277"/>
      <c r="S67" s="277"/>
      <c r="T67" s="314"/>
      <c r="U67" s="313"/>
      <c r="V67" s="315"/>
      <c r="W67" s="182">
        <v>2</v>
      </c>
      <c r="X67" s="182"/>
      <c r="Y67" s="182"/>
      <c r="Z67" s="182"/>
      <c r="AA67" s="179" t="str">
        <f t="shared" si="89"/>
        <v xml:space="preserve">  </v>
      </c>
      <c r="AB67" s="184" t="str">
        <f>IF(OR(AC67="Preventivo",AC67="Detectivo"),"Probabilidad",IF(AC67="Correctivo","Impacto",""))</f>
        <v/>
      </c>
      <c r="AC67" s="185"/>
      <c r="AD67" s="185"/>
      <c r="AE67" s="186" t="str">
        <f t="shared" ref="AE67:AE71" si="91">IF(AND(AC67="Preventivo",AD67="Automático"),"50%",IF(AND(AC67="Preventivo",AD67="Manual"),"40%",IF(AND(AC67="Detectivo",AD67="Automático"),"40%",IF(AND(AC67="Detectivo",AD67="Manual"),"30%",IF(AND(AC67="Correctivo",AD67="Automático"),"35%",IF(AND(AC67="Correctivo",AD67="Manual"),"25%",""))))))</f>
        <v/>
      </c>
      <c r="AF67" s="185"/>
      <c r="AG67" s="185"/>
      <c r="AH67" s="185"/>
      <c r="AI67" s="187" t="str">
        <f>IFERROR(IF(AND(AB66="Probabilidad",AB67="Probabilidad"),(AK66-(+AK66*AE67)),IF(AB67="Probabilidad",(Q66-(+Q66*AE67)),IF(AB67="Impacto",AK66,""))),"")</f>
        <v/>
      </c>
      <c r="AJ67" s="188" t="str">
        <f t="shared" ref="AJ67:AJ71" si="92">IFERROR(IF(AI67="","",IF(AI67&lt;=0.2,"Muy Baja",IF(AI67&lt;=0.4,"Baja",IF(AI67&lt;=0.6,"Media",IF(AI67&lt;=0.8,"Alta","Muy Alta"))))),"")</f>
        <v/>
      </c>
      <c r="AK67" s="186" t="str">
        <f t="shared" ref="AK67:AK71" si="93">+AI67</f>
        <v/>
      </c>
      <c r="AL67" s="188" t="str">
        <f t="shared" ref="AL67:AL71" si="94">IFERROR(IF(AM67="","",IF(AM67&lt;=0.2,"Leve",IF(AM67&lt;=0.4,"Menor",IF(AM67&lt;=0.6,"Moderado",IF(AM67&lt;=0.8,"Mayor","Catastrófico"))))),"")</f>
        <v/>
      </c>
      <c r="AM67" s="186" t="str">
        <f t="shared" ref="AM67" si="95">IFERROR(IF(AND(AB66="Impacto",AB67="Impacto"),(AM66-(+AM66*AE67)),IF(AB67="Impacto",($U$10-(+$U$10*AE67)),IF(AB67="Probabilidad",AM66,""))),"")</f>
        <v/>
      </c>
      <c r="AN67" s="189" t="str">
        <f t="shared" ref="AN67:AN68" si="96">IFERROR(IF(OR(AND(AJ67="Muy Baja",AL67="Leve"),AND(AJ67="Muy Baja",AL67="Menor"),AND(AJ67="Baja",AL67="Leve")),"Bajo",IF(OR(AND(AJ67="Muy baja",AL67="Moderado"),AND(AJ67="Baja",AL67="Menor"),AND(AJ67="Baja",AL67="Moderado"),AND(AJ67="Media",AL67="Leve"),AND(AJ67="Media",AL67="Menor"),AND(AJ67="Media",AL67="Moderado"),AND(AJ67="Alta",AL67="Leve"),AND(AJ67="Alta",AL67="Menor")),"Moderado",IF(OR(AND(AJ67="Muy Baja",AL67="Mayor"),AND(AJ67="Baja",AL67="Mayor"),AND(AJ67="Media",AL67="Mayor"),AND(AJ67="Alta",AL67="Moderado"),AND(AJ67="Alta",AL67="Mayor"),AND(AJ67="Muy Alta",AL67="Leve"),AND(AJ67="Muy Alta",AL67="Menor"),AND(AJ67="Muy Alta",AL67="Moderado"),AND(AJ67="Muy Alta",AL67="Mayor")),"Alto",IF(OR(AND(AJ67="Muy Baja",AL67="Catastrófico"),AND(AJ67="Baja",AL67="Catastrófico"),AND(AJ67="Media",AL67="Catastrófico"),AND(AJ67="Alta",AL67="Catastrófico"),AND(AJ67="Muy Alta",AL67="Catastrófico")),"Extremo","")))),"")</f>
        <v/>
      </c>
      <c r="AO67" s="190"/>
      <c r="AP67" s="178"/>
      <c r="AQ67" s="180"/>
      <c r="AR67" s="180"/>
      <c r="AS67" s="191"/>
      <c r="AT67" s="300"/>
      <c r="AU67" s="300"/>
      <c r="AV67" s="300"/>
    </row>
    <row r="68" spans="1:48" ht="15" customHeight="1" x14ac:dyDescent="0.2">
      <c r="A68" s="309"/>
      <c r="B68" s="311"/>
      <c r="C68" s="277"/>
      <c r="D68" s="277"/>
      <c r="E68" s="277"/>
      <c r="F68" s="301"/>
      <c r="G68" s="277"/>
      <c r="H68" s="277"/>
      <c r="I68" s="277"/>
      <c r="J68" s="277"/>
      <c r="K68" s="277"/>
      <c r="L68" s="277"/>
      <c r="M68" s="277"/>
      <c r="N68" s="277"/>
      <c r="O68" s="279"/>
      <c r="P68" s="312"/>
      <c r="Q68" s="313"/>
      <c r="R68" s="277"/>
      <c r="S68" s="277"/>
      <c r="T68" s="314"/>
      <c r="U68" s="313"/>
      <c r="V68" s="315"/>
      <c r="W68" s="182">
        <v>3</v>
      </c>
      <c r="X68" s="182"/>
      <c r="Y68" s="182"/>
      <c r="Z68" s="182"/>
      <c r="AA68" s="179" t="str">
        <f t="shared" si="89"/>
        <v xml:space="preserve">  </v>
      </c>
      <c r="AB68" s="184" t="str">
        <f>IF(OR(AC68="Preventivo",AC68="Detectivo"),"Probabilidad",IF(AC68="Correctivo","Impacto",""))</f>
        <v/>
      </c>
      <c r="AC68" s="185"/>
      <c r="AD68" s="185"/>
      <c r="AE68" s="186" t="str">
        <f t="shared" si="91"/>
        <v/>
      </c>
      <c r="AF68" s="185"/>
      <c r="AG68" s="185"/>
      <c r="AH68" s="185"/>
      <c r="AI68" s="187" t="str">
        <f>IFERROR(IF(AND(AB67="Probabilidad",AB68="Probabilidad"),(AK67-(+AK67*AE68)),IF(AND(AB67="Impacto",AB68="Probabilidad"),(AK66-(+AK66*AE68)),IF(AB68="Impacto",AK67,""))),"")</f>
        <v/>
      </c>
      <c r="AJ68" s="188" t="str">
        <f t="shared" si="92"/>
        <v/>
      </c>
      <c r="AK68" s="186" t="str">
        <f t="shared" si="93"/>
        <v/>
      </c>
      <c r="AL68" s="188" t="str">
        <f t="shared" si="94"/>
        <v/>
      </c>
      <c r="AM68" s="186" t="str">
        <f t="shared" ref="AM68" si="97">IFERROR(IF(AND(AB67="Impacto",AB68="Impacto"),(AM67-(+AM67*AE68)),IF(AND(AB67="Probabilidad",AB68="Impacto"),(AM66-(+AM66*AE68)),IF(AB68="Probabilidad",AM67,""))),"")</f>
        <v/>
      </c>
      <c r="AN68" s="189" t="str">
        <f t="shared" si="96"/>
        <v/>
      </c>
      <c r="AO68" s="190"/>
      <c r="AP68" s="178"/>
      <c r="AQ68" s="180"/>
      <c r="AR68" s="180"/>
      <c r="AS68" s="191"/>
      <c r="AT68" s="300"/>
      <c r="AU68" s="300"/>
      <c r="AV68" s="300"/>
    </row>
    <row r="69" spans="1:48" ht="15" customHeight="1" x14ac:dyDescent="0.2">
      <c r="A69" s="309"/>
      <c r="B69" s="311"/>
      <c r="C69" s="277"/>
      <c r="D69" s="277"/>
      <c r="E69" s="277"/>
      <c r="F69" s="301"/>
      <c r="G69" s="277"/>
      <c r="H69" s="277"/>
      <c r="I69" s="277"/>
      <c r="J69" s="277"/>
      <c r="K69" s="277"/>
      <c r="L69" s="277"/>
      <c r="M69" s="277"/>
      <c r="N69" s="277"/>
      <c r="O69" s="279"/>
      <c r="P69" s="312"/>
      <c r="Q69" s="313"/>
      <c r="R69" s="277"/>
      <c r="S69" s="277"/>
      <c r="T69" s="314"/>
      <c r="U69" s="313"/>
      <c r="V69" s="315"/>
      <c r="W69" s="182">
        <v>4</v>
      </c>
      <c r="X69" s="182"/>
      <c r="Y69" s="182"/>
      <c r="Z69" s="182"/>
      <c r="AA69" s="179" t="str">
        <f t="shared" si="89"/>
        <v xml:space="preserve">  </v>
      </c>
      <c r="AB69" s="184" t="str">
        <f t="shared" ref="AB69:AB89" si="98">IF(OR(AC69="Preventivo",AC69="Detectivo"),"Probabilidad",IF(AC69="Correctivo","Impacto",""))</f>
        <v/>
      </c>
      <c r="AC69" s="185"/>
      <c r="AD69" s="185"/>
      <c r="AE69" s="186" t="str">
        <f t="shared" si="91"/>
        <v/>
      </c>
      <c r="AF69" s="185"/>
      <c r="AG69" s="185"/>
      <c r="AH69" s="185"/>
      <c r="AI69" s="187" t="str">
        <f t="shared" ref="AI69:AI71" si="99">IFERROR(IF(AND(AB68="Probabilidad",AB69="Probabilidad"),(AK68-(+AK68*AE69)),IF(AND(AB68="Impacto",AB69="Probabilidad"),(AK67-(+AK67*AE69)),IF(AB69="Impacto",AK68,""))),"")</f>
        <v/>
      </c>
      <c r="AJ69" s="188" t="str">
        <f t="shared" si="92"/>
        <v/>
      </c>
      <c r="AK69" s="186" t="str">
        <f t="shared" si="93"/>
        <v/>
      </c>
      <c r="AL69" s="188" t="str">
        <f t="shared" si="94"/>
        <v/>
      </c>
      <c r="AM69" s="186" t="str">
        <f t="shared" ref="AM69:AM71" si="100">IFERROR(IF(AND(AB68="Impacto",AB69="Impacto"),(AM68-(+AM68*AE69)),IF(AND(AB68="Probabilidad",AB69="Impacto"),(AM67-(+AM67*AE69)),IF(AB69="Probabilidad",AM68,""))),"")</f>
        <v/>
      </c>
      <c r="AN69" s="189" t="str">
        <f>IFERROR(IF(OR(AND(AJ69="Muy Baja",AL69="Leve"),AND(AJ69="Muy Baja",AL69="Menor"),AND(AJ69="Baja",AL69="Leve")),"Bajo",IF(OR(AND(AJ69="Muy baja",AL69="Moderado"),AND(AJ69="Baja",AL69="Menor"),AND(AJ69="Baja",AL69="Moderado"),AND(AJ69="Media",AL69="Leve"),AND(AJ69="Media",AL69="Menor"),AND(AJ69="Media",AL69="Moderado"),AND(AJ69="Alta",AL69="Leve"),AND(AJ69="Alta",AL69="Menor")),"Moderado",IF(OR(AND(AJ69="Muy Baja",AL69="Mayor"),AND(AJ69="Baja",AL69="Mayor"),AND(AJ69="Media",AL69="Mayor"),AND(AJ69="Alta",AL69="Moderado"),AND(AJ69="Alta",AL69="Mayor"),AND(AJ69="Muy Alta",AL69="Leve"),AND(AJ69="Muy Alta",AL69="Menor"),AND(AJ69="Muy Alta",AL69="Moderado"),AND(AJ69="Muy Alta",AL69="Mayor")),"Alto",IF(OR(AND(AJ69="Muy Baja",AL69="Catastrófico"),AND(AJ69="Baja",AL69="Catastrófico"),AND(AJ69="Media",AL69="Catastrófico"),AND(AJ69="Alta",AL69="Catastrófico"),AND(AJ69="Muy Alta",AL69="Catastrófico")),"Extremo","")))),"")</f>
        <v/>
      </c>
      <c r="AO69" s="190"/>
      <c r="AP69" s="178"/>
      <c r="AQ69" s="180"/>
      <c r="AR69" s="180"/>
      <c r="AS69" s="191"/>
      <c r="AT69" s="300"/>
      <c r="AU69" s="300"/>
      <c r="AV69" s="300"/>
    </row>
    <row r="70" spans="1:48" ht="15" customHeight="1" x14ac:dyDescent="0.2">
      <c r="A70" s="309"/>
      <c r="B70" s="311"/>
      <c r="C70" s="277"/>
      <c r="D70" s="277"/>
      <c r="E70" s="277"/>
      <c r="F70" s="301"/>
      <c r="G70" s="277"/>
      <c r="H70" s="277"/>
      <c r="I70" s="277"/>
      <c r="J70" s="277"/>
      <c r="K70" s="277"/>
      <c r="L70" s="277"/>
      <c r="M70" s="277"/>
      <c r="N70" s="277"/>
      <c r="O70" s="279"/>
      <c r="P70" s="312"/>
      <c r="Q70" s="313"/>
      <c r="R70" s="277"/>
      <c r="S70" s="277"/>
      <c r="T70" s="314"/>
      <c r="U70" s="313"/>
      <c r="V70" s="315"/>
      <c r="W70" s="182">
        <v>5</v>
      </c>
      <c r="X70" s="182"/>
      <c r="Y70" s="182"/>
      <c r="Z70" s="182"/>
      <c r="AA70" s="179" t="str">
        <f t="shared" si="89"/>
        <v xml:space="preserve">  </v>
      </c>
      <c r="AB70" s="184" t="str">
        <f t="shared" si="98"/>
        <v/>
      </c>
      <c r="AC70" s="185"/>
      <c r="AD70" s="185"/>
      <c r="AE70" s="186" t="str">
        <f t="shared" si="91"/>
        <v/>
      </c>
      <c r="AF70" s="185"/>
      <c r="AG70" s="185"/>
      <c r="AH70" s="185"/>
      <c r="AI70" s="187" t="str">
        <f t="shared" si="99"/>
        <v/>
      </c>
      <c r="AJ70" s="188" t="str">
        <f t="shared" si="92"/>
        <v/>
      </c>
      <c r="AK70" s="186" t="str">
        <f t="shared" si="93"/>
        <v/>
      </c>
      <c r="AL70" s="188" t="str">
        <f t="shared" si="94"/>
        <v/>
      </c>
      <c r="AM70" s="186" t="str">
        <f t="shared" si="100"/>
        <v/>
      </c>
      <c r="AN70" s="189" t="str">
        <f t="shared" ref="AN70:AN71" si="101">IFERROR(IF(OR(AND(AJ70="Muy Baja",AL70="Leve"),AND(AJ70="Muy Baja",AL70="Menor"),AND(AJ70="Baja",AL70="Leve")),"Bajo",IF(OR(AND(AJ70="Muy baja",AL70="Moderado"),AND(AJ70="Baja",AL70="Menor"),AND(AJ70="Baja",AL70="Moderado"),AND(AJ70="Media",AL70="Leve"),AND(AJ70="Media",AL70="Menor"),AND(AJ70="Media",AL70="Moderado"),AND(AJ70="Alta",AL70="Leve"),AND(AJ70="Alta",AL70="Menor")),"Moderado",IF(OR(AND(AJ70="Muy Baja",AL70="Mayor"),AND(AJ70="Baja",AL70="Mayor"),AND(AJ70="Media",AL70="Mayor"),AND(AJ70="Alta",AL70="Moderado"),AND(AJ70="Alta",AL70="Mayor"),AND(AJ70="Muy Alta",AL70="Leve"),AND(AJ70="Muy Alta",AL70="Menor"),AND(AJ70="Muy Alta",AL70="Moderado"),AND(AJ70="Muy Alta",AL70="Mayor")),"Alto",IF(OR(AND(AJ70="Muy Baja",AL70="Catastrófico"),AND(AJ70="Baja",AL70="Catastrófico"),AND(AJ70="Media",AL70="Catastrófico"),AND(AJ70="Alta",AL70="Catastrófico"),AND(AJ70="Muy Alta",AL70="Catastrófico")),"Extremo","")))),"")</f>
        <v/>
      </c>
      <c r="AO70" s="190"/>
      <c r="AP70" s="178"/>
      <c r="AQ70" s="180"/>
      <c r="AR70" s="180"/>
      <c r="AS70" s="191"/>
      <c r="AT70" s="300"/>
      <c r="AU70" s="300"/>
      <c r="AV70" s="300"/>
    </row>
    <row r="71" spans="1:48" ht="15.75" customHeight="1" x14ac:dyDescent="0.2">
      <c r="A71" s="309"/>
      <c r="B71" s="311"/>
      <c r="C71" s="277"/>
      <c r="D71" s="277"/>
      <c r="E71" s="277"/>
      <c r="F71" s="301"/>
      <c r="G71" s="277"/>
      <c r="H71" s="277"/>
      <c r="I71" s="277"/>
      <c r="J71" s="277"/>
      <c r="K71" s="277"/>
      <c r="L71" s="277"/>
      <c r="M71" s="277"/>
      <c r="N71" s="277"/>
      <c r="O71" s="279"/>
      <c r="P71" s="312"/>
      <c r="Q71" s="313"/>
      <c r="R71" s="277"/>
      <c r="S71" s="277"/>
      <c r="T71" s="314"/>
      <c r="U71" s="313"/>
      <c r="V71" s="315"/>
      <c r="W71" s="182">
        <v>6</v>
      </c>
      <c r="X71" s="182"/>
      <c r="Y71" s="182"/>
      <c r="Z71" s="182"/>
      <c r="AA71" s="179" t="str">
        <f t="shared" si="89"/>
        <v xml:space="preserve">  </v>
      </c>
      <c r="AB71" s="184" t="str">
        <f t="shared" si="98"/>
        <v/>
      </c>
      <c r="AC71" s="185"/>
      <c r="AD71" s="185"/>
      <c r="AE71" s="186" t="str">
        <f t="shared" si="91"/>
        <v/>
      </c>
      <c r="AF71" s="185"/>
      <c r="AG71" s="185"/>
      <c r="AH71" s="185"/>
      <c r="AI71" s="187" t="str">
        <f t="shared" si="99"/>
        <v/>
      </c>
      <c r="AJ71" s="188" t="str">
        <f t="shared" si="92"/>
        <v/>
      </c>
      <c r="AK71" s="186" t="str">
        <f t="shared" si="93"/>
        <v/>
      </c>
      <c r="AL71" s="188" t="str">
        <f t="shared" si="94"/>
        <v/>
      </c>
      <c r="AM71" s="186" t="str">
        <f t="shared" si="100"/>
        <v/>
      </c>
      <c r="AN71" s="189" t="str">
        <f t="shared" si="101"/>
        <v/>
      </c>
      <c r="AO71" s="190"/>
      <c r="AP71" s="178"/>
      <c r="AQ71" s="180"/>
      <c r="AR71" s="180"/>
      <c r="AS71" s="191"/>
      <c r="AT71" s="300"/>
      <c r="AU71" s="300"/>
      <c r="AV71" s="300"/>
    </row>
    <row r="72" spans="1:48" s="109" customFormat="1" ht="48" customHeight="1" x14ac:dyDescent="0.25">
      <c r="A72" s="309">
        <v>11</v>
      </c>
      <c r="B72" s="311" t="s">
        <v>359</v>
      </c>
      <c r="C72" s="292" t="s">
        <v>34</v>
      </c>
      <c r="D72" s="292" t="s">
        <v>360</v>
      </c>
      <c r="E72" s="292" t="s">
        <v>361</v>
      </c>
      <c r="F72" s="292" t="s">
        <v>362</v>
      </c>
      <c r="G72" s="305" t="str">
        <f>+CONCATENATE(C72," ",D72," ",E72)</f>
        <v xml:space="preserve">Posibilidad de afectación Económica y Reputacional por sanciones o no confomidades de los entes de control o la OCI debido a deficiencias en la programación del material e insumos necesarios o desabastecimiento, se detuvo la operación afectando la programación de las intervenciones  para  cumplir con las solicitudes concertadas. 
</v>
      </c>
      <c r="H72" s="292" t="s">
        <v>192</v>
      </c>
      <c r="I72" s="292" t="s">
        <v>45</v>
      </c>
      <c r="J72" s="292" t="s">
        <v>363</v>
      </c>
      <c r="K72" s="292" t="s">
        <v>364</v>
      </c>
      <c r="L72" s="292" t="s">
        <v>365</v>
      </c>
      <c r="M72" s="292" t="s">
        <v>51</v>
      </c>
      <c r="N72" s="292" t="s">
        <v>62</v>
      </c>
      <c r="O72" s="300">
        <v>300</v>
      </c>
      <c r="P72" s="299" t="str">
        <f>IF(O72&lt;=0,"",IF(O72&lt;=2,"Muy Baja",IF(O72&lt;=24,"Baja",IF(O72&lt;=500,"Media",IF(O72&lt;=5000,"Alta","Muy Alta")))))</f>
        <v>Media</v>
      </c>
      <c r="Q72" s="294">
        <f>IF(P72="","",IF(P72="Muy Baja",0.2,IF(P72="Baja",0.4,IF(P72="Media",0.6,IF(P72="Alta",0.8,IF(P72="Muy Alta",1,))))))</f>
        <v>0.6</v>
      </c>
      <c r="R72" s="293" t="s">
        <v>366</v>
      </c>
      <c r="S72" s="294" t="str">
        <f>IF(NOT(ISERROR(MATCH(R72,'[8]Tabla Impacto'!$B$245:$B$247,0))),'[8]Tabla Impacto'!$F$224&amp;"Por favor no seleccionar los criterios de impacto(Afectación Económica o presupuestal y Pérdida Reputacional)",R72)</f>
        <v xml:space="preserve">     Entre 130 y 650 SMLMV </v>
      </c>
      <c r="T72" s="299" t="str">
        <f>IF(OR(S72='[8]Tabla Impacto'!$C$12,S72='[8]Tabla Impacto'!$D$12),"Leve",IF(OR(S72='[8]Tabla Impacto'!$C$13,S72='[8]Tabla Impacto'!$D$13),"Menor",IF(OR(S72='[8]Tabla Impacto'!$C$14,S72='[8]Tabla Impacto'!$D$14),"Moderado",IF(OR(S72='[8]Tabla Impacto'!$C$15,S72='[8]Tabla Impacto'!$D$15),"Mayor",IF(OR(S72='[8]Tabla Impacto'!$C$16,S72='[8]Tabla Impacto'!$D$16),"Catastrófico","")))))</f>
        <v>Menor</v>
      </c>
      <c r="U72" s="294">
        <f>IF(T72="","",IF(T72="Leve",0.2,IF(T72="Menor",0.4,IF(T72="Moderado",0.6,IF(T72="Mayor",0.8,IF(T72="Catastrófico",1,))))))</f>
        <v>0.4</v>
      </c>
      <c r="V72" s="296" t="str">
        <f>IF(OR(AND(P72="Muy Baja",T72="Leve"),AND(P72="Muy Baja",T72="Menor"),AND(P72="Baja",T72="Leve")),"Bajo",IF(OR(AND(P72="Muy baja",T72="Moderado"),AND(P72="Baja",T72="Menor"),AND(P72="Baja",T72="Moderado"),AND(P72="Media",T72="Leve"),AND(P72="Media",T72="Menor"),AND(P72="Media",T72="Moderado"),AND(P72="Alta",T72="Leve"),AND(P72="Alta",T72="Menor")),"Moderado",IF(OR(AND(P72="Muy Baja",T72="Mayor"),AND(P72="Baja",T72="Mayor"),AND(P72="Media",T72="Mayor"),AND(P72="Alta",T72="Moderado"),AND(P72="Alta",T72="Mayor"),AND(P72="Muy Alta",T72="Leve"),AND(P72="Muy Alta",T72="Menor"),AND(P72="Muy Alta",T72="Moderado"),AND(P72="Muy Alta",T72="Mayor")),"Alto",IF(OR(AND(P72="Muy Baja",T72="Catastrófico"),AND(P72="Baja",T72="Catastrófico"),AND(P72="Media",T72="Catastrófico"),AND(P72="Alta",T72="Catastrófico"),AND(P72="Muy Alta",T72="Catastrófico")),"Extremo",""))))</f>
        <v>Moderado</v>
      </c>
      <c r="W72" s="182">
        <v>1</v>
      </c>
      <c r="X72" s="183" t="s">
        <v>367</v>
      </c>
      <c r="Y72" s="183" t="s">
        <v>40</v>
      </c>
      <c r="Z72" s="215" t="s">
        <v>368</v>
      </c>
      <c r="AA72" s="179" t="str">
        <f>+CONCATENATE(X72," ",Y72," ",Z72)</f>
        <v xml:space="preserve">El Gerente de Produccion Revisa mensualmente los informes de supervision de la ejecucion de los contratos a cargo de la Gerencia de produccion, con ejecución y avance en el tablero de control del Comité de seguimiento contractual y presupuestal Proyectos Misionales de la Subdireccion de produccion y apoyo logistico, con el objetivo de gestionar las modificaciones contractuales para la continuidad del suministro de mezclas, los cuales se documentan en el formato de acta de la entidad.
En caso de presentarse o identificar  novedades que afecten significativamente el despacho, se escala al comite de planificacion, produccion e Intervencion incluyendolo en el orden del dia para  tomar las acciones relacionadas con la capacidad y programacion ofertada de manera consensuada en la cadena de valor misional. </v>
      </c>
      <c r="AB72" s="184" t="str">
        <f t="shared" si="98"/>
        <v>Probabilidad</v>
      </c>
      <c r="AC72" s="185" t="s">
        <v>200</v>
      </c>
      <c r="AD72" s="185" t="s">
        <v>201</v>
      </c>
      <c r="AE72" s="186" t="str">
        <f>IF(AND(AC72="Preventivo",AD72="Automático"),"50%",IF(AND(AC72="Preventivo",AD72="Manual"),"40%",IF(AND(AC72="Detectivo",AD72="Automático"),"40%",IF(AND(AC72="Detectivo",AD72="Manual"),"30%",IF(AND(AC72="Correctivo",AD72="Automático"),"35%",IF(AND(AC72="Correctivo",AD72="Manual"),"25%",""))))))</f>
        <v>40%</v>
      </c>
      <c r="AF72" s="185" t="s">
        <v>202</v>
      </c>
      <c r="AG72" s="185" t="s">
        <v>203</v>
      </c>
      <c r="AH72" s="185" t="s">
        <v>204</v>
      </c>
      <c r="AI72" s="187">
        <f>IFERROR(IF(AB72="Probabilidad",(Q72-(+Q72*AE72)),IF(AB72="Impacto",Q72,"")),"")</f>
        <v>0.36</v>
      </c>
      <c r="AJ72" s="188" t="str">
        <f>IFERROR(IF(AI72="","",IF(AI72&lt;=0.2,"Muy Baja",IF(AI72&lt;=0.4,"Baja",IF(AI72&lt;=0.6,"Media",IF(AI72&lt;=0.8,"Alta","Muy Alta"))))),"")</f>
        <v>Baja</v>
      </c>
      <c r="AK72" s="186">
        <f>+AI72</f>
        <v>0.36</v>
      </c>
      <c r="AL72" s="188" t="str">
        <f>IFERROR(IF(AM72="","",IF(AM72&lt;=0.2,"Leve",IF(AM72&lt;=0.4,"Menor",IF(AM72&lt;=0.6,"Moderado",IF(AM72&lt;=0.8,"Mayor","Catastrófico"))))),"")</f>
        <v>Menor</v>
      </c>
      <c r="AM72" s="186">
        <f>IFERROR(IF(AB72="Impacto",(U72-(+U72*AE72)),IF(AB72="Probabilidad",U72,"")),"")</f>
        <v>0.4</v>
      </c>
      <c r="AN72" s="189" t="str">
        <f>IFERROR(IF(OR(AND(AJ72="Muy Baja",AL72="Leve"),AND(AJ72="Muy Baja",AL72="Menor"),AND(AJ72="Baja",AL72="Leve")),"Bajo",IF(OR(AND(AJ72="Muy baja",AL72="Moderado"),AND(AJ72="Baja",AL72="Menor"),AND(AJ72="Baja",AL72="Moderado"),AND(AJ72="Media",AL72="Leve"),AND(AJ72="Media",AL72="Menor"),AND(AJ72="Media",AL72="Moderado"),AND(AJ72="Alta",AL72="Leve"),AND(AJ72="Alta",AL72="Menor")),"Moderado",IF(OR(AND(AJ72="Muy Baja",AL72="Mayor"),AND(AJ72="Baja",AL72="Mayor"),AND(AJ72="Media",AL72="Mayor"),AND(AJ72="Alta",AL72="Moderado"),AND(AJ72="Alta",AL72="Mayor"),AND(AJ72="Muy Alta",AL72="Leve"),AND(AJ72="Muy Alta",AL72="Menor"),AND(AJ72="Muy Alta",AL72="Moderado"),AND(AJ72="Muy Alta",AL72="Mayor")),"Alto",IF(OR(AND(AJ72="Muy Baja",AL72="Catastrófico"),AND(AJ72="Baja",AL72="Catastrófico"),AND(AJ72="Media",AL72="Catastrófico"),AND(AJ72="Alta",AL72="Catastrófico"),AND(AJ72="Muy Alta",AL72="Catastrófico")),"Extremo","")))),"")</f>
        <v>Moderado</v>
      </c>
      <c r="AO72" s="190" t="s">
        <v>36</v>
      </c>
      <c r="AP72" s="178" t="s">
        <v>369</v>
      </c>
      <c r="AQ72" s="178" t="s">
        <v>370</v>
      </c>
      <c r="AR72" s="178" t="s">
        <v>371</v>
      </c>
      <c r="AS72" s="191" t="s">
        <v>372</v>
      </c>
      <c r="AT72" s="292" t="s">
        <v>373</v>
      </c>
      <c r="AU72" s="292" t="s">
        <v>374</v>
      </c>
      <c r="AV72" s="292" t="s">
        <v>375</v>
      </c>
    </row>
    <row r="73" spans="1:48" ht="48" customHeight="1" x14ac:dyDescent="0.2">
      <c r="A73" s="309"/>
      <c r="B73" s="311"/>
      <c r="C73" s="292"/>
      <c r="D73" s="292"/>
      <c r="E73" s="292"/>
      <c r="F73" s="292"/>
      <c r="G73" s="305"/>
      <c r="H73" s="292"/>
      <c r="I73" s="292"/>
      <c r="J73" s="292"/>
      <c r="K73" s="292"/>
      <c r="L73" s="292"/>
      <c r="M73" s="292"/>
      <c r="N73" s="292"/>
      <c r="O73" s="300"/>
      <c r="P73" s="299"/>
      <c r="Q73" s="294"/>
      <c r="R73" s="293"/>
      <c r="S73" s="294">
        <f>IF(NOT(ISERROR(MATCH(R73,_xlfn.ANCHORARRAY(G84),0))),Q86&amp;"Por favor no seleccionar los criterios de impacto",R73)</f>
        <v>0</v>
      </c>
      <c r="T73" s="299"/>
      <c r="U73" s="294"/>
      <c r="V73" s="296"/>
      <c r="W73" s="182">
        <v>2</v>
      </c>
      <c r="X73" s="183" t="s">
        <v>367</v>
      </c>
      <c r="Y73" s="182" t="s">
        <v>38</v>
      </c>
      <c r="Z73" s="215" t="s">
        <v>376</v>
      </c>
      <c r="AA73" s="179" t="str">
        <f t="shared" ref="AA73:AA77" si="102">+CONCATENATE(X73," ",Y73," ",Z73)</f>
        <v>El Gerente de Produccion Compara El reporte de avance mensual y variaciones de metas institucionales de la gerencia de Intervencion con el plan anual de adquisiciones a su cargo e informar al equipo de trabajo de la Gerencia de Produccion las variaciones en la demanda de recursos para la toma de decisiones relacionadas con la gestion contractual y ajustar la capacidad de acuerdo a esas necesidades,
 En caso de presentarse o identificar  novedades que afecten significativamente el volumen se escala a la mesa de seguimiento de contratacion, incluyendolo en el orden del dia para  tomar las acciones relacionadas con la capacidad y programacion ofertada de manera consensuada en la cadena de valor misional</v>
      </c>
      <c r="AB73" s="184" t="str">
        <f t="shared" si="98"/>
        <v>Probabilidad</v>
      </c>
      <c r="AC73" s="185" t="s">
        <v>200</v>
      </c>
      <c r="AD73" s="185" t="s">
        <v>201</v>
      </c>
      <c r="AE73" s="186" t="str">
        <f t="shared" ref="AE73:AE77" si="103">IF(AND(AC73="Preventivo",AD73="Automático"),"50%",IF(AND(AC73="Preventivo",AD73="Manual"),"40%",IF(AND(AC73="Detectivo",AD73="Automático"),"40%",IF(AND(AC73="Detectivo",AD73="Manual"),"30%",IF(AND(AC73="Correctivo",AD73="Automático"),"35%",IF(AND(AC73="Correctivo",AD73="Manual"),"25%",""))))))</f>
        <v>40%</v>
      </c>
      <c r="AF73" s="185" t="s">
        <v>202</v>
      </c>
      <c r="AG73" s="185" t="s">
        <v>203</v>
      </c>
      <c r="AH73" s="185" t="s">
        <v>204</v>
      </c>
      <c r="AI73" s="187">
        <f>IFERROR(IF(AND(AB72="Probabilidad",AB73="Probabilidad"),(AK72-(+AK72*AE73)),IF(AB73="Probabilidad",(Q72-(+Q72*AE73)),IF(AB73="Impacto",AK72,""))),"")</f>
        <v>0.216</v>
      </c>
      <c r="AJ73" s="188" t="str">
        <f t="shared" ref="AJ73:AJ77" si="104">IFERROR(IF(AI73="","",IF(AI73&lt;=0.2,"Muy Baja",IF(AI73&lt;=0.4,"Baja",IF(AI73&lt;=0.6,"Media",IF(AI73&lt;=0.8,"Alta","Muy Alta"))))),"")</f>
        <v>Baja</v>
      </c>
      <c r="AK73" s="186">
        <f t="shared" ref="AK73:AK77" si="105">+AI73</f>
        <v>0.216</v>
      </c>
      <c r="AL73" s="188" t="str">
        <f t="shared" ref="AL73:AL77" si="106">IFERROR(IF(AM73="","",IF(AM73&lt;=0.2,"Leve",IF(AM73&lt;=0.4,"Menor",IF(AM73&lt;=0.6,"Moderado",IF(AM73&lt;=0.8,"Mayor","Catastrófico"))))),"")</f>
        <v>Menor</v>
      </c>
      <c r="AM73" s="186">
        <f>IFERROR(IF(AND(AB72="Impacto",AB73="Impacto"),(AM72-(+AM72*AE73)),IF(AB73="Impacto",($T$13-(+$T$13*AE73)),IF(AB73="Probabilidad",AM72,""))),"")</f>
        <v>0.4</v>
      </c>
      <c r="AN73" s="189" t="str">
        <f t="shared" ref="AN73:AN77" si="107">IFERROR(IF(OR(AND(AJ73="Muy Baja",AL73="Leve"),AND(AJ73="Muy Baja",AL73="Menor"),AND(AJ73="Baja",AL73="Leve")),"Bajo",IF(OR(AND(AJ73="Muy baja",AL73="Moderado"),AND(AJ73="Baja",AL73="Menor"),AND(AJ73="Baja",AL73="Moderado"),AND(AJ73="Media",AL73="Leve"),AND(AJ73="Media",AL73="Menor"),AND(AJ73="Media",AL73="Moderado"),AND(AJ73="Alta",AL73="Leve"),AND(AJ73="Alta",AL73="Menor")),"Moderado",IF(OR(AND(AJ73="Muy Baja",AL73="Mayor"),AND(AJ73="Baja",AL73="Mayor"),AND(AJ73="Media",AL73="Mayor"),AND(AJ73="Alta",AL73="Moderado"),AND(AJ73="Alta",AL73="Mayor"),AND(AJ73="Muy Alta",AL73="Leve"),AND(AJ73="Muy Alta",AL73="Menor"),AND(AJ73="Muy Alta",AL73="Moderado"),AND(AJ73="Muy Alta",AL73="Mayor")),"Alto",IF(OR(AND(AJ73="Muy Baja",AL73="Catastrófico"),AND(AJ73="Baja",AL73="Catastrófico"),AND(AJ73="Media",AL73="Catastrófico"),AND(AJ73="Alta",AL73="Catastrófico"),AND(AJ73="Muy Alta",AL73="Catastrófico")),"Extremo","")))),"")</f>
        <v>Moderado</v>
      </c>
      <c r="AO73" s="190" t="s">
        <v>36</v>
      </c>
      <c r="AP73" s="178" t="s">
        <v>377</v>
      </c>
      <c r="AQ73" s="178" t="s">
        <v>370</v>
      </c>
      <c r="AR73" s="178" t="s">
        <v>378</v>
      </c>
      <c r="AS73" s="191" t="s">
        <v>372</v>
      </c>
      <c r="AT73" s="292"/>
      <c r="AU73" s="292"/>
      <c r="AV73" s="292"/>
    </row>
    <row r="74" spans="1:48" ht="15.75" customHeight="1" x14ac:dyDescent="0.2">
      <c r="A74" s="309"/>
      <c r="B74" s="311"/>
      <c r="C74" s="292"/>
      <c r="D74" s="292"/>
      <c r="E74" s="292"/>
      <c r="F74" s="292"/>
      <c r="G74" s="305"/>
      <c r="H74" s="292"/>
      <c r="I74" s="292"/>
      <c r="J74" s="292"/>
      <c r="K74" s="292"/>
      <c r="L74" s="292"/>
      <c r="M74" s="292"/>
      <c r="N74" s="292"/>
      <c r="O74" s="300"/>
      <c r="P74" s="299"/>
      <c r="Q74" s="294"/>
      <c r="R74" s="293"/>
      <c r="S74" s="294">
        <f>IF(NOT(ISERROR(MATCH(R74,_xlfn.ANCHORARRAY(G85),0))),Q87&amp;"Por favor no seleccionar los criterios de impacto",R74)</f>
        <v>0</v>
      </c>
      <c r="T74" s="299"/>
      <c r="U74" s="294"/>
      <c r="V74" s="296"/>
      <c r="W74" s="182">
        <v>3</v>
      </c>
      <c r="X74" s="183"/>
      <c r="Y74" s="182"/>
      <c r="Z74" s="182"/>
      <c r="AA74" s="179" t="str">
        <f t="shared" si="102"/>
        <v xml:space="preserve">  </v>
      </c>
      <c r="AB74" s="184" t="str">
        <f t="shared" si="98"/>
        <v/>
      </c>
      <c r="AC74" s="185"/>
      <c r="AD74" s="185"/>
      <c r="AE74" s="186" t="str">
        <f t="shared" si="103"/>
        <v/>
      </c>
      <c r="AF74" s="185"/>
      <c r="AG74" s="185"/>
      <c r="AH74" s="185"/>
      <c r="AI74" s="187" t="str">
        <f>IFERROR(IF(AND(AB73="Probabilidad",AB74="Probabilidad"),(AK73-(+AK73*AE74)),IF(AND(AB73="Impacto",AB74="Probabilidad"),(AK72-(+AK72*AE74)),IF(AB74="Impacto",AK73,""))),"")</f>
        <v/>
      </c>
      <c r="AJ74" s="188" t="str">
        <f t="shared" si="104"/>
        <v/>
      </c>
      <c r="AK74" s="186" t="str">
        <f t="shared" si="105"/>
        <v/>
      </c>
      <c r="AL74" s="188" t="str">
        <f t="shared" si="106"/>
        <v/>
      </c>
      <c r="AM74" s="186" t="str">
        <f>IFERROR(IF(AND(AB73="Impacto",AB74="Impacto"),(AM73-(+AM73*AE74)),IF(AND(AB73="Probabilidad",AB74="Impacto"),(AM72-(+AM72*AE74)),IF(AB74="Probabilidad",AM73,""))),"")</f>
        <v/>
      </c>
      <c r="AN74" s="189" t="str">
        <f t="shared" si="107"/>
        <v/>
      </c>
      <c r="AO74" s="190"/>
      <c r="AP74" s="178"/>
      <c r="AQ74" s="180"/>
      <c r="AR74" s="180"/>
      <c r="AS74" s="191"/>
      <c r="AT74" s="292"/>
      <c r="AU74" s="292"/>
      <c r="AV74" s="292"/>
    </row>
    <row r="75" spans="1:48" ht="15.75" customHeight="1" x14ac:dyDescent="0.2">
      <c r="A75" s="309"/>
      <c r="B75" s="311"/>
      <c r="C75" s="292"/>
      <c r="D75" s="292"/>
      <c r="E75" s="292"/>
      <c r="F75" s="292"/>
      <c r="G75" s="305"/>
      <c r="H75" s="292"/>
      <c r="I75" s="292"/>
      <c r="J75" s="292"/>
      <c r="K75" s="292"/>
      <c r="L75" s="292"/>
      <c r="M75" s="292"/>
      <c r="N75" s="292"/>
      <c r="O75" s="300"/>
      <c r="P75" s="299"/>
      <c r="Q75" s="294"/>
      <c r="R75" s="293"/>
      <c r="S75" s="294">
        <f>IF(NOT(ISERROR(MATCH(R75,_xlfn.ANCHORARRAY(G86),0))),Q88&amp;"Por favor no seleccionar los criterios de impacto",R75)</f>
        <v>0</v>
      </c>
      <c r="T75" s="299"/>
      <c r="U75" s="294"/>
      <c r="V75" s="296"/>
      <c r="W75" s="182">
        <v>4</v>
      </c>
      <c r="X75" s="183"/>
      <c r="Y75" s="182"/>
      <c r="Z75" s="182"/>
      <c r="AA75" s="179" t="str">
        <f t="shared" si="102"/>
        <v xml:space="preserve">  </v>
      </c>
      <c r="AB75" s="184" t="str">
        <f t="shared" si="98"/>
        <v/>
      </c>
      <c r="AC75" s="185"/>
      <c r="AD75" s="185"/>
      <c r="AE75" s="186" t="str">
        <f t="shared" si="103"/>
        <v/>
      </c>
      <c r="AF75" s="185"/>
      <c r="AG75" s="185"/>
      <c r="AH75" s="185"/>
      <c r="AI75" s="187" t="str">
        <f t="shared" ref="AI75:AI77" si="108">IFERROR(IF(AND(AB74="Probabilidad",AB75="Probabilidad"),(AK74-(+AK74*AE75)),IF(AND(AB74="Impacto",AB75="Probabilidad"),(AK73-(+AK73*AE75)),IF(AB75="Impacto",AK74,""))),"")</f>
        <v/>
      </c>
      <c r="AJ75" s="188" t="str">
        <f t="shared" si="104"/>
        <v/>
      </c>
      <c r="AK75" s="186" t="str">
        <f t="shared" si="105"/>
        <v/>
      </c>
      <c r="AL75" s="188" t="str">
        <f t="shared" si="106"/>
        <v/>
      </c>
      <c r="AM75" s="186" t="str">
        <f t="shared" ref="AM75:AM77" si="109">IFERROR(IF(AND(AB74="Impacto",AB75="Impacto"),(AM74-(+AM74*AE75)),IF(AND(AB74="Probabilidad",AB75="Impacto"),(AM73-(+AM73*AE75)),IF(AB75="Probabilidad",AM74,""))),"")</f>
        <v/>
      </c>
      <c r="AN75" s="189" t="str">
        <f>IFERROR(IF(OR(AND(AJ75="Muy Baja",AL75="Leve"),AND(AJ75="Muy Baja",AL75="Menor"),AND(AJ75="Baja",AL75="Leve")),"Bajo",IF(OR(AND(AJ75="Muy baja",AL75="Moderado"),AND(AJ75="Baja",AL75="Menor"),AND(AJ75="Baja",AL75="Moderado"),AND(AJ75="Media",AL75="Leve"),AND(AJ75="Media",AL75="Menor"),AND(AJ75="Media",AL75="Moderado"),AND(AJ75="Alta",AL75="Leve"),AND(AJ75="Alta",AL75="Menor")),"Moderado",IF(OR(AND(AJ75="Muy Baja",AL75="Mayor"),AND(AJ75="Baja",AL75="Mayor"),AND(AJ75="Media",AL75="Mayor"),AND(AJ75="Alta",AL75="Moderado"),AND(AJ75="Alta",AL75="Mayor"),AND(AJ75="Muy Alta",AL75="Leve"),AND(AJ75="Muy Alta",AL75="Menor"),AND(AJ75="Muy Alta",AL75="Moderado"),AND(AJ75="Muy Alta",AL75="Mayor")),"Alto",IF(OR(AND(AJ75="Muy Baja",AL75="Catastrófico"),AND(AJ75="Baja",AL75="Catastrófico"),AND(AJ75="Media",AL75="Catastrófico"),AND(AJ75="Alta",AL75="Catastrófico"),AND(AJ75="Muy Alta",AL75="Catastrófico")),"Extremo","")))),"")</f>
        <v/>
      </c>
      <c r="AO75" s="190"/>
      <c r="AP75" s="178"/>
      <c r="AQ75" s="180"/>
      <c r="AR75" s="180"/>
      <c r="AS75" s="191"/>
      <c r="AT75" s="292"/>
      <c r="AU75" s="292"/>
      <c r="AV75" s="292"/>
    </row>
    <row r="76" spans="1:48" ht="15.75" customHeight="1" x14ac:dyDescent="0.2">
      <c r="A76" s="309"/>
      <c r="B76" s="311"/>
      <c r="C76" s="292"/>
      <c r="D76" s="292"/>
      <c r="E76" s="292"/>
      <c r="F76" s="292"/>
      <c r="G76" s="305"/>
      <c r="H76" s="292"/>
      <c r="I76" s="292"/>
      <c r="J76" s="292"/>
      <c r="K76" s="292"/>
      <c r="L76" s="292"/>
      <c r="M76" s="292"/>
      <c r="N76" s="292"/>
      <c r="O76" s="300"/>
      <c r="P76" s="299"/>
      <c r="Q76" s="294"/>
      <c r="R76" s="293"/>
      <c r="S76" s="294">
        <f>IF(NOT(ISERROR(MATCH(R76,_xlfn.ANCHORARRAY(G87),0))),Q89&amp;"Por favor no seleccionar los criterios de impacto",R76)</f>
        <v>0</v>
      </c>
      <c r="T76" s="299"/>
      <c r="U76" s="294"/>
      <c r="V76" s="296"/>
      <c r="W76" s="182">
        <v>5</v>
      </c>
      <c r="X76" s="183"/>
      <c r="Y76" s="182"/>
      <c r="Z76" s="182"/>
      <c r="AA76" s="179" t="str">
        <f t="shared" si="102"/>
        <v xml:space="preserve">  </v>
      </c>
      <c r="AB76" s="184" t="str">
        <f t="shared" si="98"/>
        <v/>
      </c>
      <c r="AC76" s="185"/>
      <c r="AD76" s="185"/>
      <c r="AE76" s="186" t="str">
        <f t="shared" si="103"/>
        <v/>
      </c>
      <c r="AF76" s="185"/>
      <c r="AG76" s="185"/>
      <c r="AH76" s="185"/>
      <c r="AI76" s="187" t="str">
        <f t="shared" si="108"/>
        <v/>
      </c>
      <c r="AJ76" s="188" t="str">
        <f t="shared" si="104"/>
        <v/>
      </c>
      <c r="AK76" s="186" t="str">
        <f t="shared" si="105"/>
        <v/>
      </c>
      <c r="AL76" s="188" t="str">
        <f t="shared" si="106"/>
        <v/>
      </c>
      <c r="AM76" s="186" t="str">
        <f t="shared" si="109"/>
        <v/>
      </c>
      <c r="AN76" s="189" t="str">
        <f t="shared" si="107"/>
        <v/>
      </c>
      <c r="AO76" s="190"/>
      <c r="AP76" s="178"/>
      <c r="AQ76" s="180"/>
      <c r="AR76" s="180"/>
      <c r="AS76" s="191"/>
      <c r="AT76" s="292"/>
      <c r="AU76" s="292"/>
      <c r="AV76" s="292"/>
    </row>
    <row r="77" spans="1:48" ht="15.75" customHeight="1" x14ac:dyDescent="0.2">
      <c r="A77" s="309"/>
      <c r="B77" s="311"/>
      <c r="C77" s="292"/>
      <c r="D77" s="292"/>
      <c r="E77" s="292"/>
      <c r="F77" s="292"/>
      <c r="G77" s="305"/>
      <c r="H77" s="292"/>
      <c r="I77" s="292"/>
      <c r="J77" s="292"/>
      <c r="K77" s="292"/>
      <c r="L77" s="292"/>
      <c r="M77" s="292"/>
      <c r="N77" s="292"/>
      <c r="O77" s="300"/>
      <c r="P77" s="299"/>
      <c r="Q77" s="294"/>
      <c r="R77" s="293"/>
      <c r="S77" s="294">
        <f>IF(NOT(ISERROR(MATCH(R77,_xlfn.ANCHORARRAY(G88),0))),Q90&amp;"Por favor no seleccionar los criterios de impacto",R77)</f>
        <v>0</v>
      </c>
      <c r="T77" s="299"/>
      <c r="U77" s="294"/>
      <c r="V77" s="296"/>
      <c r="W77" s="182">
        <v>6</v>
      </c>
      <c r="X77" s="183"/>
      <c r="Y77" s="182"/>
      <c r="Z77" s="182"/>
      <c r="AA77" s="179" t="str">
        <f t="shared" si="102"/>
        <v xml:space="preserve">  </v>
      </c>
      <c r="AB77" s="184" t="str">
        <f t="shared" si="98"/>
        <v/>
      </c>
      <c r="AC77" s="185"/>
      <c r="AD77" s="185"/>
      <c r="AE77" s="186" t="str">
        <f t="shared" si="103"/>
        <v/>
      </c>
      <c r="AF77" s="185"/>
      <c r="AG77" s="185"/>
      <c r="AH77" s="185"/>
      <c r="AI77" s="187" t="str">
        <f t="shared" si="108"/>
        <v/>
      </c>
      <c r="AJ77" s="188" t="str">
        <f t="shared" si="104"/>
        <v/>
      </c>
      <c r="AK77" s="186" t="str">
        <f t="shared" si="105"/>
        <v/>
      </c>
      <c r="AL77" s="188" t="str">
        <f t="shared" si="106"/>
        <v/>
      </c>
      <c r="AM77" s="186" t="str">
        <f t="shared" si="109"/>
        <v/>
      </c>
      <c r="AN77" s="189" t="str">
        <f t="shared" si="107"/>
        <v/>
      </c>
      <c r="AO77" s="190"/>
      <c r="AP77" s="178"/>
      <c r="AQ77" s="180"/>
      <c r="AR77" s="180"/>
      <c r="AS77" s="191"/>
      <c r="AT77" s="292"/>
      <c r="AU77" s="292"/>
      <c r="AV77" s="292"/>
    </row>
    <row r="78" spans="1:48" ht="48" customHeight="1" x14ac:dyDescent="0.2">
      <c r="A78" s="309">
        <v>12</v>
      </c>
      <c r="B78" s="311" t="s">
        <v>379</v>
      </c>
      <c r="C78" s="292" t="s">
        <v>34</v>
      </c>
      <c r="D78" s="292" t="s">
        <v>380</v>
      </c>
      <c r="E78" s="292" t="s">
        <v>381</v>
      </c>
      <c r="F78" s="292" t="s">
        <v>382</v>
      </c>
      <c r="G78" s="305" t="str">
        <f>+CONCATENATE(C78," ",D78," ",E78)</f>
        <v>Posibilidad de afectación Económica y Reputacional Por baja disponibilidad operativa de vehículos, maquinaria, equipos y plantas industriales, afectando el cumplimiento de las metas establecidas en la UAERMV. Debido a la falta de seguimiento a los mantenimientos realizados y al aumento de la demanda operativa.</v>
      </c>
      <c r="H78" s="292" t="s">
        <v>192</v>
      </c>
      <c r="I78" s="292" t="s">
        <v>45</v>
      </c>
      <c r="J78" s="292" t="s">
        <v>383</v>
      </c>
      <c r="K78" s="292" t="s">
        <v>384</v>
      </c>
      <c r="L78" s="292" t="s">
        <v>385</v>
      </c>
      <c r="M78" s="292" t="s">
        <v>51</v>
      </c>
      <c r="N78" s="292" t="s">
        <v>62</v>
      </c>
      <c r="O78" s="300">
        <v>12</v>
      </c>
      <c r="P78" s="299" t="str">
        <f>IF(O78&lt;=0,"",IF(O78&lt;=2,"Muy Baja",IF(O78&lt;=24,"Baja",IF(O78&lt;=500,"Media",IF(O78&lt;=5000,"Alta","Muy Alta")))))</f>
        <v>Baja</v>
      </c>
      <c r="Q78" s="294">
        <f>IF(P78="","",IF(P78="Muy Baja",0.2,IF(P78="Baja",0.4,IF(P78="Media",0.6,IF(P78="Alta",0.8,IF(P78="Muy Alta",1,))))))</f>
        <v>0.4</v>
      </c>
      <c r="R78" s="293" t="s">
        <v>197</v>
      </c>
      <c r="S78" s="294" t="str">
        <f>IF(NOT(ISERROR(MATCH(R78,'[9]Tabla Impacto'!$B$245:$B$247,0))),'[9]Tabla Impacto'!$F$224&amp;"Por favor no seleccionar los criterios de impacto(Afectación Económica o presupuestal y Pérdida Reputacional)",R78)</f>
        <v xml:space="preserve">     El riesgo afecta la imagen de la entidad con algunos usuarios de relevancia frente al logro de los objetivos</v>
      </c>
      <c r="T78" s="299" t="str">
        <f>IF(OR(S78='[9]Tabla Impacto'!$C$12,S78='[9]Tabla Impacto'!$D$12),"Leve",IF(OR(S78='[9]Tabla Impacto'!$C$13,S78='[9]Tabla Impacto'!$D$13),"Menor",IF(OR(S78='[9]Tabla Impacto'!$C$14,S78='[9]Tabla Impacto'!$D$14),"Moderado",IF(OR(S78='[9]Tabla Impacto'!$C$15,S78='[9]Tabla Impacto'!$D$15),"Mayor",IF(OR(S78='[9]Tabla Impacto'!$C$16,S78='[9]Tabla Impacto'!$D$16),"Catastrófico","")))))</f>
        <v>Moderado</v>
      </c>
      <c r="U78" s="294">
        <f>IF(T78="","",IF(T78="Leve",0.2,IF(T78="Menor",0.4,IF(T78="Moderado",0.6,IF(T78="Mayor",0.8,IF(T78="Catastrófico",1,))))))</f>
        <v>0.6</v>
      </c>
      <c r="V78" s="296" t="str">
        <f>IF(OR(AND(P78="Muy Baja",T78="Leve"),AND(P78="Muy Baja",T78="Menor"),AND(P78="Baja",T78="Leve")),"Bajo",IF(OR(AND(P78="Muy baja",T78="Moderado"),AND(P78="Baja",T78="Menor"),AND(P78="Baja",T78="Moderado"),AND(P78="Media",T78="Leve"),AND(P78="Media",T78="Menor"),AND(P78="Media",T78="Moderado"),AND(P78="Alta",T78="Leve"),AND(P78="Alta",T78="Menor")),"Moderado",IF(OR(AND(P78="Muy Baja",T78="Mayor"),AND(P78="Baja",T78="Mayor"),AND(P78="Media",T78="Mayor"),AND(P78="Alta",T78="Moderado"),AND(P78="Alta",T78="Mayor"),AND(P78="Muy Alta",T78="Leve"),AND(P78="Muy Alta",T78="Menor"),AND(P78="Muy Alta",T78="Moderado"),AND(P78="Muy Alta",T78="Mayor")),"Alto",IF(OR(AND(P78="Muy Baja",T78="Catastrófico"),AND(P78="Baja",T78="Catastrófico"),AND(P78="Media",T78="Catastrófico"),AND(P78="Alta",T78="Catastrófico"),AND(P78="Muy Alta",T78="Catastrófico")),"Extremo",""))))</f>
        <v>Moderado</v>
      </c>
      <c r="W78" s="182">
        <v>1</v>
      </c>
      <c r="X78" s="183" t="s">
        <v>386</v>
      </c>
      <c r="Y78" s="183" t="s">
        <v>40</v>
      </c>
      <c r="Z78" s="216" t="s">
        <v>387</v>
      </c>
      <c r="AA78" s="216" t="str">
        <f>+CONCATENATE(X78," ",Y78," ",Z78)</f>
        <v>El designado por la Gerencia de Maquinaria y equipos Revisa Mensualmente en la mesa de trabajo se verifica el correcto diligenciamiento del PPMQ-DI-004-Consolidado Maquinaria, Vehiculos y Equipos, y del PPMQ-DI-005 Base de datos control de mantenimiento preventivo por horas, kilómetros o m3 producidos, dejando como evidencia el acta de seguimiento. 
En caso de identificar novedades en la información se debe documentar la desviación alertando a la Gerencia de Maquinaria  y Equipos para la toma de decisiones.</v>
      </c>
      <c r="AB78" s="184" t="str">
        <f t="shared" si="98"/>
        <v>Probabilidad</v>
      </c>
      <c r="AC78" s="185" t="s">
        <v>214</v>
      </c>
      <c r="AD78" s="185" t="s">
        <v>201</v>
      </c>
      <c r="AE78" s="186" t="str">
        <f>IF(AND(AC78="Preventivo",AD78="Automático"),"50%",IF(AND(AC78="Preventivo",AD78="Manual"),"40%",IF(AND(AC78="Detectivo",AD78="Automático"),"40%",IF(AND(AC78="Detectivo",AD78="Manual"),"30%",IF(AND(AC78="Correctivo",AD78="Automático"),"35%",IF(AND(AC78="Correctivo",AD78="Manual"),"25%",""))))))</f>
        <v>30%</v>
      </c>
      <c r="AF78" s="185" t="s">
        <v>202</v>
      </c>
      <c r="AG78" s="185" t="s">
        <v>203</v>
      </c>
      <c r="AH78" s="185" t="s">
        <v>204</v>
      </c>
      <c r="AI78" s="187">
        <f>IFERROR(IF(AB78="Probabilidad",(Q78-(+Q78*AE78)),IF(AB78="Impacto",Q78,"")),"")</f>
        <v>0.28000000000000003</v>
      </c>
      <c r="AJ78" s="188" t="str">
        <f>IFERROR(IF(AI78="","",IF(AI78&lt;=0.2,"Muy Baja",IF(AI78&lt;=0.4,"Baja",IF(AI78&lt;=0.6,"Media",IF(AI78&lt;=0.8,"Alta","Muy Alta"))))),"")</f>
        <v>Baja</v>
      </c>
      <c r="AK78" s="186">
        <f>+AI78</f>
        <v>0.28000000000000003</v>
      </c>
      <c r="AL78" s="188" t="str">
        <f>IFERROR(IF(AM78="","",IF(AM78&lt;=0.2,"Leve",IF(AM78&lt;=0.4,"Menor",IF(AM78&lt;=0.6,"Moderado",IF(AM78&lt;=0.8,"Mayor","Catastrófico"))))),"")</f>
        <v>Moderado</v>
      </c>
      <c r="AM78" s="186">
        <f>IFERROR(IF(AB78="Impacto",(U78-(+U78*AE78)),IF(AB78="Probabilidad",U78,"")),"")</f>
        <v>0.6</v>
      </c>
      <c r="AN78" s="189" t="str">
        <f>IFERROR(IF(OR(AND(AJ78="Muy Baja",AL78="Leve"),AND(AJ78="Muy Baja",AL78="Menor"),AND(AJ78="Baja",AL78="Leve")),"Bajo",IF(OR(AND(AJ78="Muy baja",AL78="Moderado"),AND(AJ78="Baja",AL78="Menor"),AND(AJ78="Baja",AL78="Moderado"),AND(AJ78="Media",AL78="Leve"),AND(AJ78="Media",AL78="Menor"),AND(AJ78="Media",AL78="Moderado"),AND(AJ78="Alta",AL78="Leve"),AND(AJ78="Alta",AL78="Menor")),"Moderado",IF(OR(AND(AJ78="Muy Baja",AL78="Mayor"),AND(AJ78="Baja",AL78="Mayor"),AND(AJ78="Media",AL78="Mayor"),AND(AJ78="Alta",AL78="Moderado"),AND(AJ78="Alta",AL78="Mayor"),AND(AJ78="Muy Alta",AL78="Leve"),AND(AJ78="Muy Alta",AL78="Menor"),AND(AJ78="Muy Alta",AL78="Moderado"),AND(AJ78="Muy Alta",AL78="Mayor")),"Alto",IF(OR(AND(AJ78="Muy Baja",AL78="Catastrófico"),AND(AJ78="Baja",AL78="Catastrófico"),AND(AJ78="Media",AL78="Catastrófico"),AND(AJ78="Alta",AL78="Catastrófico"),AND(AJ78="Muy Alta",AL78="Catastrófico")),"Extremo","")))),"")</f>
        <v>Moderado</v>
      </c>
      <c r="AO78" s="190" t="s">
        <v>36</v>
      </c>
      <c r="AP78" s="178" t="s">
        <v>388</v>
      </c>
      <c r="AQ78" s="178" t="s">
        <v>389</v>
      </c>
      <c r="AR78" s="178" t="s">
        <v>390</v>
      </c>
      <c r="AS78" s="191" t="s">
        <v>208</v>
      </c>
      <c r="AT78" s="173" t="s">
        <v>391</v>
      </c>
      <c r="AU78" s="173" t="s">
        <v>392</v>
      </c>
      <c r="AV78" s="173" t="s">
        <v>393</v>
      </c>
    </row>
    <row r="79" spans="1:48" ht="48" customHeight="1" x14ac:dyDescent="0.2">
      <c r="A79" s="309"/>
      <c r="B79" s="311"/>
      <c r="C79" s="292"/>
      <c r="D79" s="292"/>
      <c r="E79" s="292"/>
      <c r="F79" s="292"/>
      <c r="G79" s="305"/>
      <c r="H79" s="292"/>
      <c r="I79" s="292"/>
      <c r="J79" s="292"/>
      <c r="K79" s="292"/>
      <c r="L79" s="292"/>
      <c r="M79" s="292"/>
      <c r="N79" s="292"/>
      <c r="O79" s="300"/>
      <c r="P79" s="299"/>
      <c r="Q79" s="294"/>
      <c r="R79" s="293"/>
      <c r="S79" s="294">
        <f>IF(NOT(ISERROR(MATCH(R79,_xlfn.ANCHORARRAY(G90),0))),Q92&amp;"Por favor no seleccionar los criterios de impacto",R79)</f>
        <v>0</v>
      </c>
      <c r="T79" s="299"/>
      <c r="U79" s="294"/>
      <c r="V79" s="296"/>
      <c r="W79" s="182">
        <v>2</v>
      </c>
      <c r="X79" s="183" t="s">
        <v>386</v>
      </c>
      <c r="Y79" s="182" t="s">
        <v>40</v>
      </c>
      <c r="Z79" s="194" t="s">
        <v>394</v>
      </c>
      <c r="AA79" s="216" t="str">
        <f>+CONCATENATE(X79," ",Y79," ",Z79)</f>
        <v>El designado por la Gerencia de Maquinaria y equipos Revisa Mensualmente la gestión, de la información registrada en el documento interno PPMQ-DI-007 Base de datos ordenes de mantenimiento y del PPMQ-FM-002 Formato reporte de necesidades de mantenimiento dejando como evidencia el acta de reunión.
Si se observa la falta de registros e información de los mantenimientos de los vehiculos, maquinaria, equipos se debe documentar la desviación e informar al lider y/o gerente de maquinaria y equipos.</v>
      </c>
      <c r="AB79" s="184" t="str">
        <f t="shared" si="98"/>
        <v>Probabilidad</v>
      </c>
      <c r="AC79" s="185" t="s">
        <v>214</v>
      </c>
      <c r="AD79" s="185" t="s">
        <v>201</v>
      </c>
      <c r="AE79" s="186" t="str">
        <f>IF(AND(AC79="Preventivo",AD79="Automático"),"50%",IF(AND(AC79="Preventivo",AD79="Manual"),"40%",IF(AND(AC79="Detectivo",AD79="Automático"),"40%",IF(AND(AC79="Detectivo",AD79="Manual"),"30%",IF(AND(AC79="Correctivo",AD79="Automático"),"35%",IF(AND(AC79="Correctivo",AD79="Manual"),"25%",""))))))</f>
        <v>30%</v>
      </c>
      <c r="AF79" s="185" t="s">
        <v>202</v>
      </c>
      <c r="AG79" s="185" t="s">
        <v>203</v>
      </c>
      <c r="AH79" s="185" t="s">
        <v>204</v>
      </c>
      <c r="AI79" s="187">
        <f>IFERROR(IF(AB79="Probabilidad",(Q79-(+Q79*AE79)),IF(AB79="Impacto",Q79,"")),"")</f>
        <v>0</v>
      </c>
      <c r="AJ79" s="188" t="str">
        <f>IFERROR(IF(AI79="","",IF(AI79&lt;=0.2,"Muy Baja",IF(AI79&lt;=0.4,"Baja",IF(AI79&lt;=0.6,"Media",IF(AI79&lt;=0.8,"Alta","Muy Alta"))))),"")</f>
        <v>Muy Baja</v>
      </c>
      <c r="AK79" s="186">
        <f>+AI78</f>
        <v>0.28000000000000003</v>
      </c>
      <c r="AL79" s="188" t="str">
        <f>IFERROR(IF(AM78="","",IF(AM78&lt;=0.2,"Leve",IF(AM78&lt;=0.4,"Menor",IF(AM78&lt;=0.6,"Moderado",IF(AM78&lt;=0.8,"Mayor","Catastrófico"))))),"")</f>
        <v>Moderado</v>
      </c>
      <c r="AM79" s="186">
        <f>IFERROR(IF(AB78="Impacto",(U78-(+U78*AE78)),IF(AB78="Probabilidad",U78,"")),"")</f>
        <v>0.6</v>
      </c>
      <c r="AN79" s="189" t="str">
        <f>IFERROR(IF(OR(AND(AJ79="Muy Baja",AL79="Leve"),AND(AJ79="Muy Baja",AL79="Menor"),AND(AJ79="Baja",AL79="Leve")),"Bajo",IF(OR(AND(AJ79="Muy baja",AL79="Moderado"),AND(AJ79="Baja",AL79="Menor"),AND(AJ79="Baja",AL79="Moderado"),AND(AJ79="Media",AL79="Leve"),AND(AJ79="Media",AL79="Menor"),AND(AJ79="Media",AL79="Moderado"),AND(AJ79="Alta",AL79="Leve"),AND(AJ79="Alta",AL79="Menor")),"Moderado",IF(OR(AND(AJ79="Muy Baja",AL79="Mayor"),AND(AJ79="Baja",AL79="Mayor"),AND(AJ79="Media",AL79="Mayor"),AND(AJ79="Alta",AL79="Moderado"),AND(AJ79="Alta",AL79="Mayor"),AND(AJ79="Muy Alta",AL79="Leve"),AND(AJ79="Muy Alta",AL79="Menor"),AND(AJ79="Muy Alta",AL79="Moderado"),AND(AJ79="Muy Alta",AL79="Mayor")),"Alto",IF(OR(AND(AJ79="Muy Baja",AL79="Catastrófico"),AND(AJ79="Baja",AL79="Catastrófico"),AND(AJ79="Media",AL79="Catastrófico"),AND(AJ79="Alta",AL79="Catastrófico"),AND(AJ79="Muy Alta",AL79="Catastrófico")),"Extremo","")))),"")</f>
        <v>Moderado</v>
      </c>
      <c r="AO79" s="190" t="s">
        <v>36</v>
      </c>
      <c r="AP79" s="178" t="s">
        <v>395</v>
      </c>
      <c r="AQ79" s="178" t="s">
        <v>396</v>
      </c>
      <c r="AR79" s="178" t="s">
        <v>397</v>
      </c>
      <c r="AS79" s="191" t="s">
        <v>398</v>
      </c>
      <c r="AT79" s="173" t="s">
        <v>399</v>
      </c>
      <c r="AU79" s="173" t="s">
        <v>400</v>
      </c>
      <c r="AV79" s="173" t="s">
        <v>393</v>
      </c>
    </row>
    <row r="80" spans="1:48" ht="15" customHeight="1" x14ac:dyDescent="0.2">
      <c r="A80" s="309"/>
      <c r="B80" s="311"/>
      <c r="C80" s="292"/>
      <c r="D80" s="292"/>
      <c r="E80" s="292"/>
      <c r="F80" s="292"/>
      <c r="G80" s="305"/>
      <c r="H80" s="292"/>
      <c r="I80" s="292"/>
      <c r="J80" s="292"/>
      <c r="K80" s="292"/>
      <c r="L80" s="292"/>
      <c r="M80" s="292"/>
      <c r="N80" s="292"/>
      <c r="O80" s="300"/>
      <c r="P80" s="299"/>
      <c r="Q80" s="294"/>
      <c r="R80" s="293"/>
      <c r="S80" s="294">
        <f>IF(NOT(ISERROR(MATCH(R80,_xlfn.ANCHORARRAY(G91),0))),Q93&amp;"Por favor no seleccionar los criterios de impacto",R80)</f>
        <v>0</v>
      </c>
      <c r="T80" s="299"/>
      <c r="U80" s="294"/>
      <c r="V80" s="296"/>
      <c r="W80" s="182">
        <v>3</v>
      </c>
      <c r="X80" s="183"/>
      <c r="Y80" s="182"/>
      <c r="Z80" s="217"/>
      <c r="AA80" s="179" t="str">
        <f t="shared" ref="AA80:AA83" si="110">+CONCATENATE(X80," ",Y80," ",Z80)</f>
        <v xml:space="preserve">  </v>
      </c>
      <c r="AB80" s="184" t="str">
        <f t="shared" si="98"/>
        <v/>
      </c>
      <c r="AC80" s="185"/>
      <c r="AD80" s="185"/>
      <c r="AE80" s="186" t="str">
        <f t="shared" ref="AE80:AE83" si="111">IF(AND(AC80="Preventivo",AD80="Automático"),"50%",IF(AND(AC80="Preventivo",AD80="Manual"),"40%",IF(AND(AC80="Detectivo",AD80="Automático"),"40%",IF(AND(AC80="Detectivo",AD80="Manual"),"30%",IF(AND(AC80="Correctivo",AD80="Automático"),"35%",IF(AND(AC80="Correctivo",AD80="Manual"),"25%",""))))))</f>
        <v/>
      </c>
      <c r="AF80" s="185"/>
      <c r="AG80" s="185"/>
      <c r="AH80" s="185"/>
      <c r="AI80" s="187" t="str">
        <f>IFERROR(IF(AND(AB79="Probabilidad",AB80="Probabilidad"),(AK79-(+AK79*AE80)),IF(AND(AB79="Impacto",AB80="Probabilidad"),(AK78-(+AK78*AE80)),IF(AB80="Impacto",AK79,""))),"")</f>
        <v/>
      </c>
      <c r="AJ80" s="188" t="str">
        <f t="shared" ref="AJ80:AJ83" si="112">IFERROR(IF(AI80="","",IF(AI80&lt;=0.2,"Muy Baja",IF(AI80&lt;=0.4,"Baja",IF(AI80&lt;=0.6,"Media",IF(AI80&lt;=0.8,"Alta","Muy Alta"))))),"")</f>
        <v/>
      </c>
      <c r="AK80" s="186" t="str">
        <f t="shared" ref="AK80:AK83" si="113">+AI80</f>
        <v/>
      </c>
      <c r="AL80" s="188" t="str">
        <f t="shared" ref="AL80:AL83" si="114">IFERROR(IF(AM80="","",IF(AM80&lt;=0.2,"Leve",IF(AM80&lt;=0.4,"Menor",IF(AM80&lt;=0.6,"Moderado",IF(AM80&lt;=0.8,"Mayor","Catastrófico"))))),"")</f>
        <v/>
      </c>
      <c r="AM80" s="186" t="str">
        <f>IFERROR(IF(AND(AB79="Impacto",AB80="Impacto"),(AM79-(+AM79*AE80)),IF(AND(AB79="Probabilidad",AB80="Impacto"),(AM78-(+AM78*AE80)),IF(AB80="Probabilidad",AM79,""))),"")</f>
        <v/>
      </c>
      <c r="AN80" s="189" t="str">
        <f t="shared" ref="AN80:AN83" si="115">IFERROR(IF(OR(AND(AJ80="Muy Baja",AL80="Leve"),AND(AJ80="Muy Baja",AL80="Menor"),AND(AJ80="Baja",AL80="Leve")),"Bajo",IF(OR(AND(AJ80="Muy baja",AL80="Moderado"),AND(AJ80="Baja",AL80="Menor"),AND(AJ80="Baja",AL80="Moderado"),AND(AJ80="Media",AL80="Leve"),AND(AJ80="Media",AL80="Menor"),AND(AJ80="Media",AL80="Moderado"),AND(AJ80="Alta",AL80="Leve"),AND(AJ80="Alta",AL80="Menor")),"Moderado",IF(OR(AND(AJ80="Muy Baja",AL80="Mayor"),AND(AJ80="Baja",AL80="Mayor"),AND(AJ80="Media",AL80="Mayor"),AND(AJ80="Alta",AL80="Moderado"),AND(AJ80="Alta",AL80="Mayor"),AND(AJ80="Muy Alta",AL80="Leve"),AND(AJ80="Muy Alta",AL80="Menor"),AND(AJ80="Muy Alta",AL80="Moderado"),AND(AJ80="Muy Alta",AL80="Mayor")),"Alto",IF(OR(AND(AJ80="Muy Baja",AL80="Catastrófico"),AND(AJ80="Baja",AL80="Catastrófico"),AND(AJ80="Media",AL80="Catastrófico"),AND(AJ80="Alta",AL80="Catastrófico"),AND(AJ80="Muy Alta",AL80="Catastrófico")),"Extremo","")))),"")</f>
        <v/>
      </c>
      <c r="AO80" s="190"/>
      <c r="AP80" s="178"/>
      <c r="AQ80" s="180"/>
      <c r="AR80" s="180"/>
      <c r="AS80" s="191"/>
      <c r="AT80" s="173"/>
      <c r="AU80" s="173"/>
      <c r="AV80" s="173"/>
    </row>
    <row r="81" spans="1:48" ht="15" customHeight="1" x14ac:dyDescent="0.2">
      <c r="A81" s="309"/>
      <c r="B81" s="311"/>
      <c r="C81" s="292"/>
      <c r="D81" s="292"/>
      <c r="E81" s="292"/>
      <c r="F81" s="292"/>
      <c r="G81" s="305"/>
      <c r="H81" s="292"/>
      <c r="I81" s="292"/>
      <c r="J81" s="292"/>
      <c r="K81" s="292"/>
      <c r="L81" s="292"/>
      <c r="M81" s="292"/>
      <c r="N81" s="292"/>
      <c r="O81" s="300"/>
      <c r="P81" s="299"/>
      <c r="Q81" s="294"/>
      <c r="R81" s="293"/>
      <c r="S81" s="294">
        <f>IF(NOT(ISERROR(MATCH(R81,_xlfn.ANCHORARRAY(G92),0))),Q94&amp;"Por favor no seleccionar los criterios de impacto",R81)</f>
        <v>0</v>
      </c>
      <c r="T81" s="299"/>
      <c r="U81" s="294"/>
      <c r="V81" s="296"/>
      <c r="W81" s="182">
        <v>4</v>
      </c>
      <c r="X81" s="183"/>
      <c r="Y81" s="182"/>
      <c r="Z81" s="183"/>
      <c r="AA81" s="179"/>
      <c r="AB81" s="184" t="str">
        <f t="shared" si="98"/>
        <v/>
      </c>
      <c r="AC81" s="185"/>
      <c r="AD81" s="185"/>
      <c r="AE81" s="186" t="str">
        <f t="shared" si="111"/>
        <v/>
      </c>
      <c r="AF81" s="185"/>
      <c r="AG81" s="185"/>
      <c r="AH81" s="185"/>
      <c r="AI81" s="187" t="str">
        <f t="shared" ref="AI81:AI83" si="116">IFERROR(IF(AND(AB80="Probabilidad",AB81="Probabilidad"),(AK80-(+AK80*AE81)),IF(AND(AB80="Impacto",AB81="Probabilidad"),(AK79-(+AK79*AE81)),IF(AB81="Impacto",AK80,""))),"")</f>
        <v/>
      </c>
      <c r="AJ81" s="188" t="str">
        <f t="shared" si="112"/>
        <v/>
      </c>
      <c r="AK81" s="186" t="str">
        <f t="shared" si="113"/>
        <v/>
      </c>
      <c r="AL81" s="188" t="str">
        <f t="shared" si="114"/>
        <v/>
      </c>
      <c r="AM81" s="186" t="str">
        <f t="shared" ref="AM81:AM83" si="117">IFERROR(IF(AND(AB80="Impacto",AB81="Impacto"),(AM80-(+AM80*AE81)),IF(AND(AB80="Probabilidad",AB81="Impacto"),(AM79-(+AM79*AE81)),IF(AB81="Probabilidad",AM80,""))),"")</f>
        <v/>
      </c>
      <c r="AN81" s="189" t="str">
        <f>IFERROR(IF(OR(AND(AJ81="Muy Baja",AL81="Leve"),AND(AJ81="Muy Baja",AL81="Menor"),AND(AJ81="Baja",AL81="Leve")),"Bajo",IF(OR(AND(AJ81="Muy baja",AL81="Moderado"),AND(AJ81="Baja",AL81="Menor"),AND(AJ81="Baja",AL81="Moderado"),AND(AJ81="Media",AL81="Leve"),AND(AJ81="Media",AL81="Menor"),AND(AJ81="Media",AL81="Moderado"),AND(AJ81="Alta",AL81="Leve"),AND(AJ81="Alta",AL81="Menor")),"Moderado",IF(OR(AND(AJ81="Muy Baja",AL81="Mayor"),AND(AJ81="Baja",AL81="Mayor"),AND(AJ81="Media",AL81="Mayor"),AND(AJ81="Alta",AL81="Moderado"),AND(AJ81="Alta",AL81="Mayor"),AND(AJ81="Muy Alta",AL81="Leve"),AND(AJ81="Muy Alta",AL81="Menor"),AND(AJ81="Muy Alta",AL81="Moderado"),AND(AJ81="Muy Alta",AL81="Mayor")),"Alto",IF(OR(AND(AJ81="Muy Baja",AL81="Catastrófico"),AND(AJ81="Baja",AL81="Catastrófico"),AND(AJ81="Media",AL81="Catastrófico"),AND(AJ81="Alta",AL81="Catastrófico"),AND(AJ81="Muy Alta",AL81="Catastrófico")),"Extremo","")))),"")</f>
        <v/>
      </c>
      <c r="AO81" s="190"/>
      <c r="AP81" s="178"/>
      <c r="AQ81" s="180"/>
      <c r="AR81" s="180"/>
      <c r="AS81" s="191"/>
      <c r="AT81" s="173"/>
      <c r="AU81" s="173"/>
      <c r="AV81" s="173"/>
    </row>
    <row r="82" spans="1:48" ht="15" customHeight="1" x14ac:dyDescent="0.2">
      <c r="A82" s="309"/>
      <c r="B82" s="311"/>
      <c r="C82" s="292"/>
      <c r="D82" s="292"/>
      <c r="E82" s="292"/>
      <c r="F82" s="292"/>
      <c r="G82" s="305"/>
      <c r="H82" s="292"/>
      <c r="I82" s="292"/>
      <c r="J82" s="292"/>
      <c r="K82" s="292"/>
      <c r="L82" s="292"/>
      <c r="M82" s="292"/>
      <c r="N82" s="292"/>
      <c r="O82" s="300"/>
      <c r="P82" s="299"/>
      <c r="Q82" s="294"/>
      <c r="R82" s="293"/>
      <c r="S82" s="294">
        <f>IF(NOT(ISERROR(MATCH(R82,_xlfn.ANCHORARRAY(G93),0))),Q95&amp;"Por favor no seleccionar los criterios de impacto",R82)</f>
        <v>0</v>
      </c>
      <c r="T82" s="299"/>
      <c r="U82" s="294"/>
      <c r="V82" s="296"/>
      <c r="W82" s="182">
        <v>5</v>
      </c>
      <c r="X82" s="183"/>
      <c r="Y82" s="182"/>
      <c r="Z82" s="182"/>
      <c r="AA82" s="179" t="str">
        <f t="shared" si="110"/>
        <v xml:space="preserve">  </v>
      </c>
      <c r="AB82" s="184" t="str">
        <f t="shared" si="98"/>
        <v/>
      </c>
      <c r="AC82" s="185"/>
      <c r="AD82" s="185"/>
      <c r="AE82" s="186" t="str">
        <f t="shared" si="111"/>
        <v/>
      </c>
      <c r="AF82" s="185"/>
      <c r="AG82" s="185"/>
      <c r="AH82" s="185"/>
      <c r="AI82" s="187" t="str">
        <f t="shared" si="116"/>
        <v/>
      </c>
      <c r="AJ82" s="188" t="str">
        <f t="shared" si="112"/>
        <v/>
      </c>
      <c r="AK82" s="186" t="str">
        <f t="shared" si="113"/>
        <v/>
      </c>
      <c r="AL82" s="188" t="str">
        <f t="shared" si="114"/>
        <v/>
      </c>
      <c r="AM82" s="186" t="str">
        <f t="shared" si="117"/>
        <v/>
      </c>
      <c r="AN82" s="189" t="str">
        <f t="shared" si="115"/>
        <v/>
      </c>
      <c r="AO82" s="190"/>
      <c r="AP82" s="178"/>
      <c r="AQ82" s="180"/>
      <c r="AR82" s="180"/>
      <c r="AS82" s="191"/>
      <c r="AT82" s="173"/>
      <c r="AU82" s="173"/>
      <c r="AV82" s="173"/>
    </row>
    <row r="83" spans="1:48" ht="15.75" customHeight="1" x14ac:dyDescent="0.2">
      <c r="A83" s="309"/>
      <c r="B83" s="311"/>
      <c r="C83" s="292"/>
      <c r="D83" s="292"/>
      <c r="E83" s="292"/>
      <c r="F83" s="292"/>
      <c r="G83" s="305"/>
      <c r="H83" s="292"/>
      <c r="I83" s="292"/>
      <c r="J83" s="292"/>
      <c r="K83" s="292"/>
      <c r="L83" s="292"/>
      <c r="M83" s="292"/>
      <c r="N83" s="292"/>
      <c r="O83" s="300"/>
      <c r="P83" s="299"/>
      <c r="Q83" s="294"/>
      <c r="R83" s="293"/>
      <c r="S83" s="294">
        <f>IF(NOT(ISERROR(MATCH(R83,_xlfn.ANCHORARRAY(G94),0))),Q96&amp;"Por favor no seleccionar los criterios de impacto",R83)</f>
        <v>0</v>
      </c>
      <c r="T83" s="299"/>
      <c r="U83" s="294"/>
      <c r="V83" s="296"/>
      <c r="W83" s="182">
        <v>6</v>
      </c>
      <c r="X83" s="183"/>
      <c r="Y83" s="182"/>
      <c r="Z83" s="182"/>
      <c r="AA83" s="179" t="str">
        <f t="shared" si="110"/>
        <v xml:space="preserve">  </v>
      </c>
      <c r="AB83" s="184" t="str">
        <f t="shared" si="98"/>
        <v/>
      </c>
      <c r="AC83" s="185"/>
      <c r="AD83" s="185"/>
      <c r="AE83" s="186" t="str">
        <f t="shared" si="111"/>
        <v/>
      </c>
      <c r="AF83" s="185"/>
      <c r="AG83" s="185"/>
      <c r="AH83" s="185"/>
      <c r="AI83" s="187" t="str">
        <f t="shared" si="116"/>
        <v/>
      </c>
      <c r="AJ83" s="188" t="str">
        <f t="shared" si="112"/>
        <v/>
      </c>
      <c r="AK83" s="186" t="str">
        <f t="shared" si="113"/>
        <v/>
      </c>
      <c r="AL83" s="188" t="str">
        <f t="shared" si="114"/>
        <v/>
      </c>
      <c r="AM83" s="186" t="str">
        <f t="shared" si="117"/>
        <v/>
      </c>
      <c r="AN83" s="189" t="str">
        <f t="shared" si="115"/>
        <v/>
      </c>
      <c r="AO83" s="190"/>
      <c r="AP83" s="178"/>
      <c r="AQ83" s="180"/>
      <c r="AR83" s="180"/>
      <c r="AS83" s="191"/>
      <c r="AT83" s="173"/>
      <c r="AU83" s="173"/>
      <c r="AV83" s="173"/>
    </row>
    <row r="84" spans="1:48" ht="48" customHeight="1" x14ac:dyDescent="0.2">
      <c r="A84" s="309">
        <v>13</v>
      </c>
      <c r="B84" s="311" t="s">
        <v>401</v>
      </c>
      <c r="C84" s="292" t="s">
        <v>31</v>
      </c>
      <c r="D84" s="292" t="s">
        <v>402</v>
      </c>
      <c r="E84" s="292" t="s">
        <v>403</v>
      </c>
      <c r="F84" s="292" t="s">
        <v>404</v>
      </c>
      <c r="G84" s="305" t="str">
        <f>+CONCATENATE(C84," ",D84," ",E84)</f>
        <v>Posibilidad de afectación reputacional Por deficiencias en la calidad de las obras ejecutadas. Debido a materiales e insumos que  no cumplian las especificaciones técnicas en los diferente tipos de intervención que ejecuta la Entidad; deficiencia en la operatividad de la maquinaria y equipo, que podrían generar deficiencias en la calidad de las obras ejecutadas.</v>
      </c>
      <c r="H84" s="292" t="s">
        <v>192</v>
      </c>
      <c r="I84" s="292" t="s">
        <v>45</v>
      </c>
      <c r="J84" s="292" t="s">
        <v>405</v>
      </c>
      <c r="K84" s="292" t="s">
        <v>406</v>
      </c>
      <c r="L84" s="292" t="s">
        <v>407</v>
      </c>
      <c r="M84" s="292" t="s">
        <v>51</v>
      </c>
      <c r="N84" s="292" t="s">
        <v>62</v>
      </c>
      <c r="O84" s="300">
        <v>400</v>
      </c>
      <c r="P84" s="299" t="str">
        <f>IF(O84&lt;=0,"",IF(O84&lt;=2,"Muy Baja",IF(O84&lt;=24,"Baja",IF(O84&lt;=500,"Media",IF(O84&lt;=5000,"Alta","Muy Alta")))))</f>
        <v>Media</v>
      </c>
      <c r="Q84" s="294">
        <f>IF(P84="","",IF(P84="Muy Baja",0.2,IF(P84="Baja",0.4,IF(P84="Media",0.6,IF(P84="Alta",0.8,IF(P84="Muy Alta",1,))))))</f>
        <v>0.6</v>
      </c>
      <c r="R84" s="293" t="s">
        <v>197</v>
      </c>
      <c r="S84" s="294" t="str">
        <f>IF(NOT(ISERROR(MATCH(R84,'[10]Tabla Impacto'!$B$245:$B$247,0))),'[10]Tabla Impacto'!$F$224&amp;"Por favor no seleccionar los criterios de impacto(Afectación Económica o presupuestal y Pérdida Reputacional)",R84)</f>
        <v xml:space="preserve">     El riesgo afecta la imagen de la entidad con algunos usuarios de relevancia frente al logro de los objetivos</v>
      </c>
      <c r="T84" s="299" t="str">
        <f>IF(OR(S84='[10]Tabla Impacto'!$C$12,S84='[10]Tabla Impacto'!$D$12),"Leve",IF(OR(S84='[10]Tabla Impacto'!$C$13,S84='[10]Tabla Impacto'!$D$13),"Menor",IF(OR(S84='[10]Tabla Impacto'!$C$14,S84='[10]Tabla Impacto'!$D$14),"Moderado",IF(OR(S84='[10]Tabla Impacto'!$C$15,S84='[10]Tabla Impacto'!$D$15),"Mayor",IF(OR(S84='[10]Tabla Impacto'!$C$16,S84='[10]Tabla Impacto'!$D$16),"Catastrófico","")))))</f>
        <v>Moderado</v>
      </c>
      <c r="U84" s="294">
        <f>IF(T84="","",IF(T84="Leve",0.2,IF(T84="Menor",0.4,IF(T84="Moderado",0.6,IF(T84="Mayor",0.8,IF(T84="Catastrófico",1,))))))</f>
        <v>0.6</v>
      </c>
      <c r="V84" s="296" t="str">
        <f>IF(OR(AND(P84="Muy Baja",T84="Leve"),AND(P84="Muy Baja",T84="Menor"),AND(P84="Baja",T84="Leve")),"Bajo",IF(OR(AND(P84="Muy baja",T84="Moderado"),AND(P84="Baja",T84="Menor"),AND(P84="Baja",T84="Moderado"),AND(P84="Media",T84="Leve"),AND(P84="Media",T84="Menor"),AND(P84="Media",T84="Moderado"),AND(P84="Alta",T84="Leve"),AND(P84="Alta",T84="Menor")),"Moderado",IF(OR(AND(P84="Muy Baja",T84="Mayor"),AND(P84="Baja",T84="Mayor"),AND(P84="Media",T84="Mayor"),AND(P84="Alta",T84="Moderado"),AND(P84="Alta",T84="Mayor"),AND(P84="Muy Alta",T84="Leve"),AND(P84="Muy Alta",T84="Menor"),AND(P84="Muy Alta",T84="Moderado"),AND(P84="Muy Alta",T84="Mayor")),"Alto",IF(OR(AND(P84="Muy Baja",T84="Catastrófico"),AND(P84="Baja",T84="Catastrófico"),AND(P84="Media",T84="Catastrófico"),AND(P84="Alta",T84="Catastrófico"),AND(P84="Muy Alta",T84="Catastrófico")),"Extremo",""))))</f>
        <v>Moderado</v>
      </c>
      <c r="W84" s="182">
        <v>1</v>
      </c>
      <c r="X84" s="183" t="s">
        <v>408</v>
      </c>
      <c r="Y84" s="183" t="s">
        <v>29</v>
      </c>
      <c r="Z84" s="183" t="s">
        <v>409</v>
      </c>
      <c r="AA84" s="179" t="str">
        <f>+CONCATENATE(X84," ",Y84," ",Z84)</f>
        <v>Los profesionales de Calidad designados por el Subdirector de Intervención de la Infraestructura  Verifica y elabora las actas de visitas y consolidan mensualmente el cumplimiento del proceso constructivo de acuerdo con la aplicación de los procedimientos,  instructivos y demás documentación asociados al proceso. En caso de que se presenten incumplimientos al proceso constructivo el equipo de Calidad con previa aprobación del Subdirector impartira las medidas pertinentes. 
Como evidencia queda el Informe mensual técnico de seguimiento a intervenciones dirigido a la Gerencia para el Desarrollo, la Calidad y la Innovación</v>
      </c>
      <c r="AB84" s="184" t="str">
        <f t="shared" si="98"/>
        <v>Probabilidad</v>
      </c>
      <c r="AC84" s="185" t="s">
        <v>214</v>
      </c>
      <c r="AD84" s="185" t="s">
        <v>201</v>
      </c>
      <c r="AE84" s="186" t="str">
        <f>IF(AND(AC84="Preventivo",AD84="Automático"),"50%",IF(AND(AC84="Preventivo",AD84="Manual"),"40%",IF(AND(AC84="Detectivo",AD84="Automático"),"40%",IF(AND(AC84="Detectivo",AD84="Manual"),"30%",IF(AND(AC84="Correctivo",AD84="Automático"),"35%",IF(AND(AC84="Correctivo",AD84="Manual"),"25%",""))))))</f>
        <v>30%</v>
      </c>
      <c r="AF84" s="185" t="s">
        <v>202</v>
      </c>
      <c r="AG84" s="185" t="s">
        <v>203</v>
      </c>
      <c r="AH84" s="185" t="s">
        <v>204</v>
      </c>
      <c r="AI84" s="187">
        <f>IFERROR(IF(AB84="Probabilidad",(Q84-(+Q84*AE84)),IF(AB84="Impacto",Q84,"")),"")</f>
        <v>0.42</v>
      </c>
      <c r="AJ84" s="188" t="str">
        <f>IFERROR(IF(AI84="","",IF(AI84&lt;=0.2,"Muy Baja",IF(AI84&lt;=0.4,"Baja",IF(AI84&lt;=0.6,"Media",IF(AI84&lt;=0.8,"Alta","Muy Alta"))))),"")</f>
        <v>Media</v>
      </c>
      <c r="AK84" s="186">
        <f>+AI84</f>
        <v>0.42</v>
      </c>
      <c r="AL84" s="188" t="str">
        <f>IFERROR(IF(AM84="","",IF(AM84&lt;=0.2,"Leve",IF(AM84&lt;=0.4,"Menor",IF(AM84&lt;=0.6,"Moderado",IF(AM84&lt;=0.8,"Mayor","Catastrófico"))))),"")</f>
        <v>Moderado</v>
      </c>
      <c r="AM84" s="186">
        <f>IFERROR(IF(AB84="Impacto",(U84-(+U84*AE84)),IF(AB84="Probabilidad",U84,"")),"")</f>
        <v>0.6</v>
      </c>
      <c r="AN84" s="189" t="str">
        <f>IFERROR(IF(OR(AND(AJ84="Muy Baja",AL84="Leve"),AND(AJ84="Muy Baja",AL84="Menor"),AND(AJ84="Baja",AL84="Leve")),"Bajo",IF(OR(AND(AJ84="Muy baja",AL84="Moderado"),AND(AJ84="Baja",AL84="Menor"),AND(AJ84="Baja",AL84="Moderado"),AND(AJ84="Media",AL84="Leve"),AND(AJ84="Media",AL84="Menor"),AND(AJ84="Media",AL84="Moderado"),AND(AJ84="Alta",AL84="Leve"),AND(AJ84="Alta",AL84="Menor")),"Moderado",IF(OR(AND(AJ84="Muy Baja",AL84="Mayor"),AND(AJ84="Baja",AL84="Mayor"),AND(AJ84="Media",AL84="Mayor"),AND(AJ84="Alta",AL84="Moderado"),AND(AJ84="Alta",AL84="Mayor"),AND(AJ84="Muy Alta",AL84="Leve"),AND(AJ84="Muy Alta",AL84="Menor"),AND(AJ84="Muy Alta",AL84="Moderado"),AND(AJ84="Muy Alta",AL84="Mayor")),"Alto",IF(OR(AND(AJ84="Muy Baja",AL84="Catastrófico"),AND(AJ84="Baja",AL84="Catastrófico"),AND(AJ84="Media",AL84="Catastrófico"),AND(AJ84="Alta",AL84="Catastrófico"),AND(AJ84="Muy Alta",AL84="Catastrófico")),"Extremo","")))),"")</f>
        <v>Moderado</v>
      </c>
      <c r="AO84" s="190" t="s">
        <v>36</v>
      </c>
      <c r="AP84" s="292" t="s">
        <v>410</v>
      </c>
      <c r="AQ84" s="292" t="s">
        <v>411</v>
      </c>
      <c r="AR84" s="292" t="s">
        <v>412</v>
      </c>
      <c r="AS84" s="292" t="s">
        <v>413</v>
      </c>
      <c r="AT84" s="292" t="s">
        <v>414</v>
      </c>
      <c r="AU84" s="292" t="s">
        <v>415</v>
      </c>
      <c r="AV84" s="292" t="s">
        <v>411</v>
      </c>
    </row>
    <row r="85" spans="1:48" ht="48" customHeight="1" x14ac:dyDescent="0.2">
      <c r="A85" s="309"/>
      <c r="B85" s="311"/>
      <c r="C85" s="292"/>
      <c r="D85" s="292"/>
      <c r="E85" s="292"/>
      <c r="F85" s="292"/>
      <c r="G85" s="305"/>
      <c r="H85" s="292"/>
      <c r="I85" s="292"/>
      <c r="J85" s="292"/>
      <c r="K85" s="292"/>
      <c r="L85" s="292"/>
      <c r="M85" s="292"/>
      <c r="N85" s="292"/>
      <c r="O85" s="300"/>
      <c r="P85" s="299"/>
      <c r="Q85" s="294"/>
      <c r="R85" s="293"/>
      <c r="S85" s="294">
        <f>IF(NOT(ISERROR(MATCH(R85,_xlfn.ANCHORARRAY(G96),0))),Q98&amp;"Por favor no seleccionar los criterios de impacto",R85)</f>
        <v>0</v>
      </c>
      <c r="T85" s="299"/>
      <c r="U85" s="294"/>
      <c r="V85" s="296"/>
      <c r="W85" s="182">
        <v>2</v>
      </c>
      <c r="X85" s="183" t="s">
        <v>408</v>
      </c>
      <c r="Y85" s="182" t="s">
        <v>29</v>
      </c>
      <c r="Z85" s="183" t="s">
        <v>416</v>
      </c>
      <c r="AA85" s="179" t="str">
        <f>+CONCATENATE(X85," ",Y85," ",Z85)</f>
        <v>Los profesionales de Calidad designados por el Subdirector de Intervención de la Infraestructura  Verifica mensualmente los ensayos de laboratorio que  se efectuarán en los frentes de obra con base en el Documento Interno Plan de Inspección de la Calidad Técnico (SMCT-DI-001)  dirigido a la Gerencia para el Desarrollo, la Calidad y la Innovación. En caso de que se presenten afectaciones a los resultados de los ensayos de Laboratorio los profesionales responsables con previa aprobación de la Gerencia para el Desarrollo, la Calidad y la Innovación impartira las medidas pertinentes. 
Como evidencia queda el informe mensual técnico de los Ensayos ejecutados dirigido a la Gerencia para el Desarrollo, la Calidad y la Innovación</v>
      </c>
      <c r="AB85" s="184" t="str">
        <f t="shared" si="98"/>
        <v>Probabilidad</v>
      </c>
      <c r="AC85" s="185" t="s">
        <v>214</v>
      </c>
      <c r="AD85" s="185" t="s">
        <v>201</v>
      </c>
      <c r="AE85" s="186" t="str">
        <f t="shared" ref="AE85:AE89" si="118">IF(AND(AC85="Preventivo",AD85="Automático"),"50%",IF(AND(AC85="Preventivo",AD85="Manual"),"40%",IF(AND(AC85="Detectivo",AD85="Automático"),"40%",IF(AND(AC85="Detectivo",AD85="Manual"),"30%",IF(AND(AC85="Correctivo",AD85="Automático"),"35%",IF(AND(AC85="Correctivo",AD85="Manual"),"25%",""))))))</f>
        <v>30%</v>
      </c>
      <c r="AF85" s="185" t="s">
        <v>202</v>
      </c>
      <c r="AG85" s="185" t="s">
        <v>203</v>
      </c>
      <c r="AH85" s="185" t="s">
        <v>204</v>
      </c>
      <c r="AI85" s="187">
        <f>IFERROR(IF(AND(AB84="Probabilidad",AB85="Probabilidad"),(AK84-(+AK84*AE85)),IF(AB85="Probabilidad",(Q84-(+Q84*AE85)),IF(AB85="Impacto",AK84,""))),"")</f>
        <v>0.29399999999999998</v>
      </c>
      <c r="AJ85" s="188" t="str">
        <f t="shared" ref="AJ85:AJ107" si="119">IFERROR(IF(AI85="","",IF(AI85&lt;=0.2,"Muy Baja",IF(AI85&lt;=0.4,"Baja",IF(AI85&lt;=0.6,"Media",IF(AI85&lt;=0.8,"Alta","Muy Alta"))))),"")</f>
        <v>Baja</v>
      </c>
      <c r="AK85" s="186">
        <f t="shared" ref="AK85:AK89" si="120">+AI85</f>
        <v>0.29399999999999998</v>
      </c>
      <c r="AL85" s="188" t="str">
        <f t="shared" ref="AL85:AL107" si="121">IFERROR(IF(AM85="","",IF(AM85&lt;=0.2,"Leve",IF(AM85&lt;=0.4,"Menor",IF(AM85&lt;=0.6,"Moderado",IF(AM85&lt;=0.8,"Mayor","Catastrófico"))))),"")</f>
        <v>Moderado</v>
      </c>
      <c r="AM85" s="186">
        <f>IFERROR(IF(AND(AB84="Impacto",AB85="Impacto"),(AM84-(+AM84*AE85)),IF(AB85="Impacto",($T$13-(+$T$13*AE85)),IF(AB85="Probabilidad",AM84,""))),"")</f>
        <v>0.6</v>
      </c>
      <c r="AN85" s="189" t="str">
        <f t="shared" ref="AN85:AN89" si="122">IFERROR(IF(OR(AND(AJ85="Muy Baja",AL85="Leve"),AND(AJ85="Muy Baja",AL85="Menor"),AND(AJ85="Baja",AL85="Leve")),"Bajo",IF(OR(AND(AJ85="Muy baja",AL85="Moderado"),AND(AJ85="Baja",AL85="Menor"),AND(AJ85="Baja",AL85="Moderado"),AND(AJ85="Media",AL85="Leve"),AND(AJ85="Media",AL85="Menor"),AND(AJ85="Media",AL85="Moderado"),AND(AJ85="Alta",AL85="Leve"),AND(AJ85="Alta",AL85="Menor")),"Moderado",IF(OR(AND(AJ85="Muy Baja",AL85="Mayor"),AND(AJ85="Baja",AL85="Mayor"),AND(AJ85="Media",AL85="Mayor"),AND(AJ85="Alta",AL85="Moderado"),AND(AJ85="Alta",AL85="Mayor"),AND(AJ85="Muy Alta",AL85="Leve"),AND(AJ85="Muy Alta",AL85="Menor"),AND(AJ85="Muy Alta",AL85="Moderado"),AND(AJ85="Muy Alta",AL85="Mayor")),"Alto",IF(OR(AND(AJ85="Muy Baja",AL85="Catastrófico"),AND(AJ85="Baja",AL85="Catastrófico"),AND(AJ85="Media",AL85="Catastrófico"),AND(AJ85="Alta",AL85="Catastrófico"),AND(AJ85="Muy Alta",AL85="Catastrófico")),"Extremo","")))),"")</f>
        <v>Moderado</v>
      </c>
      <c r="AO85" s="190" t="s">
        <v>36</v>
      </c>
      <c r="AP85" s="292"/>
      <c r="AQ85" s="292"/>
      <c r="AR85" s="292"/>
      <c r="AS85" s="292"/>
      <c r="AT85" s="292"/>
      <c r="AU85" s="292"/>
      <c r="AV85" s="292"/>
    </row>
    <row r="86" spans="1:48" ht="48" customHeight="1" x14ac:dyDescent="0.2">
      <c r="A86" s="309"/>
      <c r="B86" s="311"/>
      <c r="C86" s="292"/>
      <c r="D86" s="292"/>
      <c r="E86" s="292"/>
      <c r="F86" s="292"/>
      <c r="G86" s="305"/>
      <c r="H86" s="292"/>
      <c r="I86" s="292"/>
      <c r="J86" s="292"/>
      <c r="K86" s="292"/>
      <c r="L86" s="292"/>
      <c r="M86" s="292"/>
      <c r="N86" s="292"/>
      <c r="O86" s="300"/>
      <c r="P86" s="299"/>
      <c r="Q86" s="294"/>
      <c r="R86" s="293"/>
      <c r="S86" s="294">
        <f>IF(NOT(ISERROR(MATCH(R86,_xlfn.ANCHORARRAY(G97),0))),Q99&amp;"Por favor no seleccionar los criterios de impacto",R86)</f>
        <v>0</v>
      </c>
      <c r="T86" s="299"/>
      <c r="U86" s="294"/>
      <c r="V86" s="296"/>
      <c r="W86" s="182">
        <v>3</v>
      </c>
      <c r="X86" s="183" t="s">
        <v>417</v>
      </c>
      <c r="Y86" s="182" t="s">
        <v>29</v>
      </c>
      <c r="Z86" s="183" t="s">
        <v>418</v>
      </c>
      <c r="AA86" s="179" t="str">
        <f t="shared" ref="AA86:AA113" si="123">+CONCATENATE(X86," ",Y86," ",Z86)</f>
        <v>Los profesionales encargados designados por el Gerente de Intervención Urbana Verifica mensualmente el cumplimiento de las alertas emitidas sobre el estado del funcionamiento de la maquinaria, equipos y la experticia de los operarios. En caso que no sean atendidas y resueltas de manera oportuna, se informará a la Subdirección de Producción y Apoyo Logístico a través de un correo electrónico o una acta de reunión o mensaje de whatsapp.
Como evidencia queda el Informe mensual Consolidado donde se evidencia los trámites de verificación de seguimiento a maquinaria en frentes de obra dirigido a la Subdirección de Producción y Apoyo Logístico</v>
      </c>
      <c r="AB86" s="184" t="str">
        <f t="shared" si="98"/>
        <v>Probabilidad</v>
      </c>
      <c r="AC86" s="185" t="s">
        <v>214</v>
      </c>
      <c r="AD86" s="185" t="s">
        <v>201</v>
      </c>
      <c r="AE86" s="186" t="str">
        <f t="shared" si="118"/>
        <v>30%</v>
      </c>
      <c r="AF86" s="185" t="s">
        <v>202</v>
      </c>
      <c r="AG86" s="185" t="s">
        <v>203</v>
      </c>
      <c r="AH86" s="185" t="s">
        <v>204</v>
      </c>
      <c r="AI86" s="187">
        <f>IFERROR(IF(AND(AB85="Probabilidad",AB86="Probabilidad"),(AK85-(+AK85*AE86)),IF(AND(AB85="Impacto",AB86="Probabilidad"),(AK84-(+AK84*AE86)),IF(AB86="Impacto",AK85,""))),"")</f>
        <v>0.20579999999999998</v>
      </c>
      <c r="AJ86" s="188" t="str">
        <f t="shared" si="119"/>
        <v>Baja</v>
      </c>
      <c r="AK86" s="186">
        <f t="shared" si="120"/>
        <v>0.20579999999999998</v>
      </c>
      <c r="AL86" s="188" t="str">
        <f t="shared" si="121"/>
        <v>Moderado</v>
      </c>
      <c r="AM86" s="186">
        <f>IFERROR(IF(AND(AB85="Impacto",AB86="Impacto"),(AM85-(+AM85*AE86)),IF(AND(AB85="Probabilidad",AB86="Impacto"),(AM84-(+AM84*AE86)),IF(AB86="Probabilidad",AM85,""))),"")</f>
        <v>0.6</v>
      </c>
      <c r="AN86" s="189" t="str">
        <f t="shared" si="122"/>
        <v>Moderado</v>
      </c>
      <c r="AO86" s="190" t="s">
        <v>36</v>
      </c>
      <c r="AP86" s="178" t="s">
        <v>419</v>
      </c>
      <c r="AQ86" s="178" t="s">
        <v>411</v>
      </c>
      <c r="AR86" s="178" t="s">
        <v>412</v>
      </c>
      <c r="AS86" s="178" t="s">
        <v>413</v>
      </c>
      <c r="AT86" s="292"/>
      <c r="AU86" s="292"/>
      <c r="AV86" s="292"/>
    </row>
    <row r="87" spans="1:48" ht="15" customHeight="1" x14ac:dyDescent="0.2">
      <c r="A87" s="309"/>
      <c r="B87" s="311"/>
      <c r="C87" s="292"/>
      <c r="D87" s="292"/>
      <c r="E87" s="292"/>
      <c r="F87" s="292"/>
      <c r="G87" s="305"/>
      <c r="H87" s="292"/>
      <c r="I87" s="292"/>
      <c r="J87" s="292"/>
      <c r="K87" s="292"/>
      <c r="L87" s="292"/>
      <c r="M87" s="292"/>
      <c r="N87" s="292"/>
      <c r="O87" s="300"/>
      <c r="P87" s="299"/>
      <c r="Q87" s="294"/>
      <c r="R87" s="293"/>
      <c r="S87" s="294">
        <f>IF(NOT(ISERROR(MATCH(R87,_xlfn.ANCHORARRAY(G98),0))),Q100&amp;"Por favor no seleccionar los criterios de impacto",R87)</f>
        <v>0</v>
      </c>
      <c r="T87" s="299"/>
      <c r="U87" s="294"/>
      <c r="V87" s="296"/>
      <c r="W87" s="182">
        <v>4</v>
      </c>
      <c r="X87" s="183"/>
      <c r="Y87" s="182"/>
      <c r="Z87" s="182"/>
      <c r="AA87" s="179" t="str">
        <f t="shared" si="123"/>
        <v xml:space="preserve">  </v>
      </c>
      <c r="AB87" s="184" t="str">
        <f t="shared" si="98"/>
        <v/>
      </c>
      <c r="AC87" s="185"/>
      <c r="AD87" s="185"/>
      <c r="AE87" s="186" t="str">
        <f t="shared" si="118"/>
        <v/>
      </c>
      <c r="AF87" s="185"/>
      <c r="AG87" s="185"/>
      <c r="AH87" s="185"/>
      <c r="AI87" s="187" t="str">
        <f t="shared" ref="AI87:AI89" si="124">IFERROR(IF(AND(AB86="Probabilidad",AB87="Probabilidad"),(AK86-(+AK86*AE87)),IF(AND(AB86="Impacto",AB87="Probabilidad"),(AK85-(+AK85*AE87)),IF(AB87="Impacto",AK86,""))),"")</f>
        <v/>
      </c>
      <c r="AJ87" s="188" t="str">
        <f t="shared" si="119"/>
        <v/>
      </c>
      <c r="AK87" s="186" t="str">
        <f t="shared" si="120"/>
        <v/>
      </c>
      <c r="AL87" s="188" t="str">
        <f t="shared" si="121"/>
        <v/>
      </c>
      <c r="AM87" s="186" t="str">
        <f t="shared" ref="AM87:AM89" si="125">IFERROR(IF(AND(AB86="Impacto",AB87="Impacto"),(AM86-(+AM86*AE87)),IF(AND(AB86="Probabilidad",AB87="Impacto"),(AM85-(+AM85*AE87)),IF(AB87="Probabilidad",AM86,""))),"")</f>
        <v/>
      </c>
      <c r="AN87" s="189" t="str">
        <f>IFERROR(IF(OR(AND(AJ87="Muy Baja",AL87="Leve"),AND(AJ87="Muy Baja",AL87="Menor"),AND(AJ87="Baja",AL87="Leve")),"Bajo",IF(OR(AND(AJ87="Muy baja",AL87="Moderado"),AND(AJ87="Baja",AL87="Menor"),AND(AJ87="Baja",AL87="Moderado"),AND(AJ87="Media",AL87="Leve"),AND(AJ87="Media",AL87="Menor"),AND(AJ87="Media",AL87="Moderado"),AND(AJ87="Alta",AL87="Leve"),AND(AJ87="Alta",AL87="Menor")),"Moderado",IF(OR(AND(AJ87="Muy Baja",AL87="Mayor"),AND(AJ87="Baja",AL87="Mayor"),AND(AJ87="Media",AL87="Mayor"),AND(AJ87="Alta",AL87="Moderado"),AND(AJ87="Alta",AL87="Mayor"),AND(AJ87="Muy Alta",AL87="Leve"),AND(AJ87="Muy Alta",AL87="Menor"),AND(AJ87="Muy Alta",AL87="Moderado"),AND(AJ87="Muy Alta",AL87="Mayor")),"Alto",IF(OR(AND(AJ87="Muy Baja",AL87="Catastrófico"),AND(AJ87="Baja",AL87="Catastrófico"),AND(AJ87="Media",AL87="Catastrófico"),AND(AJ87="Alta",AL87="Catastrófico"),AND(AJ87="Muy Alta",AL87="Catastrófico")),"Extremo","")))),"")</f>
        <v/>
      </c>
      <c r="AO87" s="190"/>
      <c r="AP87" s="178"/>
      <c r="AQ87" s="180"/>
      <c r="AR87" s="180"/>
      <c r="AS87" s="191"/>
      <c r="AT87" s="292"/>
      <c r="AU87" s="292"/>
      <c r="AV87" s="292"/>
    </row>
    <row r="88" spans="1:48" ht="15" customHeight="1" x14ac:dyDescent="0.2">
      <c r="A88" s="309"/>
      <c r="B88" s="311"/>
      <c r="C88" s="292"/>
      <c r="D88" s="292"/>
      <c r="E88" s="292"/>
      <c r="F88" s="292"/>
      <c r="G88" s="305"/>
      <c r="H88" s="292"/>
      <c r="I88" s="292"/>
      <c r="J88" s="292"/>
      <c r="K88" s="292"/>
      <c r="L88" s="292"/>
      <c r="M88" s="292"/>
      <c r="N88" s="292"/>
      <c r="O88" s="300"/>
      <c r="P88" s="299"/>
      <c r="Q88" s="294"/>
      <c r="R88" s="293"/>
      <c r="S88" s="294">
        <f>IF(NOT(ISERROR(MATCH(R88,_xlfn.ANCHORARRAY(G99),0))),Q101&amp;"Por favor no seleccionar los criterios de impacto",R88)</f>
        <v>0</v>
      </c>
      <c r="T88" s="299"/>
      <c r="U88" s="294"/>
      <c r="V88" s="296"/>
      <c r="W88" s="182">
        <v>5</v>
      </c>
      <c r="X88" s="183"/>
      <c r="Y88" s="182"/>
      <c r="Z88" s="182"/>
      <c r="AA88" s="179" t="str">
        <f t="shared" si="123"/>
        <v xml:space="preserve">  </v>
      </c>
      <c r="AB88" s="184" t="str">
        <f t="shared" si="98"/>
        <v/>
      </c>
      <c r="AC88" s="185"/>
      <c r="AD88" s="185"/>
      <c r="AE88" s="186" t="str">
        <f t="shared" si="118"/>
        <v/>
      </c>
      <c r="AF88" s="185"/>
      <c r="AG88" s="185"/>
      <c r="AH88" s="185"/>
      <c r="AI88" s="187" t="str">
        <f t="shared" si="124"/>
        <v/>
      </c>
      <c r="AJ88" s="188" t="str">
        <f t="shared" si="119"/>
        <v/>
      </c>
      <c r="AK88" s="186" t="str">
        <f t="shared" si="120"/>
        <v/>
      </c>
      <c r="AL88" s="188" t="str">
        <f t="shared" si="121"/>
        <v/>
      </c>
      <c r="AM88" s="186" t="str">
        <f t="shared" si="125"/>
        <v/>
      </c>
      <c r="AN88" s="189" t="str">
        <f t="shared" si="122"/>
        <v/>
      </c>
      <c r="AO88" s="190"/>
      <c r="AP88" s="178"/>
      <c r="AQ88" s="180"/>
      <c r="AR88" s="180"/>
      <c r="AS88" s="191"/>
      <c r="AT88" s="292"/>
      <c r="AU88" s="292"/>
      <c r="AV88" s="292"/>
    </row>
    <row r="89" spans="1:48" ht="15.75" customHeight="1" x14ac:dyDescent="0.2">
      <c r="A89" s="309"/>
      <c r="B89" s="311"/>
      <c r="C89" s="292"/>
      <c r="D89" s="292"/>
      <c r="E89" s="292"/>
      <c r="F89" s="292"/>
      <c r="G89" s="305"/>
      <c r="H89" s="292"/>
      <c r="I89" s="292"/>
      <c r="J89" s="292"/>
      <c r="K89" s="292"/>
      <c r="L89" s="292"/>
      <c r="M89" s="292"/>
      <c r="N89" s="292"/>
      <c r="O89" s="300"/>
      <c r="P89" s="299"/>
      <c r="Q89" s="294"/>
      <c r="R89" s="293"/>
      <c r="S89" s="294">
        <f>IF(NOT(ISERROR(MATCH(R89,_xlfn.ANCHORARRAY(G100),0))),Q102&amp;"Por favor no seleccionar los criterios de impacto",R89)</f>
        <v>0</v>
      </c>
      <c r="T89" s="299"/>
      <c r="U89" s="294"/>
      <c r="V89" s="296"/>
      <c r="W89" s="182">
        <v>6</v>
      </c>
      <c r="X89" s="183"/>
      <c r="Y89" s="182"/>
      <c r="Z89" s="182"/>
      <c r="AA89" s="179" t="str">
        <f t="shared" si="123"/>
        <v xml:space="preserve">  </v>
      </c>
      <c r="AB89" s="184" t="str">
        <f t="shared" si="98"/>
        <v/>
      </c>
      <c r="AC89" s="185"/>
      <c r="AD89" s="185"/>
      <c r="AE89" s="186" t="str">
        <f t="shared" si="118"/>
        <v/>
      </c>
      <c r="AF89" s="185"/>
      <c r="AG89" s="185"/>
      <c r="AH89" s="185"/>
      <c r="AI89" s="187" t="str">
        <f t="shared" si="124"/>
        <v/>
      </c>
      <c r="AJ89" s="188" t="str">
        <f t="shared" si="119"/>
        <v/>
      </c>
      <c r="AK89" s="186" t="str">
        <f t="shared" si="120"/>
        <v/>
      </c>
      <c r="AL89" s="188" t="str">
        <f t="shared" si="121"/>
        <v/>
      </c>
      <c r="AM89" s="186" t="str">
        <f t="shared" si="125"/>
        <v/>
      </c>
      <c r="AN89" s="189" t="str">
        <f t="shared" si="122"/>
        <v/>
      </c>
      <c r="AO89" s="190"/>
      <c r="AP89" s="178"/>
      <c r="AQ89" s="180"/>
      <c r="AR89" s="180"/>
      <c r="AS89" s="191"/>
      <c r="AT89" s="292"/>
      <c r="AU89" s="292"/>
      <c r="AV89" s="292"/>
    </row>
    <row r="90" spans="1:48" ht="48" customHeight="1" x14ac:dyDescent="0.2">
      <c r="A90" s="309">
        <v>14</v>
      </c>
      <c r="B90" s="311" t="s">
        <v>401</v>
      </c>
      <c r="C90" s="292" t="s">
        <v>34</v>
      </c>
      <c r="D90" s="292" t="s">
        <v>420</v>
      </c>
      <c r="E90" s="292" t="s">
        <v>421</v>
      </c>
      <c r="F90" s="292" t="s">
        <v>422</v>
      </c>
      <c r="G90" s="305" t="str">
        <f t="shared" ref="G90" si="126">+CONCATENATE(C90," ",D90," ",E90)</f>
        <v>Posibilidad de afectación Económica y Reputacional Por retrasos desde su iniciación, ejecución y terminación de la obra.   Debido a  que se presentas iImprevistos e incumplimientos en el suministro de equipo, maquinaria e insumos y la falta de reacción a las alertas generadas durante el seguimiento a la programación.</v>
      </c>
      <c r="H90" s="292" t="s">
        <v>192</v>
      </c>
      <c r="I90" s="292" t="s">
        <v>45</v>
      </c>
      <c r="J90" s="292" t="s">
        <v>423</v>
      </c>
      <c r="K90" s="292" t="s">
        <v>424</v>
      </c>
      <c r="L90" s="292" t="s">
        <v>425</v>
      </c>
      <c r="M90" s="292" t="s">
        <v>51</v>
      </c>
      <c r="N90" s="292" t="s">
        <v>62</v>
      </c>
      <c r="O90" s="300">
        <v>48</v>
      </c>
      <c r="P90" s="299" t="str">
        <f>IF(O90&lt;=0,"",IF(O90&lt;=2,"Muy Baja",IF(O90&lt;=24,"Baja",IF(O90&lt;=500,"Media",IF(O90&lt;=5000,"Alta","Muy Alta")))))</f>
        <v>Media</v>
      </c>
      <c r="Q90" s="294">
        <f>IF(P90="","",IF(P90="Muy Baja",0.2,IF(P90="Baja",0.4,IF(P90="Media",0.6,IF(P90="Alta",0.8,IF(P90="Muy Alta",1,))))))</f>
        <v>0.6</v>
      </c>
      <c r="R90" s="293" t="s">
        <v>197</v>
      </c>
      <c r="S90" s="294" t="str">
        <f>IF(NOT(ISERROR(MATCH(R90,'[10]Tabla Impacto'!$B$245:$B$247,0))),'[10]Tabla Impacto'!$F$224&amp;"Por favor no seleccionar los criterios de impacto(Afectación Económica o presupuestal y Pérdida Reputacional)",R90)</f>
        <v xml:space="preserve">     El riesgo afecta la imagen de la entidad con algunos usuarios de relevancia frente al logro de los objetivos</v>
      </c>
      <c r="T90" s="299" t="str">
        <f>IF(OR(S90='[10]Tabla Impacto'!$C$12,S90='[10]Tabla Impacto'!$D$12),"Leve",IF(OR(S90='[10]Tabla Impacto'!$C$13,S90='[10]Tabla Impacto'!$D$13),"Menor",IF(OR(S90='[10]Tabla Impacto'!$C$14,S90='[10]Tabla Impacto'!$D$14),"Moderado",IF(OR(S90='[10]Tabla Impacto'!$C$15,S90='[10]Tabla Impacto'!$D$15),"Mayor",IF(OR(S90='[10]Tabla Impacto'!$C$16,S90='[10]Tabla Impacto'!$D$16),"Catastrófico","")))))</f>
        <v>Moderado</v>
      </c>
      <c r="U90" s="294">
        <f>IF(T90="","",IF(T90="Leve",0.2,IF(T90="Menor",0.4,IF(T90="Moderado",0.6,IF(T90="Mayor",0.8,IF(T90="Catastrófico",1,))))))</f>
        <v>0.6</v>
      </c>
      <c r="V90" s="296" t="str">
        <f>IF(OR(AND(P90="Muy Baja",T90="Leve"),AND(P90="Muy Baja",T90="Menor"),AND(P90="Baja",T90="Leve")),"Bajo",IF(OR(AND(P90="Muy baja",T90="Moderado"),AND(P90="Baja",T90="Menor"),AND(P90="Baja",T90="Moderado"),AND(P90="Media",T90="Leve"),AND(P90="Media",T90="Menor"),AND(P90="Media",T90="Moderado"),AND(P90="Alta",T90="Leve"),AND(P90="Alta",T90="Menor")),"Moderado",IF(OR(AND(P90="Muy Baja",T90="Mayor"),AND(P90="Baja",T90="Mayor"),AND(P90="Media",T90="Mayor"),AND(P90="Alta",T90="Moderado"),AND(P90="Alta",T90="Mayor"),AND(P90="Muy Alta",T90="Leve"),AND(P90="Muy Alta",T90="Menor"),AND(P90="Muy Alta",T90="Moderado"),AND(P90="Muy Alta",T90="Mayor")),"Alto",IF(OR(AND(P90="Muy Baja",T90="Catastrófico"),AND(P90="Baja",T90="Catastrófico"),AND(P90="Media",T90="Catastrófico"),AND(P90="Alta",T90="Catastrófico"),AND(P90="Muy Alta",T90="Catastrófico")),"Extremo",""))))</f>
        <v>Moderado</v>
      </c>
      <c r="W90" s="182">
        <v>1</v>
      </c>
      <c r="X90" s="183" t="s">
        <v>426</v>
      </c>
      <c r="Y90" s="182" t="s">
        <v>40</v>
      </c>
      <c r="Z90" s="183" t="s">
        <v>427</v>
      </c>
      <c r="AA90" s="179" t="str">
        <f t="shared" si="123"/>
        <v xml:space="preserve">El profesional designado por el Subdirector de Intervención de la Infraestructura  Revisa semanalmente el cumplimiento de la programación e informa al comité técnico el avance de lo programado, la ejecución, cumplimiento de las metas misionales y de esta manera se toman desiciones. En caso de evidenciar retrasos en el comité se planteará soluciones que deben ser implementadas por los profesionales designados para dar cumplimiento al programa de trabajo. 
Como evidencia queda el correo enviado que contiene el avance semanal del cumplimiento a lo programado por cada estrategia.
</v>
      </c>
      <c r="AB90" s="184" t="str">
        <f>IF(OR(AC90="Preventivo",AC90="Detectivo"),"Probabilidad",IF(AC90="Correctivo","Impacto",""))</f>
        <v>Probabilidad</v>
      </c>
      <c r="AC90" s="185" t="s">
        <v>214</v>
      </c>
      <c r="AD90" s="185" t="s">
        <v>201</v>
      </c>
      <c r="AE90" s="186" t="str">
        <f>IF(AND(AC90="Preventivo",AD90="Automático"),"50%",IF(AND(AC90="Preventivo",AD90="Manual"),"40%",IF(AND(AC90="Detectivo",AD90="Automático"),"40%",IF(AND(AC90="Detectivo",AD90="Manual"),"30%",IF(AND(AC90="Correctivo",AD90="Automático"),"35%",IF(AND(AC90="Correctivo",AD90="Manual"),"25%",""))))))</f>
        <v>30%</v>
      </c>
      <c r="AF90" s="185" t="s">
        <v>202</v>
      </c>
      <c r="AG90" s="185" t="s">
        <v>203</v>
      </c>
      <c r="AH90" s="185" t="s">
        <v>204</v>
      </c>
      <c r="AI90" s="187">
        <f>IFERROR(IF(AB90="Probabilidad",(Q90-(+Q90*AE90)),IF(AB90="Impacto",Q90,"")),"")</f>
        <v>0.42</v>
      </c>
      <c r="AJ90" s="188" t="str">
        <f>IFERROR(IF(AI90="","",IF(AI90&lt;=0.2,"Muy Baja",IF(AI90&lt;=0.4,"Baja",IF(AI90&lt;=0.6,"Media",IF(AI90&lt;=0.8,"Alta","Muy Alta"))))),"")</f>
        <v>Media</v>
      </c>
      <c r="AK90" s="186">
        <f>+AI90</f>
        <v>0.42</v>
      </c>
      <c r="AL90" s="188" t="str">
        <f>IFERROR(IF(AM90="","",IF(AM90&lt;=0.2,"Leve",IF(AM90&lt;=0.4,"Menor",IF(AM90&lt;=0.6,"Moderado",IF(AM90&lt;=0.8,"Mayor","Catastrófico"))))),"")</f>
        <v>Moderado</v>
      </c>
      <c r="AM90" s="186">
        <f t="shared" ref="AM90" si="127">IFERROR(IF(AB90="Impacto",(U90-(+U90*AE90)),IF(AB90="Probabilidad",U90,"")),"")</f>
        <v>0.6</v>
      </c>
      <c r="AN90" s="189" t="str">
        <f>IFERROR(IF(OR(AND(AJ90="Muy Baja",AL90="Leve"),AND(AJ90="Muy Baja",AL90="Menor"),AND(AJ90="Baja",AL90="Leve")),"Bajo",IF(OR(AND(AJ90="Muy baja",AL90="Moderado"),AND(AJ90="Baja",AL90="Menor"),AND(AJ90="Baja",AL90="Moderado"),AND(AJ90="Media",AL90="Leve"),AND(AJ90="Media",AL90="Menor"),AND(AJ90="Media",AL90="Moderado"),AND(AJ90="Alta",AL90="Leve"),AND(AJ90="Alta",AL90="Menor")),"Moderado",IF(OR(AND(AJ90="Muy Baja",AL90="Mayor"),AND(AJ90="Baja",AL90="Mayor"),AND(AJ90="Media",AL90="Mayor"),AND(AJ90="Alta",AL90="Moderado"),AND(AJ90="Alta",AL90="Mayor"),AND(AJ90="Muy Alta",AL90="Leve"),AND(AJ90="Muy Alta",AL90="Menor"),AND(AJ90="Muy Alta",AL90="Moderado"),AND(AJ90="Muy Alta",AL90="Mayor")),"Alto",IF(OR(AND(AJ90="Muy Baja",AL90="Catastrófico"),AND(AJ90="Baja",AL90="Catastrófico"),AND(AJ90="Media",AL90="Catastrófico"),AND(AJ90="Alta",AL90="Catastrófico"),AND(AJ90="Muy Alta",AL90="Catastrófico")),"Extremo","")))),"")</f>
        <v>Moderado</v>
      </c>
      <c r="AO90" s="190" t="s">
        <v>36</v>
      </c>
      <c r="AP90" s="292" t="s">
        <v>428</v>
      </c>
      <c r="AQ90" s="292" t="s">
        <v>411</v>
      </c>
      <c r="AR90" s="292" t="s">
        <v>412</v>
      </c>
      <c r="AS90" s="292" t="s">
        <v>413</v>
      </c>
      <c r="AT90" s="292" t="s">
        <v>414</v>
      </c>
      <c r="AU90" s="292" t="s">
        <v>415</v>
      </c>
      <c r="AV90" s="292" t="s">
        <v>411</v>
      </c>
    </row>
    <row r="91" spans="1:48" ht="48" customHeight="1" x14ac:dyDescent="0.2">
      <c r="A91" s="309"/>
      <c r="B91" s="311"/>
      <c r="C91" s="292"/>
      <c r="D91" s="292"/>
      <c r="E91" s="292"/>
      <c r="F91" s="292"/>
      <c r="G91" s="305"/>
      <c r="H91" s="292"/>
      <c r="I91" s="292"/>
      <c r="J91" s="292"/>
      <c r="K91" s="292"/>
      <c r="L91" s="292"/>
      <c r="M91" s="292"/>
      <c r="N91" s="292"/>
      <c r="O91" s="300"/>
      <c r="P91" s="299"/>
      <c r="Q91" s="294"/>
      <c r="R91" s="293"/>
      <c r="S91" s="294">
        <f>IF(NOT(ISERROR(MATCH(R91,_xlfn.ANCHORARRAY(G102),0))),Q104&amp;"Por favor no seleccionar los criterios de impacto",R91)</f>
        <v>0</v>
      </c>
      <c r="T91" s="299"/>
      <c r="U91" s="294"/>
      <c r="V91" s="296"/>
      <c r="W91" s="182">
        <v>2</v>
      </c>
      <c r="X91" s="183" t="s">
        <v>429</v>
      </c>
      <c r="Y91" s="182" t="s">
        <v>29</v>
      </c>
      <c r="Z91" s="183" t="s">
        <v>430</v>
      </c>
      <c r="AA91" s="179" t="str">
        <f t="shared" si="123"/>
        <v>Los Directores de Obra designados por los Gerentes de Intervención Urbana y Rural  Verifica 
cada vez que se realice la visita técnica que las condiciones del terreno para la ejecución permanezcan como las diagnósticadas por la Subdirección de Planificación y Conservación. 
En caso de que las condiciones del terreno encontradas sean diferentes a las diagnósticadas inicialmente; se solicitará por correo a la SPC realizar visita al segmento vial, para su actualización cuando se requiera, de no ser atendida la solicitud o resueltas de manera oportuna, se suspenden las actividades e informa al Subdirector.
Como evidencia queda queda soporte de la herramienta SIGMA y/o acta de reunión, solo aplica cuando se presentan cambios de diagnósticos.</v>
      </c>
      <c r="AB91" s="184" t="str">
        <f>IF(OR(AC91="Preventivo",AC91="Detectivo"),"Probabilidad",IF(AC91="Correctivo","Impacto",""))</f>
        <v>Probabilidad</v>
      </c>
      <c r="AC91" s="185" t="s">
        <v>214</v>
      </c>
      <c r="AD91" s="185" t="s">
        <v>201</v>
      </c>
      <c r="AE91" s="186" t="str">
        <f t="shared" ref="AE91:AE95" si="128">IF(AND(AC91="Preventivo",AD91="Automático"),"50%",IF(AND(AC91="Preventivo",AD91="Manual"),"40%",IF(AND(AC91="Detectivo",AD91="Automático"),"40%",IF(AND(AC91="Detectivo",AD91="Manual"),"30%",IF(AND(AC91="Correctivo",AD91="Automático"),"35%",IF(AND(AC91="Correctivo",AD91="Manual"),"25%",""))))))</f>
        <v>30%</v>
      </c>
      <c r="AF91" s="185" t="s">
        <v>202</v>
      </c>
      <c r="AG91" s="185" t="s">
        <v>203</v>
      </c>
      <c r="AH91" s="185" t="s">
        <v>204</v>
      </c>
      <c r="AI91" s="187">
        <f>IFERROR(IF(AND(AB90="Probabilidad",AB91="Probabilidad"),(AK90-(+AK90*AE91)),IF(AB91="Probabilidad",(Q90-(+Q90*AE91)),IF(AB91="Impacto",AK90,""))),"")</f>
        <v>0.29399999999999998</v>
      </c>
      <c r="AJ91" s="188" t="str">
        <f t="shared" si="119"/>
        <v>Baja</v>
      </c>
      <c r="AK91" s="186">
        <f t="shared" ref="AK91:AK95" si="129">+AI91</f>
        <v>0.29399999999999998</v>
      </c>
      <c r="AL91" s="188" t="str">
        <f t="shared" si="121"/>
        <v>Moderado</v>
      </c>
      <c r="AM91" s="186">
        <f t="shared" ref="AM91" si="130">IFERROR(IF(AND(AB90="Impacto",AB91="Impacto"),(AM90-(+AM90*AE91)),IF(AB91="Impacto",($T$13-(+$T$13*AE91)),IF(AB91="Probabilidad",AM90,""))),"")</f>
        <v>0.6</v>
      </c>
      <c r="AN91" s="189" t="str">
        <f t="shared" ref="AN91:AN92" si="131">IFERROR(IF(OR(AND(AJ91="Muy Baja",AL91="Leve"),AND(AJ91="Muy Baja",AL91="Menor"),AND(AJ91="Baja",AL91="Leve")),"Bajo",IF(OR(AND(AJ91="Muy baja",AL91="Moderado"),AND(AJ91="Baja",AL91="Menor"),AND(AJ91="Baja",AL91="Moderado"),AND(AJ91="Media",AL91="Leve"),AND(AJ91="Media",AL91="Menor"),AND(AJ91="Media",AL91="Moderado"),AND(AJ91="Alta",AL91="Leve"),AND(AJ91="Alta",AL91="Menor")),"Moderado",IF(OR(AND(AJ91="Muy Baja",AL91="Mayor"),AND(AJ91="Baja",AL91="Mayor"),AND(AJ91="Media",AL91="Mayor"),AND(AJ91="Alta",AL91="Moderado"),AND(AJ91="Alta",AL91="Mayor"),AND(AJ91="Muy Alta",AL91="Leve"),AND(AJ91="Muy Alta",AL91="Menor"),AND(AJ91="Muy Alta",AL91="Moderado"),AND(AJ91="Muy Alta",AL91="Mayor")),"Alto",IF(OR(AND(AJ91="Muy Baja",AL91="Catastrófico"),AND(AJ91="Baja",AL91="Catastrófico"),AND(AJ91="Media",AL91="Catastrófico"),AND(AJ91="Alta",AL91="Catastrófico"),AND(AJ91="Muy Alta",AL91="Catastrófico")),"Extremo","")))),"")</f>
        <v>Moderado</v>
      </c>
      <c r="AO91" s="190" t="s">
        <v>36</v>
      </c>
      <c r="AP91" s="292"/>
      <c r="AQ91" s="292"/>
      <c r="AR91" s="292"/>
      <c r="AS91" s="292"/>
      <c r="AT91" s="292"/>
      <c r="AU91" s="292"/>
      <c r="AV91" s="292"/>
    </row>
    <row r="92" spans="1:48" ht="48" customHeight="1" x14ac:dyDescent="0.2">
      <c r="A92" s="309"/>
      <c r="B92" s="311"/>
      <c r="C92" s="292"/>
      <c r="D92" s="292"/>
      <c r="E92" s="292"/>
      <c r="F92" s="292"/>
      <c r="G92" s="305"/>
      <c r="H92" s="292"/>
      <c r="I92" s="292"/>
      <c r="J92" s="292"/>
      <c r="K92" s="292"/>
      <c r="L92" s="292"/>
      <c r="M92" s="292"/>
      <c r="N92" s="292"/>
      <c r="O92" s="300"/>
      <c r="P92" s="299"/>
      <c r="Q92" s="294"/>
      <c r="R92" s="293"/>
      <c r="S92" s="294">
        <f>IF(NOT(ISERROR(MATCH(R92,_xlfn.ANCHORARRAY(G103),0))),Q105&amp;"Por favor no seleccionar los criterios de impacto",R92)</f>
        <v>0</v>
      </c>
      <c r="T92" s="299"/>
      <c r="U92" s="294"/>
      <c r="V92" s="296"/>
      <c r="W92" s="182">
        <v>3</v>
      </c>
      <c r="X92" s="183" t="s">
        <v>417</v>
      </c>
      <c r="Y92" s="182" t="s">
        <v>29</v>
      </c>
      <c r="Z92" s="183" t="s">
        <v>431</v>
      </c>
      <c r="AA92" s="179" t="str">
        <f t="shared" si="123"/>
        <v>Los profesionales encargados designados por el Gerente de Intervención Urbana Verifica mensualmente el cumplimiento de las alertas emitidas, y son los encargados de consolidar diariamente los reportes enviados por chat que realizarán los profesionales encargados de los frentes de obra del estado del funcionamiento de la maquinaria y equipos y la experticia de los operarios, en caso que no sean atendidas y resueltas de manera oportuna, se informará a la Subdirección de Producción y Apoyo Logístico a través de un correo electrónico o una acta de reunión o mensaje de whatsapp.
Como evidencia queda el Informe consolidado donde se evidencia los trámites de verificación de seguimiento a maquinaria en frentes de obra dirigido a la Subdirección de Producción y Apoyo Logístico</v>
      </c>
      <c r="AB92" s="184" t="str">
        <f>IF(OR(AC92="Preventivo",AC92="Detectivo"),"Probabilidad",IF(AC92="Correctivo","Impacto",""))</f>
        <v>Probabilidad</v>
      </c>
      <c r="AC92" s="185" t="s">
        <v>214</v>
      </c>
      <c r="AD92" s="185" t="s">
        <v>201</v>
      </c>
      <c r="AE92" s="186" t="str">
        <f t="shared" si="128"/>
        <v>30%</v>
      </c>
      <c r="AF92" s="185" t="s">
        <v>202</v>
      </c>
      <c r="AG92" s="185" t="s">
        <v>203</v>
      </c>
      <c r="AH92" s="185" t="s">
        <v>204</v>
      </c>
      <c r="AI92" s="187">
        <f>IFERROR(IF(AND(AB91="Probabilidad",AB92="Probabilidad"),(AK91-(+AK91*AE92)),IF(AND(AB91="Impacto",AB92="Probabilidad"),(AK90-(+AK90*AE92)),IF(AB92="Impacto",AK91,""))),"")</f>
        <v>0.20579999999999998</v>
      </c>
      <c r="AJ92" s="188" t="str">
        <f t="shared" si="119"/>
        <v>Baja</v>
      </c>
      <c r="AK92" s="186">
        <f t="shared" si="129"/>
        <v>0.20579999999999998</v>
      </c>
      <c r="AL92" s="188" t="str">
        <f t="shared" si="121"/>
        <v>Moderado</v>
      </c>
      <c r="AM92" s="186">
        <f t="shared" ref="AM92:AM107" si="132">IFERROR(IF(AND(AB91="Impacto",AB92="Impacto"),(AM91-(+AM91*AE92)),IF(AND(AB91="Probabilidad",AB92="Impacto"),(AM90-(+AM90*AE92)),IF(AB92="Probabilidad",AM91,""))),"")</f>
        <v>0.6</v>
      </c>
      <c r="AN92" s="189" t="str">
        <f t="shared" si="131"/>
        <v>Moderado</v>
      </c>
      <c r="AO92" s="190" t="s">
        <v>36</v>
      </c>
      <c r="AP92" s="178" t="s">
        <v>419</v>
      </c>
      <c r="AQ92" s="178" t="s">
        <v>411</v>
      </c>
      <c r="AR92" s="178" t="s">
        <v>412</v>
      </c>
      <c r="AS92" s="178" t="s">
        <v>413</v>
      </c>
      <c r="AT92" s="292"/>
      <c r="AU92" s="292"/>
      <c r="AV92" s="292"/>
    </row>
    <row r="93" spans="1:48" ht="15" customHeight="1" x14ac:dyDescent="0.2">
      <c r="A93" s="309"/>
      <c r="B93" s="311"/>
      <c r="C93" s="292"/>
      <c r="D93" s="292"/>
      <c r="E93" s="292"/>
      <c r="F93" s="292"/>
      <c r="G93" s="305"/>
      <c r="H93" s="292"/>
      <c r="I93" s="292"/>
      <c r="J93" s="292"/>
      <c r="K93" s="292"/>
      <c r="L93" s="292"/>
      <c r="M93" s="292"/>
      <c r="N93" s="292"/>
      <c r="O93" s="300"/>
      <c r="P93" s="299"/>
      <c r="Q93" s="294"/>
      <c r="R93" s="293"/>
      <c r="S93" s="294">
        <f>IF(NOT(ISERROR(MATCH(R93,_xlfn.ANCHORARRAY(G104),0))),Q106&amp;"Por favor no seleccionar los criterios de impacto",R93)</f>
        <v>0</v>
      </c>
      <c r="T93" s="299"/>
      <c r="U93" s="294"/>
      <c r="V93" s="296"/>
      <c r="W93" s="182">
        <v>4</v>
      </c>
      <c r="X93" s="183"/>
      <c r="Y93" s="182"/>
      <c r="Z93" s="182"/>
      <c r="AA93" s="179" t="str">
        <f t="shared" si="123"/>
        <v xml:space="preserve">  </v>
      </c>
      <c r="AB93" s="184" t="str">
        <f t="shared" ref="AB93:AB95" si="133">IF(OR(AC93="Preventivo",AC93="Detectivo"),"Probabilidad",IF(AC93="Correctivo","Impacto",""))</f>
        <v/>
      </c>
      <c r="AC93" s="185"/>
      <c r="AD93" s="185"/>
      <c r="AE93" s="186" t="str">
        <f t="shared" si="128"/>
        <v/>
      </c>
      <c r="AF93" s="185"/>
      <c r="AG93" s="185"/>
      <c r="AH93" s="185"/>
      <c r="AI93" s="187" t="str">
        <f t="shared" ref="AI93:AI95" si="134">IFERROR(IF(AND(AB92="Probabilidad",AB93="Probabilidad"),(AK92-(+AK92*AE93)),IF(AND(AB92="Impacto",AB93="Probabilidad"),(AK91-(+AK91*AE93)),IF(AB93="Impacto",AK92,""))),"")</f>
        <v/>
      </c>
      <c r="AJ93" s="188" t="str">
        <f t="shared" si="119"/>
        <v/>
      </c>
      <c r="AK93" s="186" t="str">
        <f t="shared" si="129"/>
        <v/>
      </c>
      <c r="AL93" s="188" t="str">
        <f t="shared" si="121"/>
        <v/>
      </c>
      <c r="AM93" s="186" t="str">
        <f t="shared" si="132"/>
        <v/>
      </c>
      <c r="AN93" s="189" t="str">
        <f>IFERROR(IF(OR(AND(AJ93="Muy Baja",AL93="Leve"),AND(AJ93="Muy Baja",AL93="Menor"),AND(AJ93="Baja",AL93="Leve")),"Bajo",IF(OR(AND(AJ93="Muy baja",AL93="Moderado"),AND(AJ93="Baja",AL93="Menor"),AND(AJ93="Baja",AL93="Moderado"),AND(AJ93="Media",AL93="Leve"),AND(AJ93="Media",AL93="Menor"),AND(AJ93="Media",AL93="Moderado"),AND(AJ93="Alta",AL93="Leve"),AND(AJ93="Alta",AL93="Menor")),"Moderado",IF(OR(AND(AJ93="Muy Baja",AL93="Mayor"),AND(AJ93="Baja",AL93="Mayor"),AND(AJ93="Media",AL93="Mayor"),AND(AJ93="Alta",AL93="Moderado"),AND(AJ93="Alta",AL93="Mayor"),AND(AJ93="Muy Alta",AL93="Leve"),AND(AJ93="Muy Alta",AL93="Menor"),AND(AJ93="Muy Alta",AL93="Moderado"),AND(AJ93="Muy Alta",AL93="Mayor")),"Alto",IF(OR(AND(AJ93="Muy Baja",AL93="Catastrófico"),AND(AJ93="Baja",AL93="Catastrófico"),AND(AJ93="Media",AL93="Catastrófico"),AND(AJ93="Alta",AL93="Catastrófico"),AND(AJ93="Muy Alta",AL93="Catastrófico")),"Extremo","")))),"")</f>
        <v/>
      </c>
      <c r="AO93" s="190"/>
      <c r="AP93" s="178"/>
      <c r="AQ93" s="180"/>
      <c r="AR93" s="180"/>
      <c r="AS93" s="191"/>
      <c r="AT93" s="292"/>
      <c r="AU93" s="292"/>
      <c r="AV93" s="292"/>
    </row>
    <row r="94" spans="1:48" ht="15" customHeight="1" x14ac:dyDescent="0.2">
      <c r="A94" s="309"/>
      <c r="B94" s="311"/>
      <c r="C94" s="292"/>
      <c r="D94" s="292"/>
      <c r="E94" s="292"/>
      <c r="F94" s="292"/>
      <c r="G94" s="305"/>
      <c r="H94" s="292"/>
      <c r="I94" s="292"/>
      <c r="J94" s="292"/>
      <c r="K94" s="292"/>
      <c r="L94" s="292"/>
      <c r="M94" s="292"/>
      <c r="N94" s="292"/>
      <c r="O94" s="300"/>
      <c r="P94" s="299"/>
      <c r="Q94" s="294"/>
      <c r="R94" s="293"/>
      <c r="S94" s="294">
        <f>IF(NOT(ISERROR(MATCH(R94,_xlfn.ANCHORARRAY(G105),0))),Q107&amp;"Por favor no seleccionar los criterios de impacto",R94)</f>
        <v>0</v>
      </c>
      <c r="T94" s="299"/>
      <c r="U94" s="294"/>
      <c r="V94" s="296"/>
      <c r="W94" s="182">
        <v>5</v>
      </c>
      <c r="X94" s="183"/>
      <c r="Y94" s="182"/>
      <c r="Z94" s="182"/>
      <c r="AA94" s="179" t="str">
        <f t="shared" si="123"/>
        <v xml:space="preserve">  </v>
      </c>
      <c r="AB94" s="184" t="str">
        <f t="shared" si="133"/>
        <v/>
      </c>
      <c r="AC94" s="185"/>
      <c r="AD94" s="185"/>
      <c r="AE94" s="186" t="str">
        <f t="shared" si="128"/>
        <v/>
      </c>
      <c r="AF94" s="185"/>
      <c r="AG94" s="185"/>
      <c r="AH94" s="185"/>
      <c r="AI94" s="187" t="str">
        <f t="shared" si="134"/>
        <v/>
      </c>
      <c r="AJ94" s="188" t="str">
        <f t="shared" si="119"/>
        <v/>
      </c>
      <c r="AK94" s="186" t="str">
        <f t="shared" si="129"/>
        <v/>
      </c>
      <c r="AL94" s="188" t="str">
        <f t="shared" si="121"/>
        <v/>
      </c>
      <c r="AM94" s="186" t="str">
        <f t="shared" si="132"/>
        <v/>
      </c>
      <c r="AN94" s="189" t="str">
        <f t="shared" ref="AN94:AN95" si="135">IFERROR(IF(OR(AND(AJ94="Muy Baja",AL94="Leve"),AND(AJ94="Muy Baja",AL94="Menor"),AND(AJ94="Baja",AL94="Leve")),"Bajo",IF(OR(AND(AJ94="Muy baja",AL94="Moderado"),AND(AJ94="Baja",AL94="Menor"),AND(AJ94="Baja",AL94="Moderado"),AND(AJ94="Media",AL94="Leve"),AND(AJ94="Media",AL94="Menor"),AND(AJ94="Media",AL94="Moderado"),AND(AJ94="Alta",AL94="Leve"),AND(AJ94="Alta",AL94="Menor")),"Moderado",IF(OR(AND(AJ94="Muy Baja",AL94="Mayor"),AND(AJ94="Baja",AL94="Mayor"),AND(AJ94="Media",AL94="Mayor"),AND(AJ94="Alta",AL94="Moderado"),AND(AJ94="Alta",AL94="Mayor"),AND(AJ94="Muy Alta",AL94="Leve"),AND(AJ94="Muy Alta",AL94="Menor"),AND(AJ94="Muy Alta",AL94="Moderado"),AND(AJ94="Muy Alta",AL94="Mayor")),"Alto",IF(OR(AND(AJ94="Muy Baja",AL94="Catastrófico"),AND(AJ94="Baja",AL94="Catastrófico"),AND(AJ94="Media",AL94="Catastrófico"),AND(AJ94="Alta",AL94="Catastrófico"),AND(AJ94="Muy Alta",AL94="Catastrófico")),"Extremo","")))),"")</f>
        <v/>
      </c>
      <c r="AO94" s="190"/>
      <c r="AP94" s="178"/>
      <c r="AQ94" s="180"/>
      <c r="AR94" s="180"/>
      <c r="AS94" s="191"/>
      <c r="AT94" s="292"/>
      <c r="AU94" s="292"/>
      <c r="AV94" s="292"/>
    </row>
    <row r="95" spans="1:48" ht="15.75" customHeight="1" x14ac:dyDescent="0.2">
      <c r="A95" s="309"/>
      <c r="B95" s="311"/>
      <c r="C95" s="292"/>
      <c r="D95" s="292"/>
      <c r="E95" s="292"/>
      <c r="F95" s="292"/>
      <c r="G95" s="305"/>
      <c r="H95" s="292"/>
      <c r="I95" s="292"/>
      <c r="J95" s="292"/>
      <c r="K95" s="292"/>
      <c r="L95" s="292"/>
      <c r="M95" s="292"/>
      <c r="N95" s="292"/>
      <c r="O95" s="300"/>
      <c r="P95" s="299"/>
      <c r="Q95" s="294"/>
      <c r="R95" s="293"/>
      <c r="S95" s="294">
        <f>IF(NOT(ISERROR(MATCH(R95,_xlfn.ANCHORARRAY(G106),0))),Q108&amp;"Por favor no seleccionar los criterios de impacto",R95)</f>
        <v>0</v>
      </c>
      <c r="T95" s="299"/>
      <c r="U95" s="294"/>
      <c r="V95" s="296"/>
      <c r="W95" s="182">
        <v>6</v>
      </c>
      <c r="X95" s="182"/>
      <c r="Y95" s="182"/>
      <c r="Z95" s="182"/>
      <c r="AA95" s="179" t="str">
        <f t="shared" si="123"/>
        <v xml:space="preserve">  </v>
      </c>
      <c r="AB95" s="184" t="str">
        <f t="shared" si="133"/>
        <v/>
      </c>
      <c r="AC95" s="185"/>
      <c r="AD95" s="185"/>
      <c r="AE95" s="186" t="str">
        <f t="shared" si="128"/>
        <v/>
      </c>
      <c r="AF95" s="185"/>
      <c r="AG95" s="185"/>
      <c r="AH95" s="185"/>
      <c r="AI95" s="187" t="str">
        <f t="shared" si="134"/>
        <v/>
      </c>
      <c r="AJ95" s="188" t="str">
        <f t="shared" si="119"/>
        <v/>
      </c>
      <c r="AK95" s="186" t="str">
        <f t="shared" si="129"/>
        <v/>
      </c>
      <c r="AL95" s="188" t="str">
        <f t="shared" si="121"/>
        <v/>
      </c>
      <c r="AM95" s="186" t="str">
        <f t="shared" si="132"/>
        <v/>
      </c>
      <c r="AN95" s="189" t="str">
        <f t="shared" si="135"/>
        <v/>
      </c>
      <c r="AO95" s="190"/>
      <c r="AP95" s="178"/>
      <c r="AQ95" s="180"/>
      <c r="AR95" s="180"/>
      <c r="AS95" s="191"/>
      <c r="AT95" s="292"/>
      <c r="AU95" s="292"/>
      <c r="AV95" s="292"/>
    </row>
    <row r="96" spans="1:48" ht="48" customHeight="1" x14ac:dyDescent="0.2">
      <c r="A96" s="309">
        <v>15</v>
      </c>
      <c r="B96" s="311" t="s">
        <v>401</v>
      </c>
      <c r="C96" s="292" t="s">
        <v>34</v>
      </c>
      <c r="D96" s="292" t="s">
        <v>432</v>
      </c>
      <c r="E96" s="292" t="s">
        <v>433</v>
      </c>
      <c r="F96" s="292" t="s">
        <v>434</v>
      </c>
      <c r="G96" s="305" t="str">
        <f t="shared" ref="G96" si="136">+CONCATENATE(C96," ",D96," ",E96)</f>
        <v xml:space="preserve">Posibilidad de afectación Económica y Reputacional Sanción de un ente regulador por el Incumplimiento  de la normativa, procedimientos y manuales ambiental, social y SST;  vigentes en la intervención de la malla vial Desconocimiento en los lineamientos y procedimientos  por parte de los colaboradores.
Deficiencia en el seguimiento y control de la aplicación de los procedimientos en las intervenciones de la Entidad. 
Deficiencia en el seguimiento y control de la aplicación de los procedimientos en las intervenciones de la Entidad. </v>
      </c>
      <c r="H96" s="292" t="s">
        <v>192</v>
      </c>
      <c r="I96" s="292" t="s">
        <v>45</v>
      </c>
      <c r="J96" s="292" t="s">
        <v>435</v>
      </c>
      <c r="K96" s="292" t="s">
        <v>436</v>
      </c>
      <c r="L96" s="292" t="s">
        <v>437</v>
      </c>
      <c r="M96" s="292" t="s">
        <v>51</v>
      </c>
      <c r="N96" s="292" t="s">
        <v>62</v>
      </c>
      <c r="O96" s="300">
        <v>48</v>
      </c>
      <c r="P96" s="299" t="str">
        <f>IF(O96&lt;=0,"",IF(O96&lt;=2,"Muy Baja",IF(O96&lt;=24,"Baja",IF(O96&lt;=500,"Media",IF(O96&lt;=5000,"Alta","Muy Alta")))))</f>
        <v>Media</v>
      </c>
      <c r="Q96" s="294">
        <f>IF(P96="","",IF(P96="Muy Baja",0.2,IF(P96="Baja",0.4,IF(P96="Media",0.6,IF(P96="Alta",0.8,IF(P96="Muy Alta",1,))))))</f>
        <v>0.6</v>
      </c>
      <c r="R96" s="293" t="s">
        <v>197</v>
      </c>
      <c r="S96" s="294" t="str">
        <f>IF(NOT(ISERROR(MATCH(R96,'[10]Tabla Impacto'!$B$245:$B$247,0))),'[10]Tabla Impacto'!$F$224&amp;"Por favor no seleccionar los criterios de impacto(Afectación Económica o presupuestal y Pérdida Reputacional)",R96)</f>
        <v xml:space="preserve">     El riesgo afecta la imagen de la entidad con algunos usuarios de relevancia frente al logro de los objetivos</v>
      </c>
      <c r="T96" s="299" t="str">
        <f>IF(OR(S96='[10]Tabla Impacto'!$C$12,S96='[10]Tabla Impacto'!$D$12),"Leve",IF(OR(S96='[10]Tabla Impacto'!$C$13,S96='[10]Tabla Impacto'!$D$13),"Menor",IF(OR(S96='[10]Tabla Impacto'!$C$14,S96='[10]Tabla Impacto'!$D$14),"Moderado",IF(OR(S96='[10]Tabla Impacto'!$C$15,S96='[10]Tabla Impacto'!$D$15),"Mayor",IF(OR(S96='[10]Tabla Impacto'!$C$16,S96='[10]Tabla Impacto'!$D$16),"Catastrófico","")))))</f>
        <v>Moderado</v>
      </c>
      <c r="U96" s="294">
        <f>IF(T96="","",IF(T96="Leve",0.2,IF(T96="Menor",0.4,IF(T96="Moderado",0.6,IF(T96="Mayor",0.8,IF(T96="Catastrófico",1,))))))</f>
        <v>0.6</v>
      </c>
      <c r="V96" s="296" t="str">
        <f>IF(OR(AND(P96="Muy Baja",T96="Leve"),AND(P96="Muy Baja",T96="Menor"),AND(P96="Baja",T96="Leve")),"Bajo",IF(OR(AND(P96="Muy baja",T96="Moderado"),AND(P96="Baja",T96="Menor"),AND(P96="Baja",T96="Moderado"),AND(P96="Media",T96="Leve"),AND(P96="Media",T96="Menor"),AND(P96="Media",T96="Moderado"),AND(P96="Alta",T96="Leve"),AND(P96="Alta",T96="Menor")),"Moderado",IF(OR(AND(P96="Muy Baja",T96="Mayor"),AND(P96="Baja",T96="Mayor"),AND(P96="Media",T96="Mayor"),AND(P96="Alta",T96="Moderado"),AND(P96="Alta",T96="Mayor"),AND(P96="Muy Alta",T96="Leve"),AND(P96="Muy Alta",T96="Menor"),AND(P96="Muy Alta",T96="Moderado"),AND(P96="Muy Alta",T96="Mayor")),"Alto",IF(OR(AND(P96="Muy Baja",T96="Catastrófico"),AND(P96="Baja",T96="Catastrófico"),AND(P96="Media",T96="Catastrófico"),AND(P96="Alta",T96="Catastrófico"),AND(P96="Muy Alta",T96="Catastrófico")),"Extremo",""))))</f>
        <v>Moderado</v>
      </c>
      <c r="W96" s="182">
        <v>1</v>
      </c>
      <c r="X96" s="183" t="s">
        <v>438</v>
      </c>
      <c r="Y96" s="183" t="s">
        <v>29</v>
      </c>
      <c r="Z96" s="183" t="s">
        <v>439</v>
      </c>
      <c r="AA96" s="179" t="str">
        <f t="shared" si="123"/>
        <v xml:space="preserve">Los profesionales designados por el jefe de Servicio a la Ciudadanía y Sostenibilidad (Coordinadores (as)  Ambiental, Social y SST)  Verifica bimestralmente la apropiación de  las sensibilizaciones en las tematicas de los tres componentes (Ambiental; Social y SST) con una evaluación de sesis (6) jornadas de sensibilización; lo anterior se realizará mediante un documento  de evaluación y la evidencia será el analisis, como producto de los resultados de las evaluaciones aplicadas. 
En caso de que los resultados de la evaluación no superen el 85% se brindará apoyo personalizado. </v>
      </c>
      <c r="AB96" s="184" t="str">
        <f>IF(OR(AC96="Preventivo",AC96="Detectivo"),"Probabilidad",IF(AC96="Correctivo","Impacto",""))</f>
        <v>Probabilidad</v>
      </c>
      <c r="AC96" s="185" t="s">
        <v>200</v>
      </c>
      <c r="AD96" s="185" t="s">
        <v>201</v>
      </c>
      <c r="AE96" s="186" t="str">
        <f>IF(AND(AC96="Preventivo",AD96="Automático"),"50%",IF(AND(AC96="Preventivo",AD96="Manual"),"40%",IF(AND(AC96="Detectivo",AD96="Automático"),"40%",IF(AND(AC96="Detectivo",AD96="Manual"),"30%",IF(AND(AC96="Correctivo",AD96="Automático"),"35%",IF(AND(AC96="Correctivo",AD96="Manual"),"25%",""))))))</f>
        <v>40%</v>
      </c>
      <c r="AF96" s="185" t="s">
        <v>202</v>
      </c>
      <c r="AG96" s="185" t="s">
        <v>203</v>
      </c>
      <c r="AH96" s="185" t="s">
        <v>204</v>
      </c>
      <c r="AI96" s="187">
        <f>IFERROR(IF(AB96="Probabilidad",(Q96-(+Q96*AE96)),IF(AB96="Impacto",Q96,"")),"")</f>
        <v>0.36</v>
      </c>
      <c r="AJ96" s="188" t="str">
        <f>IFERROR(IF(AI96="","",IF(AI96&lt;=0.2,"Muy Baja",IF(AI96&lt;=0.4,"Baja",IF(AI96&lt;=0.6,"Media",IF(AI96&lt;=0.8,"Alta","Muy Alta"))))),"")</f>
        <v>Baja</v>
      </c>
      <c r="AK96" s="186">
        <f>+AI96</f>
        <v>0.36</v>
      </c>
      <c r="AL96" s="188" t="str">
        <f>IFERROR(IF(AM96="","",IF(AM96&lt;=0.2,"Leve",IF(AM96&lt;=0.4,"Menor",IF(AM96&lt;=0.6,"Moderado",IF(AM96&lt;=0.8,"Mayor","Catastrófico"))))),"")</f>
        <v>Moderado</v>
      </c>
      <c r="AM96" s="186">
        <f t="shared" ref="AM96" si="137">IFERROR(IF(AB96="Impacto",(U96-(+U96*AE96)),IF(AB96="Probabilidad",U96,"")),"")</f>
        <v>0.6</v>
      </c>
      <c r="AN96" s="189" t="str">
        <f>IFERROR(IF(OR(AND(AJ96="Muy Baja",AL96="Leve"),AND(AJ96="Muy Baja",AL96="Menor"),AND(AJ96="Baja",AL96="Leve")),"Bajo",IF(OR(AND(AJ96="Muy baja",AL96="Moderado"),AND(AJ96="Baja",AL96="Menor"),AND(AJ96="Baja",AL96="Moderado"),AND(AJ96="Media",AL96="Leve"),AND(AJ96="Media",AL96="Menor"),AND(AJ96="Media",AL96="Moderado"),AND(AJ96="Alta",AL96="Leve"),AND(AJ96="Alta",AL96="Menor")),"Moderado",IF(OR(AND(AJ96="Muy Baja",AL96="Mayor"),AND(AJ96="Baja",AL96="Mayor"),AND(AJ96="Media",AL96="Mayor"),AND(AJ96="Alta",AL96="Moderado"),AND(AJ96="Alta",AL96="Mayor"),AND(AJ96="Muy Alta",AL96="Leve"),AND(AJ96="Muy Alta",AL96="Menor"),AND(AJ96="Muy Alta",AL96="Moderado"),AND(AJ96="Muy Alta",AL96="Mayor")),"Alto",IF(OR(AND(AJ96="Muy Baja",AL96="Catastrófico"),AND(AJ96="Baja",AL96="Catastrófico"),AND(AJ96="Media",AL96="Catastrófico"),AND(AJ96="Alta",AL96="Catastrófico"),AND(AJ96="Muy Alta",AL96="Catastrófico")),"Extremo","")))),"")</f>
        <v>Moderado</v>
      </c>
      <c r="AO96" s="190" t="s">
        <v>36</v>
      </c>
      <c r="AP96" s="178" t="s">
        <v>440</v>
      </c>
      <c r="AQ96" s="292" t="s">
        <v>441</v>
      </c>
      <c r="AR96" s="178" t="s">
        <v>442</v>
      </c>
      <c r="AS96" s="208" t="s">
        <v>443</v>
      </c>
      <c r="AT96" s="292" t="s">
        <v>414</v>
      </c>
      <c r="AU96" s="292" t="s">
        <v>444</v>
      </c>
      <c r="AV96" s="292" t="s">
        <v>445</v>
      </c>
    </row>
    <row r="97" spans="1:48" ht="48" customHeight="1" x14ac:dyDescent="0.2">
      <c r="A97" s="309"/>
      <c r="B97" s="311"/>
      <c r="C97" s="292"/>
      <c r="D97" s="292"/>
      <c r="E97" s="292"/>
      <c r="F97" s="292"/>
      <c r="G97" s="305"/>
      <c r="H97" s="292"/>
      <c r="I97" s="292"/>
      <c r="J97" s="292"/>
      <c r="K97" s="292"/>
      <c r="L97" s="292"/>
      <c r="M97" s="292"/>
      <c r="N97" s="292"/>
      <c r="O97" s="300"/>
      <c r="P97" s="299"/>
      <c r="Q97" s="294"/>
      <c r="R97" s="293"/>
      <c r="S97" s="294">
        <f>IF(NOT(ISERROR(MATCH(R97,_xlfn.ANCHORARRAY(G108),0))),Q110&amp;"Por favor no seleccionar los criterios de impacto",R97)</f>
        <v>0</v>
      </c>
      <c r="T97" s="299"/>
      <c r="U97" s="294"/>
      <c r="V97" s="296"/>
      <c r="W97" s="182">
        <v>2</v>
      </c>
      <c r="X97" s="183" t="s">
        <v>446</v>
      </c>
      <c r="Y97" s="182" t="s">
        <v>40</v>
      </c>
      <c r="Z97" s="183" t="s">
        <v>447</v>
      </c>
      <c r="AA97" s="179" t="str">
        <f t="shared" si="123"/>
        <v xml:space="preserve">Los profesionales designados por el Jefe de Servicio a la Ciudadania y Sostenibilidad (Coordinadores (as)  Ambientales, Sociales y SST) Revisa trimestralmente la normatividad aplicable vigente; las  evidencias serán las actas de reunión de las revisiones.
En el caso que se identifiquen cambios normativos, se procede a informar al jefe con el fin de tramitar el ajuste respectivo de matriz legal ante la oficina jurídica de la UMV. </v>
      </c>
      <c r="AB97" s="184" t="str">
        <f>IF(OR(AC97="Preventivo",AC97="Detectivo"),"Probabilidad",IF(AC97="Correctivo","Impacto",""))</f>
        <v>Probabilidad</v>
      </c>
      <c r="AC97" s="185" t="s">
        <v>200</v>
      </c>
      <c r="AD97" s="185" t="s">
        <v>201</v>
      </c>
      <c r="AE97" s="186" t="str">
        <f t="shared" ref="AE97:AE101" si="138">IF(AND(AC97="Preventivo",AD97="Automático"),"50%",IF(AND(AC97="Preventivo",AD97="Manual"),"40%",IF(AND(AC97="Detectivo",AD97="Automático"),"40%",IF(AND(AC97="Detectivo",AD97="Manual"),"30%",IF(AND(AC97="Correctivo",AD97="Automático"),"35%",IF(AND(AC97="Correctivo",AD97="Manual"),"25%",""))))))</f>
        <v>40%</v>
      </c>
      <c r="AF97" s="185" t="s">
        <v>202</v>
      </c>
      <c r="AG97" s="185" t="s">
        <v>203</v>
      </c>
      <c r="AH97" s="185" t="s">
        <v>204</v>
      </c>
      <c r="AI97" s="187">
        <f>IFERROR(IF(AND(AB96="Probabilidad",AB97="Probabilidad"),(AK96-(+AK96*AE97)),IF(AB97="Probabilidad",(Q96-(+Q96*AE97)),IF(AB97="Impacto",AK96,""))),"")</f>
        <v>0.216</v>
      </c>
      <c r="AJ97" s="188" t="str">
        <f t="shared" si="119"/>
        <v>Baja</v>
      </c>
      <c r="AK97" s="186">
        <f t="shared" ref="AK97:AK101" si="139">+AI97</f>
        <v>0.216</v>
      </c>
      <c r="AL97" s="188" t="str">
        <f t="shared" si="121"/>
        <v>Moderado</v>
      </c>
      <c r="AM97" s="186">
        <f t="shared" ref="AM97" si="140">IFERROR(IF(AND(AB96="Impacto",AB97="Impacto"),(AM96-(+AM96*AE97)),IF(AB97="Impacto",($T$13-(+$T$13*AE97)),IF(AB97="Probabilidad",AM96,""))),"")</f>
        <v>0.6</v>
      </c>
      <c r="AN97" s="189" t="str">
        <f t="shared" ref="AN97:AN98" si="141">IFERROR(IF(OR(AND(AJ97="Muy Baja",AL97="Leve"),AND(AJ97="Muy Baja",AL97="Menor"),AND(AJ97="Baja",AL97="Leve")),"Bajo",IF(OR(AND(AJ97="Muy baja",AL97="Moderado"),AND(AJ97="Baja",AL97="Menor"),AND(AJ97="Baja",AL97="Moderado"),AND(AJ97="Media",AL97="Leve"),AND(AJ97="Media",AL97="Menor"),AND(AJ97="Media",AL97="Moderado"),AND(AJ97="Alta",AL97="Leve"),AND(AJ97="Alta",AL97="Menor")),"Moderado",IF(OR(AND(AJ97="Muy Baja",AL97="Mayor"),AND(AJ97="Baja",AL97="Mayor"),AND(AJ97="Media",AL97="Mayor"),AND(AJ97="Alta",AL97="Moderado"),AND(AJ97="Alta",AL97="Mayor"),AND(AJ97="Muy Alta",AL97="Leve"),AND(AJ97="Muy Alta",AL97="Menor"),AND(AJ97="Muy Alta",AL97="Moderado"),AND(AJ97="Muy Alta",AL97="Mayor")),"Alto",IF(OR(AND(AJ97="Muy Baja",AL97="Catastrófico"),AND(AJ97="Baja",AL97="Catastrófico"),AND(AJ97="Media",AL97="Catastrófico"),AND(AJ97="Alta",AL97="Catastrófico"),AND(AJ97="Muy Alta",AL97="Catastrófico")),"Extremo","")))),"")</f>
        <v>Moderado</v>
      </c>
      <c r="AO97" s="190" t="s">
        <v>36</v>
      </c>
      <c r="AP97" s="178" t="s">
        <v>448</v>
      </c>
      <c r="AQ97" s="292"/>
      <c r="AR97" s="178" t="s">
        <v>449</v>
      </c>
      <c r="AS97" s="208" t="s">
        <v>450</v>
      </c>
      <c r="AT97" s="292"/>
      <c r="AU97" s="292"/>
      <c r="AV97" s="292"/>
    </row>
    <row r="98" spans="1:48" ht="48" customHeight="1" x14ac:dyDescent="0.2">
      <c r="A98" s="309"/>
      <c r="B98" s="311"/>
      <c r="C98" s="292"/>
      <c r="D98" s="292"/>
      <c r="E98" s="292"/>
      <c r="F98" s="292"/>
      <c r="G98" s="305"/>
      <c r="H98" s="292"/>
      <c r="I98" s="292"/>
      <c r="J98" s="292"/>
      <c r="K98" s="292"/>
      <c r="L98" s="292"/>
      <c r="M98" s="292"/>
      <c r="N98" s="292"/>
      <c r="O98" s="300"/>
      <c r="P98" s="299"/>
      <c r="Q98" s="294"/>
      <c r="R98" s="293"/>
      <c r="S98" s="294">
        <f>IF(NOT(ISERROR(MATCH(R98,_xlfn.ANCHORARRAY(G109),0))),Q111&amp;"Por favor no seleccionar los criterios de impacto",R98)</f>
        <v>0</v>
      </c>
      <c r="T98" s="299"/>
      <c r="U98" s="294"/>
      <c r="V98" s="296"/>
      <c r="W98" s="182">
        <v>3</v>
      </c>
      <c r="X98" s="183" t="s">
        <v>451</v>
      </c>
      <c r="Y98" s="182" t="s">
        <v>40</v>
      </c>
      <c r="Z98" s="183" t="s">
        <v>452</v>
      </c>
      <c r="AA98" s="179" t="str">
        <f t="shared" si="123"/>
        <v xml:space="preserve">Los profesionales designados por el  Jefe de Servicio a la Ciudadania y Sostenibilidad (Coordinadores (as)  Ambientales, Sociales y SST) Revisa semanalmente la correcta implementación de los procedimientos y el adecuado diligenciamiento de los formatos asociados a los mismos; las  evidencias serán las actas de reunión de las revisiones.
En el caso que se identifiquen anomalías, se procede a informar al supervisor del contrato para tomar las medidas correctivas necesarias. </v>
      </c>
      <c r="AB98" s="184" t="str">
        <f>IF(OR(AC98="Preventivo",AC98="Detectivo"),"Probabilidad",IF(AC98="Correctivo","Impacto",""))</f>
        <v>Probabilidad</v>
      </c>
      <c r="AC98" s="185" t="s">
        <v>214</v>
      </c>
      <c r="AD98" s="185" t="s">
        <v>201</v>
      </c>
      <c r="AE98" s="186" t="str">
        <f t="shared" si="138"/>
        <v>30%</v>
      </c>
      <c r="AF98" s="185" t="s">
        <v>202</v>
      </c>
      <c r="AG98" s="185" t="s">
        <v>203</v>
      </c>
      <c r="AH98" s="185" t="s">
        <v>204</v>
      </c>
      <c r="AI98" s="187">
        <f>IFERROR(IF(AND(AB97="Probabilidad",AB98="Probabilidad"),(AK97-(+AK97*AE98)),IF(AND(AB97="Impacto",AB98="Probabilidad"),(AK96-(+AK96*AE98)),IF(AB98="Impacto",AK97,""))),"")</f>
        <v>0.1512</v>
      </c>
      <c r="AJ98" s="188" t="str">
        <f t="shared" si="119"/>
        <v>Muy Baja</v>
      </c>
      <c r="AK98" s="186">
        <f t="shared" si="139"/>
        <v>0.1512</v>
      </c>
      <c r="AL98" s="188" t="str">
        <f t="shared" si="121"/>
        <v>Moderado</v>
      </c>
      <c r="AM98" s="186">
        <f t="shared" ref="AM98" si="142">IFERROR(IF(AND(AB97="Impacto",AB98="Impacto"),(AM97-(+AM97*AE98)),IF(AND(AB97="Probabilidad",AB98="Impacto"),(AM96-(+AM96*AE98)),IF(AB98="Probabilidad",AM97,""))),"")</f>
        <v>0.6</v>
      </c>
      <c r="AN98" s="189" t="str">
        <f t="shared" si="141"/>
        <v>Moderado</v>
      </c>
      <c r="AO98" s="190" t="s">
        <v>36</v>
      </c>
      <c r="AP98" s="292" t="s">
        <v>453</v>
      </c>
      <c r="AQ98" s="292" t="s">
        <v>441</v>
      </c>
      <c r="AR98" s="292" t="s">
        <v>454</v>
      </c>
      <c r="AS98" s="353" t="s">
        <v>455</v>
      </c>
      <c r="AT98" s="292"/>
      <c r="AU98" s="292"/>
      <c r="AV98" s="292"/>
    </row>
    <row r="99" spans="1:48" ht="48" customHeight="1" x14ac:dyDescent="0.2">
      <c r="A99" s="309"/>
      <c r="B99" s="311"/>
      <c r="C99" s="292"/>
      <c r="D99" s="292"/>
      <c r="E99" s="292"/>
      <c r="F99" s="292"/>
      <c r="G99" s="305"/>
      <c r="H99" s="292"/>
      <c r="I99" s="292"/>
      <c r="J99" s="292"/>
      <c r="K99" s="292"/>
      <c r="L99" s="292"/>
      <c r="M99" s="292"/>
      <c r="N99" s="292"/>
      <c r="O99" s="300"/>
      <c r="P99" s="299"/>
      <c r="Q99" s="294"/>
      <c r="R99" s="293"/>
      <c r="S99" s="294">
        <f>IF(NOT(ISERROR(MATCH(R99,_xlfn.ANCHORARRAY(G110),0))),Q112&amp;"Por favor no seleccionar los criterios de impacto",R99)</f>
        <v>0</v>
      </c>
      <c r="T99" s="299"/>
      <c r="U99" s="294"/>
      <c r="V99" s="296"/>
      <c r="W99" s="182">
        <v>4</v>
      </c>
      <c r="X99" s="183" t="s">
        <v>456</v>
      </c>
      <c r="Y99" s="182" t="s">
        <v>32</v>
      </c>
      <c r="Z99" s="183" t="s">
        <v>457</v>
      </c>
      <c r="AA99" s="179" t="str">
        <f t="shared" si="123"/>
        <v>Los profesionales designados por el Jefe de Servicio a la Ciudadania y Sostenibilidad  (Coordinadores (as)  Ambiental, Social y SST)  Valida la correcta implementación de los controles ambientales, sociales y SST, a traves de al menos 2 visitas de seguimiento al mes a los Frentes de Obra.
Lo anterior se evidenciará por medio de registro fotográfico de las visitas a los frentes de obra realizadas por los coordinadores de la OSCS. 
En el caso que se identifiquen anomalías, se procede a informar al supervisor del contrato para tomar las medidas correctivas necesaria</v>
      </c>
      <c r="AB99" s="184" t="str">
        <f t="shared" ref="AB99:AB101" si="143">IF(OR(AC99="Preventivo",AC99="Detectivo"),"Probabilidad",IF(AC99="Correctivo","Impacto",""))</f>
        <v>Probabilidad</v>
      </c>
      <c r="AC99" s="185" t="s">
        <v>214</v>
      </c>
      <c r="AD99" s="185" t="s">
        <v>201</v>
      </c>
      <c r="AE99" s="186" t="str">
        <f t="shared" si="138"/>
        <v>30%</v>
      </c>
      <c r="AF99" s="185" t="s">
        <v>202</v>
      </c>
      <c r="AG99" s="185" t="s">
        <v>203</v>
      </c>
      <c r="AH99" s="185" t="s">
        <v>204</v>
      </c>
      <c r="AI99" s="187">
        <f t="shared" ref="AI99:AI101" si="144">IFERROR(IF(AND(AB98="Probabilidad",AB99="Probabilidad"),(AK98-(+AK98*AE99)),IF(AND(AB98="Impacto",AB99="Probabilidad"),(AK97-(+AK97*AE99)),IF(AB99="Impacto",AK98,""))),"")</f>
        <v>0.10584</v>
      </c>
      <c r="AJ99" s="188" t="str">
        <f t="shared" si="119"/>
        <v>Muy Baja</v>
      </c>
      <c r="AK99" s="186">
        <f t="shared" si="139"/>
        <v>0.10584</v>
      </c>
      <c r="AL99" s="188" t="str">
        <f t="shared" si="121"/>
        <v>Moderado</v>
      </c>
      <c r="AM99" s="186">
        <f t="shared" si="132"/>
        <v>0.6</v>
      </c>
      <c r="AN99" s="189" t="str">
        <f>IFERROR(IF(OR(AND(AJ99="Muy Baja",AL99="Leve"),AND(AJ99="Muy Baja",AL99="Menor"),AND(AJ99="Baja",AL99="Leve")),"Bajo",IF(OR(AND(AJ99="Muy baja",AL99="Moderado"),AND(AJ99="Baja",AL99="Menor"),AND(AJ99="Baja",AL99="Moderado"),AND(AJ99="Media",AL99="Leve"),AND(AJ99="Media",AL99="Menor"),AND(AJ99="Media",AL99="Moderado"),AND(AJ99="Alta",AL99="Leve"),AND(AJ99="Alta",AL99="Menor")),"Moderado",IF(OR(AND(AJ99="Muy Baja",AL99="Mayor"),AND(AJ99="Baja",AL99="Mayor"),AND(AJ99="Media",AL99="Mayor"),AND(AJ99="Alta",AL99="Moderado"),AND(AJ99="Alta",AL99="Mayor"),AND(AJ99="Muy Alta",AL99="Leve"),AND(AJ99="Muy Alta",AL99="Menor"),AND(AJ99="Muy Alta",AL99="Moderado"),AND(AJ99="Muy Alta",AL99="Mayor")),"Alto",IF(OR(AND(AJ99="Muy Baja",AL99="Catastrófico"),AND(AJ99="Baja",AL99="Catastrófico"),AND(AJ99="Media",AL99="Catastrófico"),AND(AJ99="Alta",AL99="Catastrófico"),AND(AJ99="Muy Alta",AL99="Catastrófico")),"Extremo","")))),"")</f>
        <v>Moderado</v>
      </c>
      <c r="AO99" s="190" t="s">
        <v>36</v>
      </c>
      <c r="AP99" s="292"/>
      <c r="AQ99" s="292"/>
      <c r="AR99" s="292"/>
      <c r="AS99" s="353"/>
      <c r="AT99" s="292"/>
      <c r="AU99" s="292"/>
      <c r="AV99" s="292"/>
    </row>
    <row r="100" spans="1:48" ht="15" customHeight="1" x14ac:dyDescent="0.2">
      <c r="A100" s="309"/>
      <c r="B100" s="311"/>
      <c r="C100" s="292"/>
      <c r="D100" s="292"/>
      <c r="E100" s="292"/>
      <c r="F100" s="292"/>
      <c r="G100" s="305"/>
      <c r="H100" s="292"/>
      <c r="I100" s="292"/>
      <c r="J100" s="292"/>
      <c r="K100" s="292"/>
      <c r="L100" s="292"/>
      <c r="M100" s="292"/>
      <c r="N100" s="292"/>
      <c r="O100" s="300"/>
      <c r="P100" s="299"/>
      <c r="Q100" s="294"/>
      <c r="R100" s="293"/>
      <c r="S100" s="294">
        <f>IF(NOT(ISERROR(MATCH(R100,_xlfn.ANCHORARRAY(G111),0))),Q113&amp;"Por favor no seleccionar los criterios de impacto",R100)</f>
        <v>0</v>
      </c>
      <c r="T100" s="299"/>
      <c r="U100" s="294"/>
      <c r="V100" s="296"/>
      <c r="W100" s="182">
        <v>5</v>
      </c>
      <c r="X100" s="182"/>
      <c r="Y100" s="182"/>
      <c r="Z100" s="182"/>
      <c r="AA100" s="179" t="str">
        <f t="shared" si="123"/>
        <v xml:space="preserve">  </v>
      </c>
      <c r="AB100" s="184" t="str">
        <f t="shared" si="143"/>
        <v/>
      </c>
      <c r="AC100" s="185"/>
      <c r="AD100" s="185"/>
      <c r="AE100" s="186" t="str">
        <f t="shared" si="138"/>
        <v/>
      </c>
      <c r="AF100" s="185"/>
      <c r="AG100" s="185"/>
      <c r="AH100" s="185"/>
      <c r="AI100" s="187" t="str">
        <f t="shared" si="144"/>
        <v/>
      </c>
      <c r="AJ100" s="188" t="str">
        <f t="shared" si="119"/>
        <v/>
      </c>
      <c r="AK100" s="186" t="str">
        <f t="shared" si="139"/>
        <v/>
      </c>
      <c r="AL100" s="188" t="str">
        <f t="shared" si="121"/>
        <v/>
      </c>
      <c r="AM100" s="186" t="str">
        <f t="shared" si="132"/>
        <v/>
      </c>
      <c r="AN100" s="189" t="str">
        <f t="shared" ref="AN100:AN101" si="145">IFERROR(IF(OR(AND(AJ100="Muy Baja",AL100="Leve"),AND(AJ100="Muy Baja",AL100="Menor"),AND(AJ100="Baja",AL100="Leve")),"Bajo",IF(OR(AND(AJ100="Muy baja",AL100="Moderado"),AND(AJ100="Baja",AL100="Menor"),AND(AJ100="Baja",AL100="Moderado"),AND(AJ100="Media",AL100="Leve"),AND(AJ100="Media",AL100="Menor"),AND(AJ100="Media",AL100="Moderado"),AND(AJ100="Alta",AL100="Leve"),AND(AJ100="Alta",AL100="Menor")),"Moderado",IF(OR(AND(AJ100="Muy Baja",AL100="Mayor"),AND(AJ100="Baja",AL100="Mayor"),AND(AJ100="Media",AL100="Mayor"),AND(AJ100="Alta",AL100="Moderado"),AND(AJ100="Alta",AL100="Mayor"),AND(AJ100="Muy Alta",AL100="Leve"),AND(AJ100="Muy Alta",AL100="Menor"),AND(AJ100="Muy Alta",AL100="Moderado"),AND(AJ100="Muy Alta",AL100="Mayor")),"Alto",IF(OR(AND(AJ100="Muy Baja",AL100="Catastrófico"),AND(AJ100="Baja",AL100="Catastrófico"),AND(AJ100="Media",AL100="Catastrófico"),AND(AJ100="Alta",AL100="Catastrófico"),AND(AJ100="Muy Alta",AL100="Catastrófico")),"Extremo","")))),"")</f>
        <v/>
      </c>
      <c r="AO100" s="190"/>
      <c r="AP100" s="178"/>
      <c r="AQ100" s="180"/>
      <c r="AR100" s="180"/>
      <c r="AS100" s="191"/>
      <c r="AT100" s="292"/>
      <c r="AU100" s="292"/>
      <c r="AV100" s="292"/>
    </row>
    <row r="101" spans="1:48" ht="15.75" customHeight="1" x14ac:dyDescent="0.2">
      <c r="A101" s="309"/>
      <c r="B101" s="311"/>
      <c r="C101" s="292"/>
      <c r="D101" s="292"/>
      <c r="E101" s="292"/>
      <c r="F101" s="292"/>
      <c r="G101" s="305"/>
      <c r="H101" s="292"/>
      <c r="I101" s="292"/>
      <c r="J101" s="292"/>
      <c r="K101" s="292"/>
      <c r="L101" s="292"/>
      <c r="M101" s="292"/>
      <c r="N101" s="292"/>
      <c r="O101" s="300"/>
      <c r="P101" s="299"/>
      <c r="Q101" s="294"/>
      <c r="R101" s="293"/>
      <c r="S101" s="294">
        <f>IF(NOT(ISERROR(MATCH(R101,_xlfn.ANCHORARRAY(G112),0))),Q114&amp;"Por favor no seleccionar los criterios de impacto",R101)</f>
        <v>0</v>
      </c>
      <c r="T101" s="299"/>
      <c r="U101" s="294"/>
      <c r="V101" s="296"/>
      <c r="W101" s="182">
        <v>6</v>
      </c>
      <c r="X101" s="182"/>
      <c r="Y101" s="182"/>
      <c r="Z101" s="182"/>
      <c r="AA101" s="179" t="str">
        <f t="shared" si="123"/>
        <v xml:space="preserve">  </v>
      </c>
      <c r="AB101" s="184" t="str">
        <f t="shared" si="143"/>
        <v/>
      </c>
      <c r="AC101" s="185"/>
      <c r="AD101" s="185"/>
      <c r="AE101" s="186" t="str">
        <f t="shared" si="138"/>
        <v/>
      </c>
      <c r="AF101" s="185"/>
      <c r="AG101" s="185"/>
      <c r="AH101" s="185"/>
      <c r="AI101" s="187" t="str">
        <f t="shared" si="144"/>
        <v/>
      </c>
      <c r="AJ101" s="188" t="str">
        <f t="shared" si="119"/>
        <v/>
      </c>
      <c r="AK101" s="186" t="str">
        <f t="shared" si="139"/>
        <v/>
      </c>
      <c r="AL101" s="188" t="str">
        <f t="shared" si="121"/>
        <v/>
      </c>
      <c r="AM101" s="186" t="str">
        <f t="shared" si="132"/>
        <v/>
      </c>
      <c r="AN101" s="189" t="str">
        <f t="shared" si="145"/>
        <v/>
      </c>
      <c r="AO101" s="190"/>
      <c r="AP101" s="178"/>
      <c r="AQ101" s="180"/>
      <c r="AR101" s="180"/>
      <c r="AS101" s="191"/>
      <c r="AT101" s="292"/>
      <c r="AU101" s="292"/>
      <c r="AV101" s="292"/>
    </row>
    <row r="102" spans="1:48" s="172" customFormat="1" ht="48" customHeight="1" x14ac:dyDescent="0.2">
      <c r="A102" s="309">
        <v>16</v>
      </c>
      <c r="B102" s="311" t="s">
        <v>401</v>
      </c>
      <c r="C102" s="292" t="s">
        <v>37</v>
      </c>
      <c r="D102" s="292" t="s">
        <v>458</v>
      </c>
      <c r="E102" s="292" t="s">
        <v>459</v>
      </c>
      <c r="F102" s="292" t="s">
        <v>460</v>
      </c>
      <c r="G102" s="305" t="str">
        <f t="shared" ref="G102" si="146">+CONCATENATE(C102," ",D102," ",E102)</f>
        <v>Posibilidad de efecto dañosos sobre bienes por perdida, hurto o daño de elementos devolutivos y de consumo necesarios para la gestión ambiental, social y de sst debido a la falta de cuidado, rigurosidad en la vigilancia y debilidades en los controles internos</v>
      </c>
      <c r="H102" s="292" t="s">
        <v>461</v>
      </c>
      <c r="I102" s="292" t="s">
        <v>45</v>
      </c>
      <c r="J102" s="292" t="s">
        <v>462</v>
      </c>
      <c r="K102" s="292" t="s">
        <v>463</v>
      </c>
      <c r="L102" s="292" t="s">
        <v>464</v>
      </c>
      <c r="M102" s="292" t="s">
        <v>51</v>
      </c>
      <c r="N102" s="292" t="s">
        <v>62</v>
      </c>
      <c r="O102" s="300">
        <v>250</v>
      </c>
      <c r="P102" s="299" t="str">
        <f>IF(O102&lt;=0,"",IF(O102&lt;=2,"Muy Baja",IF(O102&lt;=24,"Baja",IF(O102&lt;=500,"Media",IF(O102&lt;=5000,"Alta","Muy Alta")))))</f>
        <v>Media</v>
      </c>
      <c r="Q102" s="294">
        <f>IF(P102="","",IF(P102="Muy Baja",0.2,IF(P102="Baja",0.4,IF(P102="Media",0.6,IF(P102="Alta",0.8,IF(P102="Muy Alta",1,))))))</f>
        <v>0.6</v>
      </c>
      <c r="R102" s="293" t="s">
        <v>197</v>
      </c>
      <c r="S102" s="294" t="str">
        <f>IF(NOT(ISERROR(MATCH(R102,'[10]Tabla Impacto'!$B$245:$B$247,0))),'[10]Tabla Impacto'!$F$224&amp;"Por favor no seleccionar los criterios de impacto(Afectación Económica o presupuestal y Pérdida Reputacional)",R102)</f>
        <v xml:space="preserve">     El riesgo afecta la imagen de la entidad con algunos usuarios de relevancia frente al logro de los objetivos</v>
      </c>
      <c r="T102" s="299" t="str">
        <f>IF(OR(S102='[10]Tabla Impacto'!$C$12,S102='[10]Tabla Impacto'!$D$12),"Leve",IF(OR(S102='[10]Tabla Impacto'!$C$13,S102='[10]Tabla Impacto'!$D$13),"Menor",IF(OR(S102='[10]Tabla Impacto'!$C$14,S102='[10]Tabla Impacto'!$D$14),"Moderado",IF(OR(S102='[10]Tabla Impacto'!$C$15,S102='[10]Tabla Impacto'!$D$15),"Mayor",IF(OR(S102='[10]Tabla Impacto'!$C$16,S102='[10]Tabla Impacto'!$D$16),"Catastrófico","")))))</f>
        <v>Moderado</v>
      </c>
      <c r="U102" s="294">
        <f>IF(T102="","",IF(T102="Leve",0.2,IF(T102="Menor",0.4,IF(T102="Moderado",0.6,IF(T102="Mayor",0.8,IF(T102="Catastrófico",1,))))))</f>
        <v>0.6</v>
      </c>
      <c r="V102" s="296" t="str">
        <f>IF(OR(AND(P102="Muy Baja",T102="Leve"),AND(P102="Muy Baja",T102="Menor"),AND(P102="Baja",T102="Leve")),"Bajo",IF(OR(AND(P102="Muy baja",T102="Moderado"),AND(P102="Baja",T102="Menor"),AND(P102="Baja",T102="Moderado"),AND(P102="Media",T102="Leve"),AND(P102="Media",T102="Menor"),AND(P102="Media",T102="Moderado"),AND(P102="Alta",T102="Leve"),AND(P102="Alta",T102="Menor")),"Moderado",IF(OR(AND(P102="Muy Baja",T102="Mayor"),AND(P102="Baja",T102="Mayor"),AND(P102="Media",T102="Mayor"),AND(P102="Alta",T102="Moderado"),AND(P102="Alta",T102="Mayor"),AND(P102="Muy Alta",T102="Leve"),AND(P102="Muy Alta",T102="Menor"),AND(P102="Muy Alta",T102="Moderado"),AND(P102="Muy Alta",T102="Mayor")),"Alto",IF(OR(AND(P102="Muy Baja",T102="Catastrófico"),AND(P102="Baja",T102="Catastrófico"),AND(P102="Media",T102="Catastrófico"),AND(P102="Alta",T102="Catastrófico"),AND(P102="Muy Alta",T102="Catastrófico")),"Extremo",""))))</f>
        <v>Moderado</v>
      </c>
      <c r="W102" s="182">
        <v>1</v>
      </c>
      <c r="X102" s="183" t="s">
        <v>438</v>
      </c>
      <c r="Y102" s="182" t="s">
        <v>40</v>
      </c>
      <c r="Z102" s="183" t="s">
        <v>465</v>
      </c>
      <c r="AA102" s="179" t="str">
        <f t="shared" si="123"/>
        <v xml:space="preserve">Los profesionales designados por el jefe de Servicio a la Ciudadanía y Sostenibilidad (Coordinadores (as)  Ambiental, Social y SST)  Revisa Cuatrimestralmente la apropiación de las sensibilizaciones en las tematicas (de cuidado de lo publico, cuidado de bienes y responsabilidades en el uso adecuado y peridda de los bienes publicos) con una evaluación de tres (3) jornadas de sensibilización; lo anterior se realizará mediante un documento  de evaluación y la evidencia será el analisis, como producto de los resultados de las evaluaciones aplicadas. 
En caso de que los resultados de la evaluación no superen el 80% se brindará apoyo personalizado. </v>
      </c>
      <c r="AB102" s="184" t="str">
        <f>IF(OR(AC102="Preventivo",AC102="Detectivo"),"Probabilidad",IF(AC102="Correctivo","Impacto",""))</f>
        <v>Probabilidad</v>
      </c>
      <c r="AC102" s="185" t="s">
        <v>200</v>
      </c>
      <c r="AD102" s="185" t="s">
        <v>201</v>
      </c>
      <c r="AE102" s="186" t="str">
        <f>IF(AND(AC102="Preventivo",AD102="Automático"),"50%",IF(AND(AC102="Preventivo",AD102="Manual"),"40%",IF(AND(AC102="Detectivo",AD102="Automático"),"40%",IF(AND(AC102="Detectivo",AD102="Manual"),"30%",IF(AND(AC102="Correctivo",AD102="Automático"),"35%",IF(AND(AC102="Correctivo",AD102="Manual"),"25%",""))))))</f>
        <v>40%</v>
      </c>
      <c r="AF102" s="185" t="s">
        <v>202</v>
      </c>
      <c r="AG102" s="185" t="s">
        <v>203</v>
      </c>
      <c r="AH102" s="185" t="s">
        <v>204</v>
      </c>
      <c r="AI102" s="187">
        <f>IFERROR(IF(AB102="Probabilidad",(Q102-(+Q102*AE102)),IF(AB102="Impacto",Q102,"")),"")</f>
        <v>0.36</v>
      </c>
      <c r="AJ102" s="188" t="str">
        <f>IFERROR(IF(AI102="","",IF(AI102&lt;=0.2,"Muy Baja",IF(AI102&lt;=0.4,"Baja",IF(AI102&lt;=0.6,"Media",IF(AI102&lt;=0.8,"Alta","Muy Alta"))))),"")</f>
        <v>Baja</v>
      </c>
      <c r="AK102" s="186">
        <f>+AI102</f>
        <v>0.36</v>
      </c>
      <c r="AL102" s="188" t="str">
        <f>IFERROR(IF(AM102="","",IF(AM102&lt;=0.2,"Leve",IF(AM102&lt;=0.4,"Menor",IF(AM102&lt;=0.6,"Moderado",IF(AM102&lt;=0.8,"Mayor","Catastrófico"))))),"")</f>
        <v>Moderado</v>
      </c>
      <c r="AM102" s="186">
        <f t="shared" ref="AM102" si="147">IFERROR(IF(AB102="Impacto",(U102-(+U102*AE102)),IF(AB102="Probabilidad",U102,"")),"")</f>
        <v>0.6</v>
      </c>
      <c r="AN102" s="189" t="str">
        <f>IFERROR(IF(OR(AND(AJ102="Muy Baja",AL102="Leve"),AND(AJ102="Muy Baja",AL102="Menor"),AND(AJ102="Baja",AL102="Leve")),"Bajo",IF(OR(AND(AJ102="Muy baja",AL102="Moderado"),AND(AJ102="Baja",AL102="Menor"),AND(AJ102="Baja",AL102="Moderado"),AND(AJ102="Media",AL102="Leve"),AND(AJ102="Media",AL102="Menor"),AND(AJ102="Media",AL102="Moderado"),AND(AJ102="Alta",AL102="Leve"),AND(AJ102="Alta",AL102="Menor")),"Moderado",IF(OR(AND(AJ102="Muy Baja",AL102="Mayor"),AND(AJ102="Baja",AL102="Mayor"),AND(AJ102="Media",AL102="Mayor"),AND(AJ102="Alta",AL102="Moderado"),AND(AJ102="Alta",AL102="Mayor"),AND(AJ102="Muy Alta",AL102="Leve"),AND(AJ102="Muy Alta",AL102="Menor"),AND(AJ102="Muy Alta",AL102="Moderado"),AND(AJ102="Muy Alta",AL102="Mayor")),"Alto",IF(OR(AND(AJ102="Muy Baja",AL102="Catastrófico"),AND(AJ102="Baja",AL102="Catastrófico"),AND(AJ102="Media",AL102="Catastrófico"),AND(AJ102="Alta",AL102="Catastrófico"),AND(AJ102="Muy Alta",AL102="Catastrófico")),"Extremo","")))),"")</f>
        <v>Moderado</v>
      </c>
      <c r="AO102" s="190" t="s">
        <v>36</v>
      </c>
      <c r="AP102" s="292" t="s">
        <v>466</v>
      </c>
      <c r="AQ102" s="292" t="s">
        <v>441</v>
      </c>
      <c r="AR102" s="292" t="s">
        <v>467</v>
      </c>
      <c r="AS102" s="353" t="s">
        <v>455</v>
      </c>
      <c r="AT102" s="292" t="s">
        <v>414</v>
      </c>
      <c r="AU102" s="292" t="s">
        <v>444</v>
      </c>
      <c r="AV102" s="292" t="s">
        <v>445</v>
      </c>
    </row>
    <row r="103" spans="1:48" s="172" customFormat="1" ht="48" customHeight="1" x14ac:dyDescent="0.2">
      <c r="A103" s="309"/>
      <c r="B103" s="311"/>
      <c r="C103" s="292"/>
      <c r="D103" s="292"/>
      <c r="E103" s="292"/>
      <c r="F103" s="292"/>
      <c r="G103" s="305"/>
      <c r="H103" s="292"/>
      <c r="I103" s="292"/>
      <c r="J103" s="292"/>
      <c r="K103" s="292"/>
      <c r="L103" s="292"/>
      <c r="M103" s="292"/>
      <c r="N103" s="292"/>
      <c r="O103" s="300"/>
      <c r="P103" s="299"/>
      <c r="Q103" s="294"/>
      <c r="R103" s="293"/>
      <c r="S103" s="294">
        <f>IF(NOT(ISERROR(MATCH(R103,_xlfn.ANCHORARRAY(G114),0))),Q116&amp;"Por favor no seleccionar los criterios de impacto",R103)</f>
        <v>0</v>
      </c>
      <c r="T103" s="299"/>
      <c r="U103" s="294"/>
      <c r="V103" s="296"/>
      <c r="W103" s="182">
        <v>2</v>
      </c>
      <c r="X103" s="183" t="s">
        <v>456</v>
      </c>
      <c r="Y103" s="182" t="s">
        <v>32</v>
      </c>
      <c r="Z103" s="183" t="s">
        <v>468</v>
      </c>
      <c r="AA103" s="179" t="str">
        <f t="shared" si="123"/>
        <v>Los profesionales designados por el Jefe de Servicio a la Ciudadania y Sostenibilidad  (Coordinadores (as)  Ambiental, Social y SST)  Valida la correcta asignación para su cuidado y preservación de elementos devolutivos y de consumo necesarios para la gestión ambiental, social y de sst, a los residentes a cargo del frente de obra donde se encuentran dichos elementos, a traves de mesa de seguimiento y/o correo electronico.
Lo anterior se evidenciará por medio de acta de asignación o correo electronico de partes de los coordinadores a los residentes de la OSCS. 
En el caso que se identifiquen perdidas, se procede a informar al supervisor del contrato para tomar las medidas correctivas necesaria</v>
      </c>
      <c r="AB103" s="184" t="str">
        <f>IF(OR(AC103="Preventivo",AC103="Detectivo"),"Probabilidad",IF(AC103="Correctivo","Impacto",""))</f>
        <v>Probabilidad</v>
      </c>
      <c r="AC103" s="185" t="s">
        <v>200</v>
      </c>
      <c r="AD103" s="185" t="s">
        <v>201</v>
      </c>
      <c r="AE103" s="186" t="str">
        <f t="shared" ref="AE103:AE107" si="148">IF(AND(AC103="Preventivo",AD103="Automático"),"50%",IF(AND(AC103="Preventivo",AD103="Manual"),"40%",IF(AND(AC103="Detectivo",AD103="Automático"),"40%",IF(AND(AC103="Detectivo",AD103="Manual"),"30%",IF(AND(AC103="Correctivo",AD103="Automático"),"35%",IF(AND(AC103="Correctivo",AD103="Manual"),"25%",""))))))</f>
        <v>40%</v>
      </c>
      <c r="AF103" s="185" t="s">
        <v>202</v>
      </c>
      <c r="AG103" s="185" t="s">
        <v>203</v>
      </c>
      <c r="AH103" s="185" t="s">
        <v>204</v>
      </c>
      <c r="AI103" s="187">
        <f>IFERROR(IF(AND(AB102="Probabilidad",AB103="Probabilidad"),(AK102-(+AK102*AE103)),IF(AB103="Probabilidad",(Q102-(+Q102*AE103)),IF(AB103="Impacto",AK102,""))),"")</f>
        <v>0.216</v>
      </c>
      <c r="AJ103" s="188" t="str">
        <f t="shared" si="119"/>
        <v>Baja</v>
      </c>
      <c r="AK103" s="186">
        <f t="shared" ref="AK103:AK107" si="149">+AI103</f>
        <v>0.216</v>
      </c>
      <c r="AL103" s="188" t="str">
        <f t="shared" si="121"/>
        <v>Moderado</v>
      </c>
      <c r="AM103" s="186">
        <f t="shared" ref="AM103" si="150">IFERROR(IF(AND(AB102="Impacto",AB103="Impacto"),(AM102-(+AM102*AE103)),IF(AB103="Impacto",($T$13-(+$T$13*AE103)),IF(AB103="Probabilidad",AM102,""))),"")</f>
        <v>0.6</v>
      </c>
      <c r="AN103" s="189" t="str">
        <f t="shared" ref="AN103:AN104" si="151">IFERROR(IF(OR(AND(AJ103="Muy Baja",AL103="Leve"),AND(AJ103="Muy Baja",AL103="Menor"),AND(AJ103="Baja",AL103="Leve")),"Bajo",IF(OR(AND(AJ103="Muy baja",AL103="Moderado"),AND(AJ103="Baja",AL103="Menor"),AND(AJ103="Baja",AL103="Moderado"),AND(AJ103="Media",AL103="Leve"),AND(AJ103="Media",AL103="Menor"),AND(AJ103="Media",AL103="Moderado"),AND(AJ103="Alta",AL103="Leve"),AND(AJ103="Alta",AL103="Menor")),"Moderado",IF(OR(AND(AJ103="Muy Baja",AL103="Mayor"),AND(AJ103="Baja",AL103="Mayor"),AND(AJ103="Media",AL103="Mayor"),AND(AJ103="Alta",AL103="Moderado"),AND(AJ103="Alta",AL103="Mayor"),AND(AJ103="Muy Alta",AL103="Leve"),AND(AJ103="Muy Alta",AL103="Menor"),AND(AJ103="Muy Alta",AL103="Moderado"),AND(AJ103="Muy Alta",AL103="Mayor")),"Alto",IF(OR(AND(AJ103="Muy Baja",AL103="Catastrófico"),AND(AJ103="Baja",AL103="Catastrófico"),AND(AJ103="Media",AL103="Catastrófico"),AND(AJ103="Alta",AL103="Catastrófico"),AND(AJ103="Muy Alta",AL103="Catastrófico")),"Extremo","")))),"")</f>
        <v>Moderado</v>
      </c>
      <c r="AO103" s="190" t="s">
        <v>36</v>
      </c>
      <c r="AP103" s="292"/>
      <c r="AQ103" s="292"/>
      <c r="AR103" s="292"/>
      <c r="AS103" s="353"/>
      <c r="AT103" s="292"/>
      <c r="AU103" s="292"/>
      <c r="AV103" s="292"/>
    </row>
    <row r="104" spans="1:48" s="172" customFormat="1" ht="15" customHeight="1" x14ac:dyDescent="0.2">
      <c r="A104" s="309"/>
      <c r="B104" s="311"/>
      <c r="C104" s="292"/>
      <c r="D104" s="292"/>
      <c r="E104" s="292"/>
      <c r="F104" s="292"/>
      <c r="G104" s="305"/>
      <c r="H104" s="292"/>
      <c r="I104" s="292"/>
      <c r="J104" s="292"/>
      <c r="K104" s="292"/>
      <c r="L104" s="292"/>
      <c r="M104" s="292"/>
      <c r="N104" s="292"/>
      <c r="O104" s="300"/>
      <c r="P104" s="299"/>
      <c r="Q104" s="294"/>
      <c r="R104" s="293"/>
      <c r="S104" s="294">
        <f>IF(NOT(ISERROR(MATCH(R104,_xlfn.ANCHORARRAY(G115),0))),Q117&amp;"Por favor no seleccionar los criterios de impacto",R104)</f>
        <v>0</v>
      </c>
      <c r="T104" s="299"/>
      <c r="U104" s="294"/>
      <c r="V104" s="296"/>
      <c r="W104" s="182">
        <v>3</v>
      </c>
      <c r="X104" s="182"/>
      <c r="Y104" s="182"/>
      <c r="Z104" s="182"/>
      <c r="AA104" s="179" t="str">
        <f t="shared" si="123"/>
        <v xml:space="preserve">  </v>
      </c>
      <c r="AB104" s="184" t="str">
        <f>IF(OR(AC104="Preventivo",AC104="Detectivo"),"Probabilidad",IF(AC104="Correctivo","Impacto",""))</f>
        <v/>
      </c>
      <c r="AC104" s="185"/>
      <c r="AD104" s="185"/>
      <c r="AE104" s="186" t="str">
        <f t="shared" si="148"/>
        <v/>
      </c>
      <c r="AF104" s="185"/>
      <c r="AG104" s="185"/>
      <c r="AH104" s="185"/>
      <c r="AI104" s="187" t="str">
        <f>IFERROR(IF(AND(AB103="Probabilidad",AB104="Probabilidad"),(AK103-(+AK103*AE104)),IF(AND(AB103="Impacto",AB104="Probabilidad"),(AK102-(+AK102*AE104)),IF(AB104="Impacto",AK103,""))),"")</f>
        <v/>
      </c>
      <c r="AJ104" s="188" t="str">
        <f t="shared" si="119"/>
        <v/>
      </c>
      <c r="AK104" s="186" t="str">
        <f t="shared" si="149"/>
        <v/>
      </c>
      <c r="AL104" s="188" t="str">
        <f t="shared" si="121"/>
        <v/>
      </c>
      <c r="AM104" s="186" t="str">
        <f t="shared" ref="AM104" si="152">IFERROR(IF(AND(AB103="Impacto",AB104="Impacto"),(AM103-(+AM103*AE104)),IF(AND(AB103="Probabilidad",AB104="Impacto"),(AM102-(+AM102*AE104)),IF(AB104="Probabilidad",AM103,""))),"")</f>
        <v/>
      </c>
      <c r="AN104" s="189" t="str">
        <f t="shared" si="151"/>
        <v/>
      </c>
      <c r="AO104" s="190"/>
      <c r="AP104" s="178"/>
      <c r="AQ104" s="180"/>
      <c r="AR104" s="180"/>
      <c r="AS104" s="191"/>
      <c r="AT104" s="292"/>
      <c r="AU104" s="292"/>
      <c r="AV104" s="292"/>
    </row>
    <row r="105" spans="1:48" s="172" customFormat="1" ht="15" customHeight="1" x14ac:dyDescent="0.2">
      <c r="A105" s="309"/>
      <c r="B105" s="311"/>
      <c r="C105" s="292"/>
      <c r="D105" s="292"/>
      <c r="E105" s="292"/>
      <c r="F105" s="292"/>
      <c r="G105" s="305"/>
      <c r="H105" s="292"/>
      <c r="I105" s="292"/>
      <c r="J105" s="292"/>
      <c r="K105" s="292"/>
      <c r="L105" s="292"/>
      <c r="M105" s="292"/>
      <c r="N105" s="292"/>
      <c r="O105" s="300"/>
      <c r="P105" s="299"/>
      <c r="Q105" s="294"/>
      <c r="R105" s="293"/>
      <c r="S105" s="294">
        <f>IF(NOT(ISERROR(MATCH(R105,_xlfn.ANCHORARRAY(G116),0))),Q118&amp;"Por favor no seleccionar los criterios de impacto",R105)</f>
        <v>0</v>
      </c>
      <c r="T105" s="299"/>
      <c r="U105" s="294"/>
      <c r="V105" s="296"/>
      <c r="W105" s="182">
        <v>4</v>
      </c>
      <c r="X105" s="182"/>
      <c r="Y105" s="182"/>
      <c r="Z105" s="182"/>
      <c r="AA105" s="179" t="str">
        <f t="shared" si="123"/>
        <v xml:space="preserve">  </v>
      </c>
      <c r="AB105" s="184" t="str">
        <f t="shared" ref="AB105:AB113" si="153">IF(OR(AC105="Preventivo",AC105="Detectivo"),"Probabilidad",IF(AC105="Correctivo","Impacto",""))</f>
        <v/>
      </c>
      <c r="AC105" s="185"/>
      <c r="AD105" s="185"/>
      <c r="AE105" s="186" t="str">
        <f t="shared" si="148"/>
        <v/>
      </c>
      <c r="AF105" s="185"/>
      <c r="AG105" s="185"/>
      <c r="AH105" s="185"/>
      <c r="AI105" s="187" t="str">
        <f t="shared" ref="AI105:AI107" si="154">IFERROR(IF(AND(AB104="Probabilidad",AB105="Probabilidad"),(AK104-(+AK104*AE105)),IF(AND(AB104="Impacto",AB105="Probabilidad"),(AK103-(+AK103*AE105)),IF(AB105="Impacto",AK104,""))),"")</f>
        <v/>
      </c>
      <c r="AJ105" s="188" t="str">
        <f t="shared" si="119"/>
        <v/>
      </c>
      <c r="AK105" s="186" t="str">
        <f t="shared" si="149"/>
        <v/>
      </c>
      <c r="AL105" s="188" t="str">
        <f t="shared" si="121"/>
        <v/>
      </c>
      <c r="AM105" s="186" t="str">
        <f t="shared" si="132"/>
        <v/>
      </c>
      <c r="AN105" s="189" t="str">
        <f>IFERROR(IF(OR(AND(AJ105="Muy Baja",AL105="Leve"),AND(AJ105="Muy Baja",AL105="Menor"),AND(AJ105="Baja",AL105="Leve")),"Bajo",IF(OR(AND(AJ105="Muy baja",AL105="Moderado"),AND(AJ105="Baja",AL105="Menor"),AND(AJ105="Baja",AL105="Moderado"),AND(AJ105="Media",AL105="Leve"),AND(AJ105="Media",AL105="Menor"),AND(AJ105="Media",AL105="Moderado"),AND(AJ105="Alta",AL105="Leve"),AND(AJ105="Alta",AL105="Menor")),"Moderado",IF(OR(AND(AJ105="Muy Baja",AL105="Mayor"),AND(AJ105="Baja",AL105="Mayor"),AND(AJ105="Media",AL105="Mayor"),AND(AJ105="Alta",AL105="Moderado"),AND(AJ105="Alta",AL105="Mayor"),AND(AJ105="Muy Alta",AL105="Leve"),AND(AJ105="Muy Alta",AL105="Menor"),AND(AJ105="Muy Alta",AL105="Moderado"),AND(AJ105="Muy Alta",AL105="Mayor")),"Alto",IF(OR(AND(AJ105="Muy Baja",AL105="Catastrófico"),AND(AJ105="Baja",AL105="Catastrófico"),AND(AJ105="Media",AL105="Catastrófico"),AND(AJ105="Alta",AL105="Catastrófico"),AND(AJ105="Muy Alta",AL105="Catastrófico")),"Extremo","")))),"")</f>
        <v/>
      </c>
      <c r="AO105" s="190"/>
      <c r="AP105" s="178"/>
      <c r="AQ105" s="180"/>
      <c r="AR105" s="180"/>
      <c r="AS105" s="191"/>
      <c r="AT105" s="292"/>
      <c r="AU105" s="292"/>
      <c r="AV105" s="292"/>
    </row>
    <row r="106" spans="1:48" s="172" customFormat="1" ht="15" customHeight="1" x14ac:dyDescent="0.2">
      <c r="A106" s="309"/>
      <c r="B106" s="311"/>
      <c r="C106" s="292"/>
      <c r="D106" s="292"/>
      <c r="E106" s="292"/>
      <c r="F106" s="292"/>
      <c r="G106" s="305"/>
      <c r="H106" s="292"/>
      <c r="I106" s="292"/>
      <c r="J106" s="292"/>
      <c r="K106" s="292"/>
      <c r="L106" s="292"/>
      <c r="M106" s="292"/>
      <c r="N106" s="292"/>
      <c r="O106" s="300"/>
      <c r="P106" s="299"/>
      <c r="Q106" s="294"/>
      <c r="R106" s="293"/>
      <c r="S106" s="294">
        <f>IF(NOT(ISERROR(MATCH(R106,_xlfn.ANCHORARRAY(G117),0))),Q119&amp;"Por favor no seleccionar los criterios de impacto",R106)</f>
        <v>0</v>
      </c>
      <c r="T106" s="299"/>
      <c r="U106" s="294"/>
      <c r="V106" s="296"/>
      <c r="W106" s="182">
        <v>5</v>
      </c>
      <c r="X106" s="182"/>
      <c r="Y106" s="182"/>
      <c r="Z106" s="182"/>
      <c r="AA106" s="179" t="str">
        <f t="shared" si="123"/>
        <v xml:space="preserve">  </v>
      </c>
      <c r="AB106" s="184" t="str">
        <f t="shared" si="153"/>
        <v/>
      </c>
      <c r="AC106" s="185"/>
      <c r="AD106" s="185"/>
      <c r="AE106" s="186" t="str">
        <f t="shared" si="148"/>
        <v/>
      </c>
      <c r="AF106" s="185"/>
      <c r="AG106" s="185"/>
      <c r="AH106" s="185"/>
      <c r="AI106" s="187" t="str">
        <f t="shared" si="154"/>
        <v/>
      </c>
      <c r="AJ106" s="188" t="str">
        <f>IFERROR(IF(AI106="","",IF(AI106&lt;=0.2,"Muy Baja",IF(AI106&lt;=0.4,"Baja",IF(AI106&lt;=0.6,"Media",IF(AI106&lt;=0.8,"Alta","Muy Alta"))))),"")</f>
        <v/>
      </c>
      <c r="AK106" s="186" t="str">
        <f t="shared" si="149"/>
        <v/>
      </c>
      <c r="AL106" s="188" t="str">
        <f t="shared" si="121"/>
        <v/>
      </c>
      <c r="AM106" s="186" t="str">
        <f t="shared" si="132"/>
        <v/>
      </c>
      <c r="AN106" s="189" t="str">
        <f t="shared" ref="AN106:AN107" si="155">IFERROR(IF(OR(AND(AJ106="Muy Baja",AL106="Leve"),AND(AJ106="Muy Baja",AL106="Menor"),AND(AJ106="Baja",AL106="Leve")),"Bajo",IF(OR(AND(AJ106="Muy baja",AL106="Moderado"),AND(AJ106="Baja",AL106="Menor"),AND(AJ106="Baja",AL106="Moderado"),AND(AJ106="Media",AL106="Leve"),AND(AJ106="Media",AL106="Menor"),AND(AJ106="Media",AL106="Moderado"),AND(AJ106="Alta",AL106="Leve"),AND(AJ106="Alta",AL106="Menor")),"Moderado",IF(OR(AND(AJ106="Muy Baja",AL106="Mayor"),AND(AJ106="Baja",AL106="Mayor"),AND(AJ106="Media",AL106="Mayor"),AND(AJ106="Alta",AL106="Moderado"),AND(AJ106="Alta",AL106="Mayor"),AND(AJ106="Muy Alta",AL106="Leve"),AND(AJ106="Muy Alta",AL106="Menor"),AND(AJ106="Muy Alta",AL106="Moderado"),AND(AJ106="Muy Alta",AL106="Mayor")),"Alto",IF(OR(AND(AJ106="Muy Baja",AL106="Catastrófico"),AND(AJ106="Baja",AL106="Catastrófico"),AND(AJ106="Media",AL106="Catastrófico"),AND(AJ106="Alta",AL106="Catastrófico"),AND(AJ106="Muy Alta",AL106="Catastrófico")),"Extremo","")))),"")</f>
        <v/>
      </c>
      <c r="AO106" s="190"/>
      <c r="AP106" s="178"/>
      <c r="AQ106" s="180"/>
      <c r="AR106" s="180"/>
      <c r="AS106" s="191"/>
      <c r="AT106" s="292"/>
      <c r="AU106" s="292"/>
      <c r="AV106" s="292"/>
    </row>
    <row r="107" spans="1:48" ht="15.75" customHeight="1" x14ac:dyDescent="0.2">
      <c r="A107" s="309"/>
      <c r="B107" s="311"/>
      <c r="C107" s="292"/>
      <c r="D107" s="292"/>
      <c r="E107" s="292"/>
      <c r="F107" s="292"/>
      <c r="G107" s="305"/>
      <c r="H107" s="292"/>
      <c r="I107" s="292"/>
      <c r="J107" s="292"/>
      <c r="K107" s="292"/>
      <c r="L107" s="292"/>
      <c r="M107" s="292"/>
      <c r="N107" s="292"/>
      <c r="O107" s="300"/>
      <c r="P107" s="299"/>
      <c r="Q107" s="294"/>
      <c r="R107" s="293"/>
      <c r="S107" s="294">
        <f>IF(NOT(ISERROR(MATCH(R107,_xlfn.ANCHORARRAY(G118),0))),Q120&amp;"Por favor no seleccionar los criterios de impacto",R107)</f>
        <v>0</v>
      </c>
      <c r="T107" s="299"/>
      <c r="U107" s="294"/>
      <c r="V107" s="296"/>
      <c r="W107" s="182">
        <v>6</v>
      </c>
      <c r="X107" s="182"/>
      <c r="Y107" s="182"/>
      <c r="Z107" s="182"/>
      <c r="AA107" s="179" t="str">
        <f t="shared" si="123"/>
        <v xml:space="preserve">  </v>
      </c>
      <c r="AB107" s="184" t="str">
        <f t="shared" si="153"/>
        <v/>
      </c>
      <c r="AC107" s="185"/>
      <c r="AD107" s="185"/>
      <c r="AE107" s="186" t="str">
        <f t="shared" si="148"/>
        <v/>
      </c>
      <c r="AF107" s="185"/>
      <c r="AG107" s="185"/>
      <c r="AH107" s="185"/>
      <c r="AI107" s="187" t="str">
        <f t="shared" si="154"/>
        <v/>
      </c>
      <c r="AJ107" s="188" t="str">
        <f t="shared" si="119"/>
        <v/>
      </c>
      <c r="AK107" s="186" t="str">
        <f t="shared" si="149"/>
        <v/>
      </c>
      <c r="AL107" s="188" t="str">
        <f t="shared" si="121"/>
        <v/>
      </c>
      <c r="AM107" s="186" t="str">
        <f t="shared" si="132"/>
        <v/>
      </c>
      <c r="AN107" s="189" t="str">
        <f t="shared" si="155"/>
        <v/>
      </c>
      <c r="AO107" s="190"/>
      <c r="AP107" s="178"/>
      <c r="AQ107" s="180"/>
      <c r="AR107" s="180"/>
      <c r="AS107" s="191"/>
      <c r="AT107" s="292"/>
      <c r="AU107" s="292"/>
      <c r="AV107" s="292"/>
    </row>
    <row r="108" spans="1:48" ht="48" customHeight="1" x14ac:dyDescent="0.2">
      <c r="A108" s="309">
        <v>17</v>
      </c>
      <c r="B108" s="311" t="s">
        <v>469</v>
      </c>
      <c r="C108" s="292" t="s">
        <v>31</v>
      </c>
      <c r="D108" s="292" t="s">
        <v>470</v>
      </c>
      <c r="E108" s="292" t="s">
        <v>471</v>
      </c>
      <c r="F108" s="292" t="s">
        <v>472</v>
      </c>
      <c r="G108" s="305" t="str">
        <f t="shared" ref="G108" si="156">+CONCATENATE(C108," ",D108," ",E108)</f>
        <v>Posibilidad de afectación reputacional Por la no realizacion de proyectos de innovacion viables para el desarrollo misional de la entidad Debido a: falencias en los aspectos economico, tecnico y juridico que se requiere para el desarrollo de la misionalidad de la entidad, deficiencias en la capacidad operacional y/o falta de alianzas estrategicas con otras entidades.</v>
      </c>
      <c r="H108" s="292" t="s">
        <v>192</v>
      </c>
      <c r="I108" s="292" t="s">
        <v>45</v>
      </c>
      <c r="J108" s="292" t="s">
        <v>473</v>
      </c>
      <c r="K108" s="292" t="s">
        <v>474</v>
      </c>
      <c r="L108" s="292" t="s">
        <v>475</v>
      </c>
      <c r="M108" s="292" t="s">
        <v>49</v>
      </c>
      <c r="N108" s="292" t="s">
        <v>62</v>
      </c>
      <c r="O108" s="300">
        <v>6</v>
      </c>
      <c r="P108" s="299" t="str">
        <f>IF(O108&lt;=0,"",IF(O108&lt;=2,"Muy Baja",IF(O108&lt;=24,"Baja",IF(O108&lt;=500,"Media",IF(O108&lt;=5000,"Alta","Muy Alta")))))</f>
        <v>Baja</v>
      </c>
      <c r="Q108" s="294">
        <f>IF(P108="","",IF(P108="Muy Baja",0.2,IF(P108="Baja",0.4,IF(P108="Media",0.6,IF(P108="Alta",0.8,IF(P108="Muy Alta",1,))))))</f>
        <v>0.4</v>
      </c>
      <c r="R108" s="293" t="s">
        <v>242</v>
      </c>
      <c r="S108" s="294" t="str">
        <f>IF(NOT(ISERROR(MATCH(R108,'[11]Tabla Impacto'!$B$245:$B$247,0))),'[11]Tabla Impacto'!$F$224&amp;"Por favor no seleccionar los criterios de impacto(Afectación Económica o presupuestal y Pérdida Reputacional)",R108)</f>
        <v xml:space="preserve">     El riesgo afecta la imagen de la entidad internamente, de conocimiento general, nivel interno, de junta dircetiva y accionistas y/o de provedores</v>
      </c>
      <c r="T108" s="299" t="str">
        <f>IF(OR(S108='[11]Tabla Impacto'!$C$12,S108='[11]Tabla Impacto'!$D$12),"Leve",IF(OR(S108='[11]Tabla Impacto'!$C$13,S108='[11]Tabla Impacto'!$D$13),"Menor",IF(OR(S108='[11]Tabla Impacto'!$C$14,S108='[11]Tabla Impacto'!$D$14),"Moderado",IF(OR(S108='[11]Tabla Impacto'!$C$15,S108='[11]Tabla Impacto'!$D$15),"Mayor",IF(OR(S108='[11]Tabla Impacto'!$C$16,S108='[11]Tabla Impacto'!$D$16),"Catastrófico","")))))</f>
        <v>Menor</v>
      </c>
      <c r="U108" s="294">
        <f>IF(T108="","",IF(T108="Leve",0.2,IF(T108="Menor",0.4,IF(T108="Moderado",0.6,IF(T108="Mayor",0.8,IF(T108="Catastrófico",1,))))))</f>
        <v>0.4</v>
      </c>
      <c r="V108" s="296" t="str">
        <f>IF(OR(AND(P108="Muy Baja",T108="Leve"),AND(P108="Muy Baja",T108="Menor"),AND(P108="Baja",T108="Leve")),"Bajo",IF(OR(AND(P108="Muy baja",T108="Moderado"),AND(P108="Baja",T108="Menor"),AND(P108="Baja",T108="Moderado"),AND(P108="Media",T108="Leve"),AND(P108="Media",T108="Menor"),AND(P108="Media",T108="Moderado"),AND(P108="Alta",T108="Leve"),AND(P108="Alta",T108="Menor")),"Moderado",IF(OR(AND(P108="Muy Baja",T108="Mayor"),AND(P108="Baja",T108="Mayor"),AND(P108="Media",T108="Mayor"),AND(P108="Alta",T108="Moderado"),AND(P108="Alta",T108="Mayor"),AND(P108="Muy Alta",T108="Leve"),AND(P108="Muy Alta",T108="Menor"),AND(P108="Muy Alta",T108="Moderado"),AND(P108="Muy Alta",T108="Mayor")),"Alto",IF(OR(AND(P108="Muy Baja",T108="Catastrófico"),AND(P108="Baja",T108="Catastrófico"),AND(P108="Media",T108="Catastrófico"),AND(P108="Alta",T108="Catastrófico"),AND(P108="Muy Alta",T108="Catastrófico")),"Extremo",""))))</f>
        <v>Moderado</v>
      </c>
      <c r="W108" s="182">
        <v>1</v>
      </c>
      <c r="X108" s="183" t="s">
        <v>476</v>
      </c>
      <c r="Y108" s="183" t="s">
        <v>40</v>
      </c>
      <c r="Z108" s="183" t="s">
        <v>477</v>
      </c>
      <c r="AA108" s="179" t="str">
        <f t="shared" si="123"/>
        <v>Profesional especializado grado 05 Revisa Cada vez que se plantea la iniciativa de un proyecto de innovación, la viabilidad tecnica y juridica en las mesas de trabajo de iniciativas de proyectos, dejando como evidencia un  acta de reunion de las iniciativas. si la propuesta no cumple con lo establecido, no sera aprobada para continuar con su ejecución</v>
      </c>
      <c r="AB108" s="184" t="str">
        <f t="shared" si="153"/>
        <v>Probabilidad</v>
      </c>
      <c r="AC108" s="185" t="s">
        <v>214</v>
      </c>
      <c r="AD108" s="185" t="s">
        <v>201</v>
      </c>
      <c r="AE108" s="186" t="str">
        <f>IF(AND(AC108="Preventivo",AD108="Automático"),"50%",IF(AND(AC108="Preventivo",AD108="Manual"),"40%",IF(AND(AC108="Detectivo",AD108="Automático"),"40%",IF(AND(AC108="Detectivo",AD108="Manual"),"30%",IF(AND(AC108="Correctivo",AD108="Automático"),"35%",IF(AND(AC108="Correctivo",AD108="Manual"),"25%",""))))))</f>
        <v>30%</v>
      </c>
      <c r="AF108" s="185" t="s">
        <v>202</v>
      </c>
      <c r="AG108" s="185" t="s">
        <v>203</v>
      </c>
      <c r="AH108" s="185" t="s">
        <v>204</v>
      </c>
      <c r="AI108" s="187">
        <f>IFERROR(IF(AB108="Probabilidad",(Q108-(+Q108*AE108)),IF(AB108="Impacto",Q108,"")),"")</f>
        <v>0.28000000000000003</v>
      </c>
      <c r="AJ108" s="188" t="str">
        <f>IFERROR(IF(AI108="","",IF(AI108&lt;=0.2,"Muy Baja",IF(AI108&lt;=0.4,"Baja",IF(AI108&lt;=0.6,"Media",IF(AI108&lt;=0.8,"Alta","Muy Alta"))))),"")</f>
        <v>Baja</v>
      </c>
      <c r="AK108" s="186">
        <f>+AI108</f>
        <v>0.28000000000000003</v>
      </c>
      <c r="AL108" s="188" t="str">
        <f>IFERROR(IF(AM108="","",IF(AM108&lt;=0.2,"Leve",IF(AM108&lt;=0.4,"Menor",IF(AM108&lt;=0.6,"Moderado",IF(AM108&lt;=0.8,"Mayor","Catastrófico"))))),"")</f>
        <v>Menor</v>
      </c>
      <c r="AM108" s="186">
        <f t="shared" ref="AM108" si="157">IFERROR(IF(AB108="Impacto",(U108-(+U108*AE108)),IF(AB108="Probabilidad",U108,"")),"")</f>
        <v>0.4</v>
      </c>
      <c r="AN108" s="189" t="str">
        <f>IFERROR(IF(OR(AND(AJ108="Muy Baja",AL108="Leve"),AND(AJ108="Muy Baja",AL108="Menor"),AND(AJ108="Baja",AL108="Leve")),"Bajo",IF(OR(AND(AJ108="Muy baja",AL108="Moderado"),AND(AJ108="Baja",AL108="Menor"),AND(AJ108="Baja",AL108="Moderado"),AND(AJ108="Media",AL108="Leve"),AND(AJ108="Media",AL108="Menor"),AND(AJ108="Media",AL108="Moderado"),AND(AJ108="Alta",AL108="Leve"),AND(AJ108="Alta",AL108="Menor")),"Moderado",IF(OR(AND(AJ108="Muy Baja",AL108="Mayor"),AND(AJ108="Baja",AL108="Mayor"),AND(AJ108="Media",AL108="Mayor"),AND(AJ108="Alta",AL108="Moderado"),AND(AJ108="Alta",AL108="Mayor"),AND(AJ108="Muy Alta",AL108="Leve"),AND(AJ108="Muy Alta",AL108="Menor"),AND(AJ108="Muy Alta",AL108="Moderado"),AND(AJ108="Muy Alta",AL108="Mayor")),"Alto",IF(OR(AND(AJ108="Muy Baja",AL108="Catastrófico"),AND(AJ108="Baja",AL108="Catastrófico"),AND(AJ108="Media",AL108="Catastrófico"),AND(AJ108="Alta",AL108="Catastrófico"),AND(AJ108="Muy Alta",AL108="Catastrófico")),"Extremo","")))),"")</f>
        <v>Moderado</v>
      </c>
      <c r="AO108" s="190"/>
      <c r="AP108" s="178"/>
      <c r="AQ108" s="180"/>
      <c r="AR108" s="180"/>
      <c r="AS108" s="191"/>
      <c r="AT108" s="292" t="s">
        <v>478</v>
      </c>
      <c r="AU108" s="292" t="s">
        <v>479</v>
      </c>
      <c r="AV108" s="292" t="s">
        <v>480</v>
      </c>
    </row>
    <row r="109" spans="1:48" ht="48" customHeight="1" x14ac:dyDescent="0.2">
      <c r="A109" s="309"/>
      <c r="B109" s="311"/>
      <c r="C109" s="292"/>
      <c r="D109" s="292"/>
      <c r="E109" s="292"/>
      <c r="F109" s="292"/>
      <c r="G109" s="305"/>
      <c r="H109" s="292"/>
      <c r="I109" s="292"/>
      <c r="J109" s="292"/>
      <c r="K109" s="292"/>
      <c r="L109" s="292"/>
      <c r="M109" s="292"/>
      <c r="N109" s="292"/>
      <c r="O109" s="300"/>
      <c r="P109" s="299"/>
      <c r="Q109" s="294"/>
      <c r="R109" s="293"/>
      <c r="S109" s="294">
        <f>IF(NOT(ISERROR(MATCH(R109,_xlfn.ANCHORARRAY(G120),0))),Q122&amp;"Por favor no seleccionar los criterios de impacto",R109)</f>
        <v>0</v>
      </c>
      <c r="T109" s="299"/>
      <c r="U109" s="294"/>
      <c r="V109" s="296"/>
      <c r="W109" s="182">
        <v>2</v>
      </c>
      <c r="X109" s="183" t="s">
        <v>481</v>
      </c>
      <c r="Y109" s="182" t="s">
        <v>32</v>
      </c>
      <c r="Z109" s="183" t="s">
        <v>482</v>
      </c>
      <c r="AA109" s="179" t="str">
        <f t="shared" si="123"/>
        <v>Gerente para el desarrollo, la Calidad e Innovación Valida Cada vez que un proyecto finaliza su fase de estructuración, que este cuente con el soporte tecnico, economico y jurdico para la ejecución del proyecto, dejando como evidencia la aprobación del acta de constitución del proyecto, de no ser asi se dara por finalizado el proyecto planteado inicialmente.</v>
      </c>
      <c r="AB109" s="184" t="str">
        <f t="shared" si="153"/>
        <v>Probabilidad</v>
      </c>
      <c r="AC109" s="185" t="s">
        <v>214</v>
      </c>
      <c r="AD109" s="185" t="s">
        <v>201</v>
      </c>
      <c r="AE109" s="186" t="str">
        <f t="shared" ref="AE109:AE113" si="158">IF(AND(AC109="Preventivo",AD109="Automático"),"50%",IF(AND(AC109="Preventivo",AD109="Manual"),"40%",IF(AND(AC109="Detectivo",AD109="Automático"),"40%",IF(AND(AC109="Detectivo",AD109="Manual"),"30%",IF(AND(AC109="Correctivo",AD109="Automático"),"35%",IF(AND(AC109="Correctivo",AD109="Manual"),"25%",""))))))</f>
        <v>30%</v>
      </c>
      <c r="AF109" s="185" t="s">
        <v>202</v>
      </c>
      <c r="AG109" s="185" t="s">
        <v>203</v>
      </c>
      <c r="AH109" s="185" t="s">
        <v>204</v>
      </c>
      <c r="AI109" s="187">
        <f>IFERROR(IF(AND(AB108="Probabilidad",AB109="Probabilidad"),(AK108-(+AK108*AE109)),IF(AB109="Probabilidad",(Q108-(+Q108*AE109)),IF(AB109="Impacto",AK108,""))),"")</f>
        <v>0.19600000000000001</v>
      </c>
      <c r="AJ109" s="188" t="str">
        <f t="shared" ref="AJ109:AJ113" si="159">IFERROR(IF(AI109="","",IF(AI109&lt;=0.2,"Muy Baja",IF(AI109&lt;=0.4,"Baja",IF(AI109&lt;=0.6,"Media",IF(AI109&lt;=0.8,"Alta","Muy Alta"))))),"")</f>
        <v>Muy Baja</v>
      </c>
      <c r="AK109" s="186">
        <f t="shared" ref="AK109:AK113" si="160">+AI109</f>
        <v>0.19600000000000001</v>
      </c>
      <c r="AL109" s="188" t="str">
        <f t="shared" ref="AL109:AL113" si="161">IFERROR(IF(AM109="","",IF(AM109&lt;=0.2,"Leve",IF(AM109&lt;=0.4,"Menor",IF(AM109&lt;=0.6,"Moderado",IF(AM109&lt;=0.8,"Mayor","Catastrófico"))))),"")</f>
        <v>Menor</v>
      </c>
      <c r="AM109" s="186">
        <f>IFERROR(IF(AND(AB108="Impacto",AB109="Impacto"),(AM108-(+AM108*AE109)),IF(AB109="Impacto",(#REF!-(+#REF!*AE109)),IF(AB109="Probabilidad",AM108,""))),"")</f>
        <v>0.4</v>
      </c>
      <c r="AN109" s="189" t="str">
        <f t="shared" ref="AN109:AN110" si="162">IFERROR(IF(OR(AND(AJ109="Muy Baja",AL109="Leve"),AND(AJ109="Muy Baja",AL109="Menor"),AND(AJ109="Baja",AL109="Leve")),"Bajo",IF(OR(AND(AJ109="Muy baja",AL109="Moderado"),AND(AJ109="Baja",AL109="Menor"),AND(AJ109="Baja",AL109="Moderado"),AND(AJ109="Media",AL109="Leve"),AND(AJ109="Media",AL109="Menor"),AND(AJ109="Media",AL109="Moderado"),AND(AJ109="Alta",AL109="Leve"),AND(AJ109="Alta",AL109="Menor")),"Moderado",IF(OR(AND(AJ109="Muy Baja",AL109="Mayor"),AND(AJ109="Baja",AL109="Mayor"),AND(AJ109="Media",AL109="Mayor"),AND(AJ109="Alta",AL109="Moderado"),AND(AJ109="Alta",AL109="Mayor"),AND(AJ109="Muy Alta",AL109="Leve"),AND(AJ109="Muy Alta",AL109="Menor"),AND(AJ109="Muy Alta",AL109="Moderado"),AND(AJ109="Muy Alta",AL109="Mayor")),"Alto",IF(OR(AND(AJ109="Muy Baja",AL109="Catastrófico"),AND(AJ109="Baja",AL109="Catastrófico"),AND(AJ109="Media",AL109="Catastrófico"),AND(AJ109="Alta",AL109="Catastrófico"),AND(AJ109="Muy Alta",AL109="Catastrófico")),"Extremo","")))),"")</f>
        <v>Bajo</v>
      </c>
      <c r="AO109" s="190"/>
      <c r="AP109" s="178"/>
      <c r="AQ109" s="180"/>
      <c r="AR109" s="180"/>
      <c r="AS109" s="191"/>
      <c r="AT109" s="292"/>
      <c r="AU109" s="292"/>
      <c r="AV109" s="292"/>
    </row>
    <row r="110" spans="1:48" ht="48" customHeight="1" x14ac:dyDescent="0.2">
      <c r="A110" s="309"/>
      <c r="B110" s="311"/>
      <c r="C110" s="292"/>
      <c r="D110" s="292"/>
      <c r="E110" s="292"/>
      <c r="F110" s="292"/>
      <c r="G110" s="305"/>
      <c r="H110" s="292"/>
      <c r="I110" s="292"/>
      <c r="J110" s="292"/>
      <c r="K110" s="292"/>
      <c r="L110" s="292"/>
      <c r="M110" s="292"/>
      <c r="N110" s="292"/>
      <c r="O110" s="300"/>
      <c r="P110" s="299"/>
      <c r="Q110" s="294"/>
      <c r="R110" s="293"/>
      <c r="S110" s="294">
        <f>IF(NOT(ISERROR(MATCH(R110,_xlfn.ANCHORARRAY(G121),0))),Q123&amp;"Por favor no seleccionar los criterios de impacto",R110)</f>
        <v>0</v>
      </c>
      <c r="T110" s="299"/>
      <c r="U110" s="294"/>
      <c r="V110" s="296"/>
      <c r="W110" s="182">
        <v>3</v>
      </c>
      <c r="X110" s="183" t="s">
        <v>481</v>
      </c>
      <c r="Y110" s="182" t="s">
        <v>32</v>
      </c>
      <c r="Z110" s="183" t="s">
        <v>483</v>
      </c>
      <c r="AA110" s="179" t="str">
        <f t="shared" si="123"/>
        <v>Gerente para el desarrollo, la Calidad e Innovación Valida Cada vez que un proyecto finaliza su fase experimental, que los resultados obtenidos en la pruebas realizadas cumplan de acuerdo a lo planteado y aprobado en el acta de constitución del proyecto, dejando como evidencia el informe de las pruebas realizadas para la continuación del proyecto, de no ser asi, se dara por finalizado el proyecto planteado inicialmente.</v>
      </c>
      <c r="AB110" s="184" t="str">
        <f t="shared" si="153"/>
        <v>Probabilidad</v>
      </c>
      <c r="AC110" s="185" t="s">
        <v>214</v>
      </c>
      <c r="AD110" s="185" t="s">
        <v>201</v>
      </c>
      <c r="AE110" s="186" t="str">
        <f t="shared" si="158"/>
        <v>30%</v>
      </c>
      <c r="AF110" s="185" t="s">
        <v>202</v>
      </c>
      <c r="AG110" s="185" t="s">
        <v>203</v>
      </c>
      <c r="AH110" s="185" t="s">
        <v>204</v>
      </c>
      <c r="AI110" s="187">
        <f>IFERROR(IF(AND(AB109="Probabilidad",AB110="Probabilidad"),(AK109-(+AK109*AE110)),IF(AND(AB109="Impacto",AB110="Probabilidad"),(AK108-(+AK108*AE110)),IF(AB110="Impacto",AK109,""))),"")</f>
        <v>0.13720000000000002</v>
      </c>
      <c r="AJ110" s="188" t="str">
        <f t="shared" si="159"/>
        <v>Muy Baja</v>
      </c>
      <c r="AK110" s="186">
        <f t="shared" si="160"/>
        <v>0.13720000000000002</v>
      </c>
      <c r="AL110" s="188" t="str">
        <f t="shared" si="161"/>
        <v>Menor</v>
      </c>
      <c r="AM110" s="186">
        <f t="shared" ref="AM110:AM113" si="163">IFERROR(IF(AND(AB109="Impacto",AB110="Impacto"),(AM109-(+AM109*AE110)),IF(AND(AB109="Probabilidad",AB110="Impacto"),(AM108-(+AM108*AE110)),IF(AB110="Probabilidad",AM109,""))),"")</f>
        <v>0.4</v>
      </c>
      <c r="AN110" s="189" t="str">
        <f t="shared" si="162"/>
        <v>Bajo</v>
      </c>
      <c r="AO110" s="190" t="s">
        <v>27</v>
      </c>
      <c r="AP110" s="178"/>
      <c r="AQ110" s="180"/>
      <c r="AR110" s="180"/>
      <c r="AS110" s="191"/>
      <c r="AT110" s="292"/>
      <c r="AU110" s="292"/>
      <c r="AV110" s="292"/>
    </row>
    <row r="111" spans="1:48" ht="15" customHeight="1" x14ac:dyDescent="0.2">
      <c r="A111" s="309"/>
      <c r="B111" s="311"/>
      <c r="C111" s="292"/>
      <c r="D111" s="292"/>
      <c r="E111" s="292"/>
      <c r="F111" s="292"/>
      <c r="G111" s="305"/>
      <c r="H111" s="292"/>
      <c r="I111" s="292"/>
      <c r="J111" s="292"/>
      <c r="K111" s="292"/>
      <c r="L111" s="292"/>
      <c r="M111" s="292"/>
      <c r="N111" s="292"/>
      <c r="O111" s="300"/>
      <c r="P111" s="299"/>
      <c r="Q111" s="294"/>
      <c r="R111" s="293"/>
      <c r="S111" s="294">
        <f>IF(NOT(ISERROR(MATCH(R111,_xlfn.ANCHORARRAY(G122),0))),Q124&amp;"Por favor no seleccionar los criterios de impacto",R111)</f>
        <v>0</v>
      </c>
      <c r="T111" s="299"/>
      <c r="U111" s="294"/>
      <c r="V111" s="296"/>
      <c r="W111" s="182">
        <v>4</v>
      </c>
      <c r="X111" s="182"/>
      <c r="Y111" s="182"/>
      <c r="Z111" s="182"/>
      <c r="AA111" s="179" t="str">
        <f t="shared" si="123"/>
        <v xml:space="preserve">  </v>
      </c>
      <c r="AB111" s="184" t="str">
        <f t="shared" si="153"/>
        <v/>
      </c>
      <c r="AC111" s="185"/>
      <c r="AD111" s="185"/>
      <c r="AE111" s="186" t="str">
        <f t="shared" si="158"/>
        <v/>
      </c>
      <c r="AF111" s="185"/>
      <c r="AG111" s="185"/>
      <c r="AH111" s="185"/>
      <c r="AI111" s="187" t="str">
        <f t="shared" ref="AI111:AI113" si="164">IFERROR(IF(AND(AB110="Probabilidad",AB111="Probabilidad"),(AK110-(+AK110*AE111)),IF(AND(AB110="Impacto",AB111="Probabilidad"),(AK109-(+AK109*AE111)),IF(AB111="Impacto",AK110,""))),"")</f>
        <v/>
      </c>
      <c r="AJ111" s="188" t="str">
        <f t="shared" si="159"/>
        <v/>
      </c>
      <c r="AK111" s="186" t="str">
        <f t="shared" si="160"/>
        <v/>
      </c>
      <c r="AL111" s="188" t="str">
        <f t="shared" si="161"/>
        <v/>
      </c>
      <c r="AM111" s="186" t="str">
        <f t="shared" si="163"/>
        <v/>
      </c>
      <c r="AN111" s="189" t="str">
        <f>IFERROR(IF(OR(AND(AJ111="Muy Baja",AL111="Leve"),AND(AJ111="Muy Baja",AL111="Menor"),AND(AJ111="Baja",AL111="Leve")),"Bajo",IF(OR(AND(AJ111="Muy baja",AL111="Moderado"),AND(AJ111="Baja",AL111="Menor"),AND(AJ111="Baja",AL111="Moderado"),AND(AJ111="Media",AL111="Leve"),AND(AJ111="Media",AL111="Menor"),AND(AJ111="Media",AL111="Moderado"),AND(AJ111="Alta",AL111="Leve"),AND(AJ111="Alta",AL111="Menor")),"Moderado",IF(OR(AND(AJ111="Muy Baja",AL111="Mayor"),AND(AJ111="Baja",AL111="Mayor"),AND(AJ111="Media",AL111="Mayor"),AND(AJ111="Alta",AL111="Moderado"),AND(AJ111="Alta",AL111="Mayor"),AND(AJ111="Muy Alta",AL111="Leve"),AND(AJ111="Muy Alta",AL111="Menor"),AND(AJ111="Muy Alta",AL111="Moderado"),AND(AJ111="Muy Alta",AL111="Mayor")),"Alto",IF(OR(AND(AJ111="Muy Baja",AL111="Catastrófico"),AND(AJ111="Baja",AL111="Catastrófico"),AND(AJ111="Media",AL111="Catastrófico"),AND(AJ111="Alta",AL111="Catastrófico"),AND(AJ111="Muy Alta",AL111="Catastrófico")),"Extremo","")))),"")</f>
        <v/>
      </c>
      <c r="AO111" s="190"/>
      <c r="AP111" s="178"/>
      <c r="AQ111" s="180"/>
      <c r="AR111" s="180"/>
      <c r="AS111" s="191"/>
      <c r="AT111" s="292"/>
      <c r="AU111" s="292"/>
      <c r="AV111" s="292"/>
    </row>
    <row r="112" spans="1:48" ht="15" customHeight="1" x14ac:dyDescent="0.2">
      <c r="A112" s="309"/>
      <c r="B112" s="311"/>
      <c r="C112" s="292"/>
      <c r="D112" s="292"/>
      <c r="E112" s="292"/>
      <c r="F112" s="292"/>
      <c r="G112" s="305"/>
      <c r="H112" s="292"/>
      <c r="I112" s="292"/>
      <c r="J112" s="292"/>
      <c r="K112" s="292"/>
      <c r="L112" s="292"/>
      <c r="M112" s="292"/>
      <c r="N112" s="292"/>
      <c r="O112" s="300"/>
      <c r="P112" s="299"/>
      <c r="Q112" s="294"/>
      <c r="R112" s="293"/>
      <c r="S112" s="294">
        <f>IF(NOT(ISERROR(MATCH(R112,_xlfn.ANCHORARRAY(G123),0))),Q125&amp;"Por favor no seleccionar los criterios de impacto",R112)</f>
        <v>0</v>
      </c>
      <c r="T112" s="299"/>
      <c r="U112" s="294"/>
      <c r="V112" s="296"/>
      <c r="W112" s="182">
        <v>5</v>
      </c>
      <c r="X112" s="182"/>
      <c r="Y112" s="182"/>
      <c r="Z112" s="182"/>
      <c r="AA112" s="179" t="str">
        <f t="shared" si="123"/>
        <v xml:space="preserve">  </v>
      </c>
      <c r="AB112" s="184" t="str">
        <f t="shared" si="153"/>
        <v/>
      </c>
      <c r="AC112" s="185"/>
      <c r="AD112" s="185"/>
      <c r="AE112" s="186" t="str">
        <f t="shared" si="158"/>
        <v/>
      </c>
      <c r="AF112" s="185"/>
      <c r="AG112" s="185"/>
      <c r="AH112" s="185"/>
      <c r="AI112" s="187" t="str">
        <f t="shared" si="164"/>
        <v/>
      </c>
      <c r="AJ112" s="188" t="str">
        <f t="shared" si="159"/>
        <v/>
      </c>
      <c r="AK112" s="186" t="str">
        <f t="shared" si="160"/>
        <v/>
      </c>
      <c r="AL112" s="188" t="str">
        <f t="shared" si="161"/>
        <v/>
      </c>
      <c r="AM112" s="186" t="str">
        <f t="shared" si="163"/>
        <v/>
      </c>
      <c r="AN112" s="189" t="str">
        <f t="shared" ref="AN112:AN113" si="165">IFERROR(IF(OR(AND(AJ112="Muy Baja",AL112="Leve"),AND(AJ112="Muy Baja",AL112="Menor"),AND(AJ112="Baja",AL112="Leve")),"Bajo",IF(OR(AND(AJ112="Muy baja",AL112="Moderado"),AND(AJ112="Baja",AL112="Menor"),AND(AJ112="Baja",AL112="Moderado"),AND(AJ112="Media",AL112="Leve"),AND(AJ112="Media",AL112="Menor"),AND(AJ112="Media",AL112="Moderado"),AND(AJ112="Alta",AL112="Leve"),AND(AJ112="Alta",AL112="Menor")),"Moderado",IF(OR(AND(AJ112="Muy Baja",AL112="Mayor"),AND(AJ112="Baja",AL112="Mayor"),AND(AJ112="Media",AL112="Mayor"),AND(AJ112="Alta",AL112="Moderado"),AND(AJ112="Alta",AL112="Mayor"),AND(AJ112="Muy Alta",AL112="Leve"),AND(AJ112="Muy Alta",AL112="Menor"),AND(AJ112="Muy Alta",AL112="Moderado"),AND(AJ112="Muy Alta",AL112="Mayor")),"Alto",IF(OR(AND(AJ112="Muy Baja",AL112="Catastrófico"),AND(AJ112="Baja",AL112="Catastrófico"),AND(AJ112="Media",AL112="Catastrófico"),AND(AJ112="Alta",AL112="Catastrófico"),AND(AJ112="Muy Alta",AL112="Catastrófico")),"Extremo","")))),"")</f>
        <v/>
      </c>
      <c r="AO112" s="190"/>
      <c r="AP112" s="178"/>
      <c r="AQ112" s="180"/>
      <c r="AR112" s="180"/>
      <c r="AS112" s="191"/>
      <c r="AT112" s="292"/>
      <c r="AU112" s="292"/>
      <c r="AV112" s="292"/>
    </row>
    <row r="113" spans="1:48" ht="15.75" customHeight="1" x14ac:dyDescent="0.2">
      <c r="A113" s="309"/>
      <c r="B113" s="311"/>
      <c r="C113" s="292"/>
      <c r="D113" s="292"/>
      <c r="E113" s="292"/>
      <c r="F113" s="292"/>
      <c r="G113" s="305"/>
      <c r="H113" s="292"/>
      <c r="I113" s="292"/>
      <c r="J113" s="292"/>
      <c r="K113" s="292"/>
      <c r="L113" s="292"/>
      <c r="M113" s="292"/>
      <c r="N113" s="292"/>
      <c r="O113" s="300"/>
      <c r="P113" s="299"/>
      <c r="Q113" s="294"/>
      <c r="R113" s="293"/>
      <c r="S113" s="294">
        <f>IF(NOT(ISERROR(MATCH(R113,_xlfn.ANCHORARRAY(G124),0))),Q126&amp;"Por favor no seleccionar los criterios de impacto",R113)</f>
        <v>0</v>
      </c>
      <c r="T113" s="299"/>
      <c r="U113" s="294"/>
      <c r="V113" s="296"/>
      <c r="W113" s="182">
        <v>6</v>
      </c>
      <c r="X113" s="182"/>
      <c r="Y113" s="182"/>
      <c r="Z113" s="182"/>
      <c r="AA113" s="179" t="str">
        <f t="shared" si="123"/>
        <v xml:space="preserve">  </v>
      </c>
      <c r="AB113" s="184" t="str">
        <f t="shared" si="153"/>
        <v/>
      </c>
      <c r="AC113" s="185"/>
      <c r="AD113" s="185"/>
      <c r="AE113" s="186" t="str">
        <f t="shared" si="158"/>
        <v/>
      </c>
      <c r="AF113" s="185"/>
      <c r="AG113" s="185"/>
      <c r="AH113" s="185"/>
      <c r="AI113" s="187" t="str">
        <f t="shared" si="164"/>
        <v/>
      </c>
      <c r="AJ113" s="188" t="str">
        <f t="shared" si="159"/>
        <v/>
      </c>
      <c r="AK113" s="186" t="str">
        <f t="shared" si="160"/>
        <v/>
      </c>
      <c r="AL113" s="188" t="str">
        <f t="shared" si="161"/>
        <v/>
      </c>
      <c r="AM113" s="186" t="str">
        <f t="shared" si="163"/>
        <v/>
      </c>
      <c r="AN113" s="189" t="str">
        <f t="shared" si="165"/>
        <v/>
      </c>
      <c r="AO113" s="190"/>
      <c r="AP113" s="178"/>
      <c r="AQ113" s="180"/>
      <c r="AR113" s="180"/>
      <c r="AS113" s="191"/>
      <c r="AT113" s="292"/>
      <c r="AU113" s="292"/>
      <c r="AV113" s="292"/>
    </row>
    <row r="114" spans="1:48" ht="44.25" customHeight="1" x14ac:dyDescent="0.2">
      <c r="A114" s="309">
        <v>18</v>
      </c>
      <c r="B114" s="311" t="s">
        <v>484</v>
      </c>
      <c r="C114" s="277" t="s">
        <v>31</v>
      </c>
      <c r="D114" s="277" t="s">
        <v>988</v>
      </c>
      <c r="E114" s="277" t="s">
        <v>989</v>
      </c>
      <c r="F114" s="277" t="s">
        <v>987</v>
      </c>
      <c r="G114" s="341" t="s">
        <v>990</v>
      </c>
      <c r="H114" s="277" t="s">
        <v>192</v>
      </c>
      <c r="I114" s="277" t="s">
        <v>48</v>
      </c>
      <c r="J114" s="277" t="s">
        <v>991</v>
      </c>
      <c r="K114" s="277" t="s">
        <v>992</v>
      </c>
      <c r="L114" s="277" t="s">
        <v>993</v>
      </c>
      <c r="M114" s="277" t="s">
        <v>49</v>
      </c>
      <c r="N114" s="277" t="s">
        <v>64</v>
      </c>
      <c r="O114" s="279">
        <v>202</v>
      </c>
      <c r="P114" s="312" t="s">
        <v>501</v>
      </c>
      <c r="Q114" s="313">
        <v>0.6</v>
      </c>
      <c r="R114" s="277" t="s">
        <v>713</v>
      </c>
      <c r="S114" s="277" t="s">
        <v>713</v>
      </c>
      <c r="T114" s="342" t="s">
        <v>517</v>
      </c>
      <c r="U114" s="313">
        <v>0.2</v>
      </c>
      <c r="V114" s="315" t="s">
        <v>502</v>
      </c>
      <c r="W114" s="182">
        <v>1</v>
      </c>
      <c r="X114" s="183" t="s">
        <v>1001</v>
      </c>
      <c r="Y114" s="183" t="s">
        <v>29</v>
      </c>
      <c r="Z114" s="183" t="s">
        <v>1002</v>
      </c>
      <c r="AA114" s="215" t="s">
        <v>1003</v>
      </c>
      <c r="AB114" s="182" t="s">
        <v>506</v>
      </c>
      <c r="AC114" s="218" t="s">
        <v>200</v>
      </c>
      <c r="AD114" s="218" t="s">
        <v>201</v>
      </c>
      <c r="AE114" s="219">
        <v>0.4</v>
      </c>
      <c r="AF114" s="218" t="s">
        <v>202</v>
      </c>
      <c r="AG114" s="218" t="s">
        <v>203</v>
      </c>
      <c r="AH114" s="218" t="s">
        <v>204</v>
      </c>
      <c r="AI114" s="220">
        <v>0.36</v>
      </c>
      <c r="AJ114" s="221" t="s">
        <v>508</v>
      </c>
      <c r="AK114" s="219">
        <v>0.36</v>
      </c>
      <c r="AL114" s="222" t="s">
        <v>517</v>
      </c>
      <c r="AM114" s="219">
        <v>0.2</v>
      </c>
      <c r="AN114" s="223" t="s">
        <v>518</v>
      </c>
      <c r="AO114" s="224" t="s">
        <v>27</v>
      </c>
      <c r="AP114" s="183"/>
      <c r="AQ114" s="182"/>
      <c r="AR114" s="182"/>
      <c r="AS114" s="182"/>
      <c r="AT114" s="277"/>
      <c r="AU114" s="277"/>
      <c r="AV114" s="277"/>
    </row>
    <row r="115" spans="1:48" ht="15" customHeight="1" x14ac:dyDescent="0.2">
      <c r="A115" s="309"/>
      <c r="B115" s="311"/>
      <c r="C115" s="277"/>
      <c r="D115" s="277"/>
      <c r="E115" s="277"/>
      <c r="F115" s="291"/>
      <c r="G115" s="341"/>
      <c r="H115" s="277"/>
      <c r="I115" s="277"/>
      <c r="J115" s="277"/>
      <c r="K115" s="277"/>
      <c r="L115" s="277"/>
      <c r="M115" s="277"/>
      <c r="N115" s="277"/>
      <c r="O115" s="279"/>
      <c r="P115" s="312"/>
      <c r="Q115" s="313"/>
      <c r="R115" s="277"/>
      <c r="S115" s="277"/>
      <c r="T115" s="342"/>
      <c r="U115" s="313"/>
      <c r="V115" s="315"/>
      <c r="W115" s="182">
        <v>2</v>
      </c>
      <c r="X115" s="183" t="s">
        <v>973</v>
      </c>
      <c r="Y115" s="182" t="s">
        <v>40</v>
      </c>
      <c r="Z115" s="215" t="s">
        <v>1004</v>
      </c>
      <c r="AA115" s="215" t="s">
        <v>1005</v>
      </c>
      <c r="AB115" s="182" t="s">
        <v>506</v>
      </c>
      <c r="AC115" s="218" t="s">
        <v>200</v>
      </c>
      <c r="AD115" s="218" t="s">
        <v>201</v>
      </c>
      <c r="AE115" s="219">
        <v>0.4</v>
      </c>
      <c r="AF115" s="218" t="s">
        <v>202</v>
      </c>
      <c r="AG115" s="218" t="s">
        <v>203</v>
      </c>
      <c r="AH115" s="218" t="s">
        <v>204</v>
      </c>
      <c r="AI115" s="220">
        <v>0.216</v>
      </c>
      <c r="AJ115" s="221" t="s">
        <v>508</v>
      </c>
      <c r="AK115" s="219">
        <v>0.22</v>
      </c>
      <c r="AL115" s="222" t="s">
        <v>517</v>
      </c>
      <c r="AM115" s="219">
        <v>0.2</v>
      </c>
      <c r="AN115" s="223" t="s">
        <v>518</v>
      </c>
      <c r="AO115" s="224" t="s">
        <v>27</v>
      </c>
      <c r="AP115" s="183"/>
      <c r="AQ115" s="182"/>
      <c r="AR115" s="183"/>
      <c r="AS115" s="182"/>
      <c r="AT115" s="277"/>
      <c r="AU115" s="277"/>
      <c r="AV115" s="277"/>
    </row>
    <row r="116" spans="1:48" ht="15" customHeight="1" x14ac:dyDescent="0.2">
      <c r="A116" s="309"/>
      <c r="B116" s="311"/>
      <c r="C116" s="277"/>
      <c r="D116" s="277"/>
      <c r="E116" s="277"/>
      <c r="F116" s="291"/>
      <c r="G116" s="341"/>
      <c r="H116" s="277"/>
      <c r="I116" s="277"/>
      <c r="J116" s="277"/>
      <c r="K116" s="277"/>
      <c r="L116" s="277"/>
      <c r="M116" s="277"/>
      <c r="N116" s="277"/>
      <c r="O116" s="279"/>
      <c r="P116" s="312"/>
      <c r="Q116" s="313"/>
      <c r="R116" s="277"/>
      <c r="S116" s="277"/>
      <c r="T116" s="342"/>
      <c r="U116" s="313"/>
      <c r="V116" s="315"/>
      <c r="W116" s="182">
        <v>3</v>
      </c>
      <c r="X116" s="183"/>
      <c r="Y116" s="182"/>
      <c r="Z116" s="182"/>
      <c r="AA116" s="215" t="s">
        <v>522</v>
      </c>
      <c r="AB116" s="182"/>
      <c r="AC116" s="218"/>
      <c r="AD116" s="218"/>
      <c r="AE116" s="182"/>
      <c r="AF116" s="218"/>
      <c r="AG116" s="218"/>
      <c r="AH116" s="218"/>
      <c r="AI116" s="182"/>
      <c r="AJ116" s="226"/>
      <c r="AK116" s="182"/>
      <c r="AL116" s="226"/>
      <c r="AM116" s="182"/>
      <c r="AN116" s="227"/>
      <c r="AO116" s="224"/>
      <c r="AP116" s="183"/>
      <c r="AQ116" s="182"/>
      <c r="AR116" s="182"/>
      <c r="AS116" s="182"/>
      <c r="AT116" s="277"/>
      <c r="AU116" s="277"/>
      <c r="AV116" s="277"/>
    </row>
    <row r="117" spans="1:48" ht="15" customHeight="1" x14ac:dyDescent="0.2">
      <c r="A117" s="309"/>
      <c r="B117" s="311"/>
      <c r="C117" s="277"/>
      <c r="D117" s="277"/>
      <c r="E117" s="277"/>
      <c r="F117" s="291"/>
      <c r="G117" s="341"/>
      <c r="H117" s="277"/>
      <c r="I117" s="277"/>
      <c r="J117" s="277"/>
      <c r="K117" s="277"/>
      <c r="L117" s="277"/>
      <c r="M117" s="277"/>
      <c r="N117" s="277"/>
      <c r="O117" s="279"/>
      <c r="P117" s="312"/>
      <c r="Q117" s="313"/>
      <c r="R117" s="277"/>
      <c r="S117" s="277"/>
      <c r="T117" s="342"/>
      <c r="U117" s="313"/>
      <c r="V117" s="315"/>
      <c r="W117" s="182">
        <v>4</v>
      </c>
      <c r="X117" s="183"/>
      <c r="Y117" s="182"/>
      <c r="Z117" s="182"/>
      <c r="AA117" s="215" t="s">
        <v>522</v>
      </c>
      <c r="AB117" s="182"/>
      <c r="AC117" s="218"/>
      <c r="AD117" s="218"/>
      <c r="AE117" s="182"/>
      <c r="AF117" s="218"/>
      <c r="AG117" s="218"/>
      <c r="AH117" s="218"/>
      <c r="AI117" s="182"/>
      <c r="AJ117" s="226"/>
      <c r="AK117" s="182"/>
      <c r="AL117" s="226"/>
      <c r="AM117" s="182"/>
      <c r="AN117" s="227"/>
      <c r="AO117" s="224"/>
      <c r="AP117" s="183"/>
      <c r="AQ117" s="182"/>
      <c r="AR117" s="182"/>
      <c r="AS117" s="182"/>
      <c r="AT117" s="277"/>
      <c r="AU117" s="277"/>
      <c r="AV117" s="277"/>
    </row>
    <row r="118" spans="1:48" ht="15" customHeight="1" x14ac:dyDescent="0.2">
      <c r="A118" s="309"/>
      <c r="B118" s="311"/>
      <c r="C118" s="277"/>
      <c r="D118" s="277"/>
      <c r="E118" s="277"/>
      <c r="F118" s="291"/>
      <c r="G118" s="341"/>
      <c r="H118" s="277"/>
      <c r="I118" s="277"/>
      <c r="J118" s="277"/>
      <c r="K118" s="277"/>
      <c r="L118" s="277"/>
      <c r="M118" s="277"/>
      <c r="N118" s="277"/>
      <c r="O118" s="279"/>
      <c r="P118" s="312"/>
      <c r="Q118" s="313"/>
      <c r="R118" s="277"/>
      <c r="S118" s="277"/>
      <c r="T118" s="342"/>
      <c r="U118" s="313"/>
      <c r="V118" s="315"/>
      <c r="W118" s="182">
        <v>5</v>
      </c>
      <c r="X118" s="183"/>
      <c r="Y118" s="182"/>
      <c r="Z118" s="182"/>
      <c r="AA118" s="215" t="s">
        <v>522</v>
      </c>
      <c r="AB118" s="182"/>
      <c r="AC118" s="218"/>
      <c r="AD118" s="218"/>
      <c r="AE118" s="182"/>
      <c r="AF118" s="218"/>
      <c r="AG118" s="218"/>
      <c r="AH118" s="218"/>
      <c r="AI118" s="182"/>
      <c r="AJ118" s="226"/>
      <c r="AK118" s="182"/>
      <c r="AL118" s="226"/>
      <c r="AM118" s="182"/>
      <c r="AN118" s="227"/>
      <c r="AO118" s="224"/>
      <c r="AP118" s="183"/>
      <c r="AQ118" s="182"/>
      <c r="AR118" s="182"/>
      <c r="AS118" s="182"/>
      <c r="AT118" s="277"/>
      <c r="AU118" s="277"/>
      <c r="AV118" s="277"/>
    </row>
    <row r="119" spans="1:48" ht="15.75" customHeight="1" x14ac:dyDescent="0.2">
      <c r="A119" s="309"/>
      <c r="B119" s="311"/>
      <c r="C119" s="277"/>
      <c r="D119" s="277"/>
      <c r="E119" s="277"/>
      <c r="F119" s="291"/>
      <c r="G119" s="341"/>
      <c r="H119" s="277"/>
      <c r="I119" s="277"/>
      <c r="J119" s="277"/>
      <c r="K119" s="277"/>
      <c r="L119" s="277"/>
      <c r="M119" s="277"/>
      <c r="N119" s="277"/>
      <c r="O119" s="279"/>
      <c r="P119" s="312"/>
      <c r="Q119" s="313"/>
      <c r="R119" s="277"/>
      <c r="S119" s="277"/>
      <c r="T119" s="342"/>
      <c r="U119" s="313"/>
      <c r="V119" s="315"/>
      <c r="W119" s="182">
        <v>6</v>
      </c>
      <c r="X119" s="183"/>
      <c r="Y119" s="182"/>
      <c r="Z119" s="182"/>
      <c r="AA119" s="215" t="s">
        <v>522</v>
      </c>
      <c r="AB119" s="182"/>
      <c r="AC119" s="218"/>
      <c r="AD119" s="218"/>
      <c r="AE119" s="182"/>
      <c r="AF119" s="218"/>
      <c r="AG119" s="218"/>
      <c r="AH119" s="218"/>
      <c r="AI119" s="182"/>
      <c r="AJ119" s="226"/>
      <c r="AK119" s="182"/>
      <c r="AL119" s="226"/>
      <c r="AM119" s="182"/>
      <c r="AN119" s="227"/>
      <c r="AO119" s="224"/>
      <c r="AP119" s="183"/>
      <c r="AQ119" s="182"/>
      <c r="AR119" s="182"/>
      <c r="AS119" s="182"/>
      <c r="AT119" s="277"/>
      <c r="AU119" s="277"/>
      <c r="AV119" s="277"/>
    </row>
    <row r="120" spans="1:48" ht="74.25" customHeight="1" x14ac:dyDescent="0.2">
      <c r="A120" s="309">
        <v>19</v>
      </c>
      <c r="B120" s="311" t="s">
        <v>484</v>
      </c>
      <c r="C120" s="277" t="s">
        <v>28</v>
      </c>
      <c r="D120" s="277" t="s">
        <v>994</v>
      </c>
      <c r="E120" s="277" t="s">
        <v>995</v>
      </c>
      <c r="F120" s="277" t="s">
        <v>996</v>
      </c>
      <c r="G120" s="341" t="s">
        <v>997</v>
      </c>
      <c r="H120" s="277" t="s">
        <v>192</v>
      </c>
      <c r="I120" s="277" t="s">
        <v>48</v>
      </c>
      <c r="J120" s="277" t="s">
        <v>998</v>
      </c>
      <c r="K120" s="277" t="s">
        <v>999</v>
      </c>
      <c r="L120" s="277" t="s">
        <v>1000</v>
      </c>
      <c r="M120" s="277" t="s">
        <v>49</v>
      </c>
      <c r="N120" s="277" t="s">
        <v>64</v>
      </c>
      <c r="O120" s="279">
        <v>10</v>
      </c>
      <c r="P120" s="314" t="s">
        <v>508</v>
      </c>
      <c r="Q120" s="313">
        <v>0.4</v>
      </c>
      <c r="R120" s="277" t="s">
        <v>713</v>
      </c>
      <c r="S120" s="277" t="s">
        <v>713</v>
      </c>
      <c r="T120" s="342" t="s">
        <v>517</v>
      </c>
      <c r="U120" s="313">
        <v>0.2</v>
      </c>
      <c r="V120" s="345" t="s">
        <v>518</v>
      </c>
      <c r="W120" s="182">
        <v>1</v>
      </c>
      <c r="X120" s="183" t="s">
        <v>973</v>
      </c>
      <c r="Y120" s="182" t="s">
        <v>40</v>
      </c>
      <c r="Z120" s="215" t="s">
        <v>1006</v>
      </c>
      <c r="AA120" s="215" t="s">
        <v>1007</v>
      </c>
      <c r="AB120" s="182" t="s">
        <v>506</v>
      </c>
      <c r="AC120" s="218" t="s">
        <v>200</v>
      </c>
      <c r="AD120" s="218" t="s">
        <v>201</v>
      </c>
      <c r="AE120" s="219">
        <v>0.4</v>
      </c>
      <c r="AF120" s="218" t="s">
        <v>202</v>
      </c>
      <c r="AG120" s="218" t="s">
        <v>203</v>
      </c>
      <c r="AH120" s="218" t="s">
        <v>204</v>
      </c>
      <c r="AI120" s="220">
        <v>0.24</v>
      </c>
      <c r="AJ120" s="221" t="s">
        <v>508</v>
      </c>
      <c r="AK120" s="219">
        <v>0.24</v>
      </c>
      <c r="AL120" s="222" t="s">
        <v>517</v>
      </c>
      <c r="AM120" s="219">
        <v>0.2</v>
      </c>
      <c r="AN120" s="223" t="s">
        <v>518</v>
      </c>
      <c r="AO120" s="224" t="s">
        <v>27</v>
      </c>
      <c r="AP120" s="183"/>
      <c r="AQ120" s="182"/>
      <c r="AR120" s="183"/>
      <c r="AS120" s="182"/>
      <c r="AT120" s="300"/>
      <c r="AU120" s="300"/>
      <c r="AV120" s="300"/>
    </row>
    <row r="121" spans="1:48" ht="15" customHeight="1" x14ac:dyDescent="0.2">
      <c r="A121" s="309"/>
      <c r="B121" s="311"/>
      <c r="C121" s="277"/>
      <c r="D121" s="277"/>
      <c r="E121" s="277"/>
      <c r="F121" s="277"/>
      <c r="G121" s="341"/>
      <c r="H121" s="277"/>
      <c r="I121" s="277"/>
      <c r="J121" s="277"/>
      <c r="K121" s="277"/>
      <c r="L121" s="277"/>
      <c r="M121" s="277"/>
      <c r="N121" s="277"/>
      <c r="O121" s="279"/>
      <c r="P121" s="314"/>
      <c r="Q121" s="313"/>
      <c r="R121" s="277"/>
      <c r="S121" s="277"/>
      <c r="T121" s="342"/>
      <c r="U121" s="313"/>
      <c r="V121" s="345"/>
      <c r="W121" s="182">
        <v>2</v>
      </c>
      <c r="X121" s="183" t="s">
        <v>1008</v>
      </c>
      <c r="Y121" s="182" t="s">
        <v>40</v>
      </c>
      <c r="Z121" s="215" t="s">
        <v>1009</v>
      </c>
      <c r="AA121" s="215" t="s">
        <v>1010</v>
      </c>
      <c r="AB121" s="182" t="s">
        <v>506</v>
      </c>
      <c r="AC121" s="218" t="s">
        <v>200</v>
      </c>
      <c r="AD121" s="218" t="s">
        <v>201</v>
      </c>
      <c r="AE121" s="219">
        <v>0.4</v>
      </c>
      <c r="AF121" s="218" t="s">
        <v>202</v>
      </c>
      <c r="AG121" s="218" t="s">
        <v>203</v>
      </c>
      <c r="AH121" s="218" t="s">
        <v>204</v>
      </c>
      <c r="AI121" s="220">
        <v>0.14399999999999999</v>
      </c>
      <c r="AJ121" s="222" t="s">
        <v>1011</v>
      </c>
      <c r="AK121" s="219">
        <v>0.14000000000000001</v>
      </c>
      <c r="AL121" s="222" t="s">
        <v>517</v>
      </c>
      <c r="AM121" s="219">
        <v>0.2</v>
      </c>
      <c r="AN121" s="223" t="s">
        <v>518</v>
      </c>
      <c r="AO121" s="224" t="s">
        <v>27</v>
      </c>
      <c r="AP121" s="178"/>
      <c r="AQ121" s="180"/>
      <c r="AR121" s="180"/>
      <c r="AS121" s="191"/>
      <c r="AT121" s="300"/>
      <c r="AU121" s="300"/>
      <c r="AV121" s="300"/>
    </row>
    <row r="122" spans="1:48" ht="15" customHeight="1" x14ac:dyDescent="0.2">
      <c r="A122" s="309"/>
      <c r="B122" s="311"/>
      <c r="C122" s="277"/>
      <c r="D122" s="277"/>
      <c r="E122" s="277"/>
      <c r="F122" s="277"/>
      <c r="G122" s="341"/>
      <c r="H122" s="277"/>
      <c r="I122" s="277"/>
      <c r="J122" s="277"/>
      <c r="K122" s="277"/>
      <c r="L122" s="277"/>
      <c r="M122" s="277"/>
      <c r="N122" s="277"/>
      <c r="O122" s="279"/>
      <c r="P122" s="314"/>
      <c r="Q122" s="313"/>
      <c r="R122" s="277"/>
      <c r="S122" s="277"/>
      <c r="T122" s="342"/>
      <c r="U122" s="313"/>
      <c r="V122" s="345"/>
      <c r="W122" s="182">
        <v>3</v>
      </c>
      <c r="X122" s="182"/>
      <c r="Y122" s="182"/>
      <c r="Z122" s="182"/>
      <c r="AA122" s="179" t="str">
        <f t="shared" ref="AA122:AA125" si="166">+CONCATENATE(X122," ",Y122," ",Z122)</f>
        <v xml:space="preserve">  </v>
      </c>
      <c r="AB122" s="184" t="str">
        <f>IF(OR(AC122="Preventivo",AC122="Detectivo"),"Probabilidad",IF(AC122="Correctivo","Impacto",""))</f>
        <v/>
      </c>
      <c r="AC122" s="185"/>
      <c r="AD122" s="185"/>
      <c r="AE122" s="186" t="str">
        <f t="shared" ref="AE122:AE125" si="167">IF(AND(AC122="Preventivo",AD122="Automático"),"50%",IF(AND(AC122="Preventivo",AD122="Manual"),"40%",IF(AND(AC122="Detectivo",AD122="Automático"),"40%",IF(AND(AC122="Detectivo",AD122="Manual"),"30%",IF(AND(AC122="Correctivo",AD122="Automático"),"35%",IF(AND(AC122="Correctivo",AD122="Manual"),"25%",""))))))</f>
        <v/>
      </c>
      <c r="AF122" s="185"/>
      <c r="AG122" s="185"/>
      <c r="AH122" s="185"/>
      <c r="AI122" s="187" t="str">
        <f>IFERROR(IF(AND(AB121="Probabilidad",AB122="Probabilidad"),(AK121-(+AK121*AE122)),IF(AND(AB121="Impacto",AB122="Probabilidad"),(AK120-(+AK120*AE122)),IF(AB122="Impacto",AK121,""))),"")</f>
        <v/>
      </c>
      <c r="AJ122" s="188" t="str">
        <f t="shared" ref="AJ122:AJ125" si="168">IFERROR(IF(AI122="","",IF(AI122&lt;=0.2,"Muy Baja",IF(AI122&lt;=0.4,"Baja",IF(AI122&lt;=0.6,"Media",IF(AI122&lt;=0.8,"Alta","Muy Alta"))))),"")</f>
        <v/>
      </c>
      <c r="AK122" s="186" t="str">
        <f t="shared" ref="AK122:AK125" si="169">+AI122</f>
        <v/>
      </c>
      <c r="AL122" s="188" t="str">
        <f t="shared" ref="AL122:AL125" si="170">IFERROR(IF(AM122="","",IF(AM122&lt;=0.2,"Leve",IF(AM122&lt;=0.4,"Menor",IF(AM122&lt;=0.6,"Moderado",IF(AM122&lt;=0.8,"Mayor","Catastrófico"))))),"")</f>
        <v/>
      </c>
      <c r="AM122" s="186" t="str">
        <f t="shared" ref="AM122:AM125" si="171">IFERROR(IF(AND(AB121="Impacto",AB122="Impacto"),(AM121-(+AM121*AE122)),IF(AND(AB121="Probabilidad",AB122="Impacto"),(AM120-(+AM120*AE122)),IF(AB122="Probabilidad",AM121,""))),"")</f>
        <v/>
      </c>
      <c r="AN122" s="189" t="str">
        <f t="shared" ref="AN122" si="172">IFERROR(IF(OR(AND(AJ122="Muy Baja",AL122="Leve"),AND(AJ122="Muy Baja",AL122="Menor"),AND(AJ122="Baja",AL122="Leve")),"Bajo",IF(OR(AND(AJ122="Muy baja",AL122="Moderado"),AND(AJ122="Baja",AL122="Menor"),AND(AJ122="Baja",AL122="Moderado"),AND(AJ122="Media",AL122="Leve"),AND(AJ122="Media",AL122="Menor"),AND(AJ122="Media",AL122="Moderado"),AND(AJ122="Alta",AL122="Leve"),AND(AJ122="Alta",AL122="Menor")),"Moderado",IF(OR(AND(AJ122="Muy Baja",AL122="Mayor"),AND(AJ122="Baja",AL122="Mayor"),AND(AJ122="Media",AL122="Mayor"),AND(AJ122="Alta",AL122="Moderado"),AND(AJ122="Alta",AL122="Mayor"),AND(AJ122="Muy Alta",AL122="Leve"),AND(AJ122="Muy Alta",AL122="Menor"),AND(AJ122="Muy Alta",AL122="Moderado"),AND(AJ122="Muy Alta",AL122="Mayor")),"Alto",IF(OR(AND(AJ122="Muy Baja",AL122="Catastrófico"),AND(AJ122="Baja",AL122="Catastrófico"),AND(AJ122="Media",AL122="Catastrófico"),AND(AJ122="Alta",AL122="Catastrófico"),AND(AJ122="Muy Alta",AL122="Catastrófico")),"Extremo","")))),"")</f>
        <v/>
      </c>
      <c r="AO122" s="190"/>
      <c r="AP122" s="178"/>
      <c r="AQ122" s="180"/>
      <c r="AR122" s="180"/>
      <c r="AS122" s="191"/>
      <c r="AT122" s="300"/>
      <c r="AU122" s="300"/>
      <c r="AV122" s="300"/>
    </row>
    <row r="123" spans="1:48" ht="15" customHeight="1" x14ac:dyDescent="0.2">
      <c r="A123" s="309"/>
      <c r="B123" s="311"/>
      <c r="C123" s="277"/>
      <c r="D123" s="277"/>
      <c r="E123" s="277"/>
      <c r="F123" s="277"/>
      <c r="G123" s="341"/>
      <c r="H123" s="277"/>
      <c r="I123" s="277"/>
      <c r="J123" s="277"/>
      <c r="K123" s="277"/>
      <c r="L123" s="277"/>
      <c r="M123" s="277"/>
      <c r="N123" s="277"/>
      <c r="O123" s="279"/>
      <c r="P123" s="314"/>
      <c r="Q123" s="313"/>
      <c r="R123" s="277"/>
      <c r="S123" s="277"/>
      <c r="T123" s="342"/>
      <c r="U123" s="313"/>
      <c r="V123" s="345"/>
      <c r="W123" s="182">
        <v>4</v>
      </c>
      <c r="X123" s="182"/>
      <c r="Y123" s="182"/>
      <c r="Z123" s="182"/>
      <c r="AA123" s="179" t="str">
        <f t="shared" si="166"/>
        <v xml:space="preserve">  </v>
      </c>
      <c r="AB123" s="184" t="str">
        <f t="shared" ref="AB123:AB125" si="173">IF(OR(AC123="Preventivo",AC123="Detectivo"),"Probabilidad",IF(AC123="Correctivo","Impacto",""))</f>
        <v/>
      </c>
      <c r="AC123" s="185"/>
      <c r="AD123" s="185"/>
      <c r="AE123" s="186" t="str">
        <f t="shared" si="167"/>
        <v/>
      </c>
      <c r="AF123" s="185"/>
      <c r="AG123" s="185"/>
      <c r="AH123" s="185"/>
      <c r="AI123" s="187" t="str">
        <f t="shared" ref="AI123:AI125" si="174">IFERROR(IF(AND(AB122="Probabilidad",AB123="Probabilidad"),(AK122-(+AK122*AE123)),IF(AND(AB122="Impacto",AB123="Probabilidad"),(AK121-(+AK121*AE123)),IF(AB123="Impacto",AK122,""))),"")</f>
        <v/>
      </c>
      <c r="AJ123" s="188" t="str">
        <f t="shared" si="168"/>
        <v/>
      </c>
      <c r="AK123" s="186" t="str">
        <f t="shared" si="169"/>
        <v/>
      </c>
      <c r="AL123" s="188" t="str">
        <f t="shared" si="170"/>
        <v/>
      </c>
      <c r="AM123" s="186" t="str">
        <f t="shared" si="171"/>
        <v/>
      </c>
      <c r="AN123" s="189" t="str">
        <f>IFERROR(IF(OR(AND(AJ123="Muy Baja",AL123="Leve"),AND(AJ123="Muy Baja",AL123="Menor"),AND(AJ123="Baja",AL123="Leve")),"Bajo",IF(OR(AND(AJ123="Muy baja",AL123="Moderado"),AND(AJ123="Baja",AL123="Menor"),AND(AJ123="Baja",AL123="Moderado"),AND(AJ123="Media",AL123="Leve"),AND(AJ123="Media",AL123="Menor"),AND(AJ123="Media",AL123="Moderado"),AND(AJ123="Alta",AL123="Leve"),AND(AJ123="Alta",AL123="Menor")),"Moderado",IF(OR(AND(AJ123="Muy Baja",AL123="Mayor"),AND(AJ123="Baja",AL123="Mayor"),AND(AJ123="Media",AL123="Mayor"),AND(AJ123="Alta",AL123="Moderado"),AND(AJ123="Alta",AL123="Mayor"),AND(AJ123="Muy Alta",AL123="Leve"),AND(AJ123="Muy Alta",AL123="Menor"),AND(AJ123="Muy Alta",AL123="Moderado"),AND(AJ123="Muy Alta",AL123="Mayor")),"Alto",IF(OR(AND(AJ123="Muy Baja",AL123="Catastrófico"),AND(AJ123="Baja",AL123="Catastrófico"),AND(AJ123="Media",AL123="Catastrófico"),AND(AJ123="Alta",AL123="Catastrófico"),AND(AJ123="Muy Alta",AL123="Catastrófico")),"Extremo","")))),"")</f>
        <v/>
      </c>
      <c r="AO123" s="190"/>
      <c r="AP123" s="178"/>
      <c r="AQ123" s="180"/>
      <c r="AR123" s="180"/>
      <c r="AS123" s="191"/>
      <c r="AT123" s="300"/>
      <c r="AU123" s="300"/>
      <c r="AV123" s="300"/>
    </row>
    <row r="124" spans="1:48" ht="15" customHeight="1" x14ac:dyDescent="0.2">
      <c r="A124" s="309"/>
      <c r="B124" s="311"/>
      <c r="C124" s="277"/>
      <c r="D124" s="277"/>
      <c r="E124" s="277"/>
      <c r="F124" s="277"/>
      <c r="G124" s="341"/>
      <c r="H124" s="277"/>
      <c r="I124" s="277"/>
      <c r="J124" s="277"/>
      <c r="K124" s="277"/>
      <c r="L124" s="277"/>
      <c r="M124" s="277"/>
      <c r="N124" s="277"/>
      <c r="O124" s="279"/>
      <c r="P124" s="314"/>
      <c r="Q124" s="313"/>
      <c r="R124" s="277"/>
      <c r="S124" s="277"/>
      <c r="T124" s="342"/>
      <c r="U124" s="313"/>
      <c r="V124" s="345"/>
      <c r="W124" s="182">
        <v>5</v>
      </c>
      <c r="X124" s="182"/>
      <c r="Y124" s="182"/>
      <c r="Z124" s="182"/>
      <c r="AA124" s="179" t="str">
        <f t="shared" si="166"/>
        <v xml:space="preserve">  </v>
      </c>
      <c r="AB124" s="184" t="str">
        <f t="shared" si="173"/>
        <v/>
      </c>
      <c r="AC124" s="185"/>
      <c r="AD124" s="185"/>
      <c r="AE124" s="186" t="str">
        <f t="shared" si="167"/>
        <v/>
      </c>
      <c r="AF124" s="185"/>
      <c r="AG124" s="185"/>
      <c r="AH124" s="185"/>
      <c r="AI124" s="187" t="str">
        <f t="shared" si="174"/>
        <v/>
      </c>
      <c r="AJ124" s="188" t="str">
        <f t="shared" si="168"/>
        <v/>
      </c>
      <c r="AK124" s="186" t="str">
        <f t="shared" si="169"/>
        <v/>
      </c>
      <c r="AL124" s="188" t="str">
        <f t="shared" si="170"/>
        <v/>
      </c>
      <c r="AM124" s="186" t="str">
        <f t="shared" si="171"/>
        <v/>
      </c>
      <c r="AN124" s="189" t="str">
        <f t="shared" ref="AN124:AN125" si="175">IFERROR(IF(OR(AND(AJ124="Muy Baja",AL124="Leve"),AND(AJ124="Muy Baja",AL124="Menor"),AND(AJ124="Baja",AL124="Leve")),"Bajo",IF(OR(AND(AJ124="Muy baja",AL124="Moderado"),AND(AJ124="Baja",AL124="Menor"),AND(AJ124="Baja",AL124="Moderado"),AND(AJ124="Media",AL124="Leve"),AND(AJ124="Media",AL124="Menor"),AND(AJ124="Media",AL124="Moderado"),AND(AJ124="Alta",AL124="Leve"),AND(AJ124="Alta",AL124="Menor")),"Moderado",IF(OR(AND(AJ124="Muy Baja",AL124="Mayor"),AND(AJ124="Baja",AL124="Mayor"),AND(AJ124="Media",AL124="Mayor"),AND(AJ124="Alta",AL124="Moderado"),AND(AJ124="Alta",AL124="Mayor"),AND(AJ124="Muy Alta",AL124="Leve"),AND(AJ124="Muy Alta",AL124="Menor"),AND(AJ124="Muy Alta",AL124="Moderado"),AND(AJ124="Muy Alta",AL124="Mayor")),"Alto",IF(OR(AND(AJ124="Muy Baja",AL124="Catastrófico"),AND(AJ124="Baja",AL124="Catastrófico"),AND(AJ124="Media",AL124="Catastrófico"),AND(AJ124="Alta",AL124="Catastrófico"),AND(AJ124="Muy Alta",AL124="Catastrófico")),"Extremo","")))),"")</f>
        <v/>
      </c>
      <c r="AO124" s="190"/>
      <c r="AP124" s="178"/>
      <c r="AQ124" s="180"/>
      <c r="AR124" s="180"/>
      <c r="AS124" s="191"/>
      <c r="AT124" s="300"/>
      <c r="AU124" s="300"/>
      <c r="AV124" s="300"/>
    </row>
    <row r="125" spans="1:48" ht="15.75" customHeight="1" x14ac:dyDescent="0.2">
      <c r="A125" s="309"/>
      <c r="B125" s="311"/>
      <c r="C125" s="277"/>
      <c r="D125" s="277"/>
      <c r="E125" s="277"/>
      <c r="F125" s="277"/>
      <c r="G125" s="341"/>
      <c r="H125" s="277"/>
      <c r="I125" s="277"/>
      <c r="J125" s="277"/>
      <c r="K125" s="277"/>
      <c r="L125" s="277"/>
      <c r="M125" s="277"/>
      <c r="N125" s="277"/>
      <c r="O125" s="279"/>
      <c r="P125" s="314"/>
      <c r="Q125" s="313"/>
      <c r="R125" s="277"/>
      <c r="S125" s="277"/>
      <c r="T125" s="342"/>
      <c r="U125" s="313"/>
      <c r="V125" s="345"/>
      <c r="W125" s="182">
        <v>6</v>
      </c>
      <c r="X125" s="182"/>
      <c r="Y125" s="182"/>
      <c r="Z125" s="182"/>
      <c r="AA125" s="179" t="str">
        <f t="shared" si="166"/>
        <v xml:space="preserve">  </v>
      </c>
      <c r="AB125" s="184" t="str">
        <f t="shared" si="173"/>
        <v/>
      </c>
      <c r="AC125" s="185"/>
      <c r="AD125" s="185"/>
      <c r="AE125" s="186" t="str">
        <f t="shared" si="167"/>
        <v/>
      </c>
      <c r="AF125" s="185"/>
      <c r="AG125" s="185"/>
      <c r="AH125" s="185"/>
      <c r="AI125" s="187" t="str">
        <f t="shared" si="174"/>
        <v/>
      </c>
      <c r="AJ125" s="188" t="str">
        <f t="shared" si="168"/>
        <v/>
      </c>
      <c r="AK125" s="186" t="str">
        <f t="shared" si="169"/>
        <v/>
      </c>
      <c r="AL125" s="188" t="str">
        <f t="shared" si="170"/>
        <v/>
      </c>
      <c r="AM125" s="186" t="str">
        <f t="shared" si="171"/>
        <v/>
      </c>
      <c r="AN125" s="189" t="str">
        <f t="shared" si="175"/>
        <v/>
      </c>
      <c r="AO125" s="190"/>
      <c r="AP125" s="178"/>
      <c r="AQ125" s="180"/>
      <c r="AR125" s="180"/>
      <c r="AS125" s="191"/>
      <c r="AT125" s="300"/>
      <c r="AU125" s="300"/>
      <c r="AV125" s="300"/>
    </row>
    <row r="126" spans="1:48" ht="164.25" customHeight="1" x14ac:dyDescent="0.2">
      <c r="A126" s="309">
        <v>20</v>
      </c>
      <c r="B126" s="311" t="s">
        <v>485</v>
      </c>
      <c r="C126" s="277" t="s">
        <v>31</v>
      </c>
      <c r="D126" s="277" t="s">
        <v>1012</v>
      </c>
      <c r="E126" s="343" t="s">
        <v>1013</v>
      </c>
      <c r="F126" s="343" t="s">
        <v>1014</v>
      </c>
      <c r="G126" s="341" t="s">
        <v>1015</v>
      </c>
      <c r="H126" s="277" t="s">
        <v>192</v>
      </c>
      <c r="I126" s="277" t="s">
        <v>48</v>
      </c>
      <c r="J126" s="277" t="s">
        <v>1016</v>
      </c>
      <c r="K126" s="277" t="s">
        <v>1017</v>
      </c>
      <c r="L126" s="277" t="s">
        <v>1018</v>
      </c>
      <c r="M126" s="277" t="s">
        <v>46</v>
      </c>
      <c r="N126" s="277" t="s">
        <v>66</v>
      </c>
      <c r="O126" s="279">
        <v>5000</v>
      </c>
      <c r="P126" s="344" t="s">
        <v>1019</v>
      </c>
      <c r="Q126" s="313">
        <v>0.8</v>
      </c>
      <c r="R126" s="277" t="s">
        <v>828</v>
      </c>
      <c r="S126" s="277" t="s">
        <v>828</v>
      </c>
      <c r="T126" s="342" t="s">
        <v>517</v>
      </c>
      <c r="U126" s="313">
        <v>0.2</v>
      </c>
      <c r="V126" s="315" t="s">
        <v>502</v>
      </c>
      <c r="W126" s="182">
        <v>1</v>
      </c>
      <c r="X126" s="215" t="s">
        <v>1020</v>
      </c>
      <c r="Y126" s="183" t="s">
        <v>29</v>
      </c>
      <c r="Z126" s="228" t="s">
        <v>1021</v>
      </c>
      <c r="AA126" s="228" t="s">
        <v>1022</v>
      </c>
      <c r="AB126" s="182" t="s">
        <v>506</v>
      </c>
      <c r="AC126" s="218" t="s">
        <v>200</v>
      </c>
      <c r="AD126" s="218" t="s">
        <v>201</v>
      </c>
      <c r="AE126" s="219">
        <v>0.4</v>
      </c>
      <c r="AF126" s="218" t="s">
        <v>202</v>
      </c>
      <c r="AG126" s="218" t="s">
        <v>203</v>
      </c>
      <c r="AH126" s="218" t="s">
        <v>204</v>
      </c>
      <c r="AI126" s="220">
        <v>0.48</v>
      </c>
      <c r="AJ126" s="229" t="s">
        <v>501</v>
      </c>
      <c r="AK126" s="219">
        <v>0.48</v>
      </c>
      <c r="AL126" s="222" t="s">
        <v>517</v>
      </c>
      <c r="AM126" s="219">
        <v>0.2</v>
      </c>
      <c r="AN126" s="230" t="s">
        <v>502</v>
      </c>
      <c r="AO126" s="224" t="s">
        <v>36</v>
      </c>
      <c r="AP126" s="183" t="s">
        <v>1023</v>
      </c>
      <c r="AQ126" s="183" t="s">
        <v>1024</v>
      </c>
      <c r="AR126" s="183" t="s">
        <v>1025</v>
      </c>
      <c r="AS126" s="183" t="s">
        <v>1026</v>
      </c>
      <c r="AT126" s="277" t="s">
        <v>1027</v>
      </c>
      <c r="AU126" s="277" t="s">
        <v>1028</v>
      </c>
      <c r="AV126" s="277" t="s">
        <v>1029</v>
      </c>
    </row>
    <row r="127" spans="1:48" ht="15" customHeight="1" x14ac:dyDescent="0.2">
      <c r="A127" s="309"/>
      <c r="B127" s="311"/>
      <c r="C127" s="277"/>
      <c r="D127" s="277"/>
      <c r="E127" s="343"/>
      <c r="F127" s="343"/>
      <c r="G127" s="341"/>
      <c r="H127" s="277"/>
      <c r="I127" s="277"/>
      <c r="J127" s="277"/>
      <c r="K127" s="291"/>
      <c r="L127" s="277"/>
      <c r="M127" s="277"/>
      <c r="N127" s="277"/>
      <c r="O127" s="279"/>
      <c r="P127" s="344"/>
      <c r="Q127" s="313"/>
      <c r="R127" s="277"/>
      <c r="S127" s="277"/>
      <c r="T127" s="342"/>
      <c r="U127" s="313"/>
      <c r="V127" s="315"/>
      <c r="W127" s="182">
        <v>2</v>
      </c>
      <c r="X127" s="215" t="s">
        <v>1030</v>
      </c>
      <c r="Y127" s="182" t="s">
        <v>29</v>
      </c>
      <c r="Z127" s="228" t="s">
        <v>1031</v>
      </c>
      <c r="AA127" s="228" t="s">
        <v>1032</v>
      </c>
      <c r="AB127" s="182" t="s">
        <v>506</v>
      </c>
      <c r="AC127" s="218" t="s">
        <v>200</v>
      </c>
      <c r="AD127" s="218" t="s">
        <v>201</v>
      </c>
      <c r="AE127" s="219">
        <v>0.4</v>
      </c>
      <c r="AF127" s="218" t="s">
        <v>202</v>
      </c>
      <c r="AG127" s="218" t="s">
        <v>203</v>
      </c>
      <c r="AH127" s="218" t="s">
        <v>204</v>
      </c>
      <c r="AI127" s="220">
        <v>0.28799999999999998</v>
      </c>
      <c r="AJ127" s="221" t="s">
        <v>508</v>
      </c>
      <c r="AK127" s="219">
        <v>0.28999999999999998</v>
      </c>
      <c r="AL127" s="222" t="s">
        <v>517</v>
      </c>
      <c r="AM127" s="219">
        <v>0.2</v>
      </c>
      <c r="AN127" s="223" t="s">
        <v>518</v>
      </c>
      <c r="AO127" s="224" t="s">
        <v>27</v>
      </c>
      <c r="AP127" s="183"/>
      <c r="AQ127" s="182"/>
      <c r="AR127" s="183"/>
      <c r="AS127" s="182"/>
      <c r="AT127" s="277"/>
      <c r="AU127" s="277"/>
      <c r="AV127" s="277"/>
    </row>
    <row r="128" spans="1:48" ht="15" customHeight="1" x14ac:dyDescent="0.2">
      <c r="A128" s="309"/>
      <c r="B128" s="311"/>
      <c r="C128" s="277"/>
      <c r="D128" s="277"/>
      <c r="E128" s="343"/>
      <c r="F128" s="343"/>
      <c r="G128" s="341"/>
      <c r="H128" s="277"/>
      <c r="I128" s="277"/>
      <c r="J128" s="277"/>
      <c r="K128" s="291"/>
      <c r="L128" s="277"/>
      <c r="M128" s="277"/>
      <c r="N128" s="277"/>
      <c r="O128" s="279"/>
      <c r="P128" s="344"/>
      <c r="Q128" s="313"/>
      <c r="R128" s="277"/>
      <c r="S128" s="277"/>
      <c r="T128" s="342"/>
      <c r="U128" s="313"/>
      <c r="V128" s="315"/>
      <c r="W128" s="182">
        <v>3</v>
      </c>
      <c r="X128" s="183"/>
      <c r="Y128" s="182"/>
      <c r="Z128" s="182"/>
      <c r="AA128" s="215" t="s">
        <v>522</v>
      </c>
      <c r="AB128" s="182"/>
      <c r="AC128" s="218"/>
      <c r="AD128" s="218"/>
      <c r="AE128" s="182"/>
      <c r="AF128" s="218"/>
      <c r="AG128" s="218"/>
      <c r="AH128" s="218"/>
      <c r="AI128" s="182"/>
      <c r="AJ128" s="226"/>
      <c r="AK128" s="182"/>
      <c r="AL128" s="226"/>
      <c r="AM128" s="182"/>
      <c r="AN128" s="227"/>
      <c r="AO128" s="224"/>
      <c r="AP128" s="183"/>
      <c r="AQ128" s="182"/>
      <c r="AR128" s="182"/>
      <c r="AS128" s="182"/>
      <c r="AT128" s="277"/>
      <c r="AU128" s="277"/>
      <c r="AV128" s="277"/>
    </row>
    <row r="129" spans="1:48" ht="15" customHeight="1" x14ac:dyDescent="0.2">
      <c r="A129" s="309"/>
      <c r="B129" s="311"/>
      <c r="C129" s="277"/>
      <c r="D129" s="277"/>
      <c r="E129" s="343"/>
      <c r="F129" s="343"/>
      <c r="G129" s="341"/>
      <c r="H129" s="277"/>
      <c r="I129" s="277"/>
      <c r="J129" s="277"/>
      <c r="K129" s="291"/>
      <c r="L129" s="277"/>
      <c r="M129" s="277"/>
      <c r="N129" s="277"/>
      <c r="O129" s="279"/>
      <c r="P129" s="344"/>
      <c r="Q129" s="313"/>
      <c r="R129" s="277"/>
      <c r="S129" s="277"/>
      <c r="T129" s="342"/>
      <c r="U129" s="313"/>
      <c r="V129" s="315"/>
      <c r="W129" s="182">
        <v>4</v>
      </c>
      <c r="X129" s="183"/>
      <c r="Y129" s="182"/>
      <c r="Z129" s="182"/>
      <c r="AA129" s="215" t="s">
        <v>522</v>
      </c>
      <c r="AB129" s="182"/>
      <c r="AC129" s="218"/>
      <c r="AD129" s="218"/>
      <c r="AE129" s="182"/>
      <c r="AF129" s="218"/>
      <c r="AG129" s="218"/>
      <c r="AH129" s="218"/>
      <c r="AI129" s="182"/>
      <c r="AJ129" s="226"/>
      <c r="AK129" s="182"/>
      <c r="AL129" s="226"/>
      <c r="AM129" s="182"/>
      <c r="AN129" s="227"/>
      <c r="AO129" s="224"/>
      <c r="AP129" s="183"/>
      <c r="AQ129" s="182"/>
      <c r="AR129" s="182"/>
      <c r="AS129" s="182"/>
      <c r="AT129" s="277"/>
      <c r="AU129" s="277"/>
      <c r="AV129" s="277"/>
    </row>
    <row r="130" spans="1:48" ht="15" customHeight="1" x14ac:dyDescent="0.2">
      <c r="A130" s="309"/>
      <c r="B130" s="311"/>
      <c r="C130" s="277"/>
      <c r="D130" s="277"/>
      <c r="E130" s="343"/>
      <c r="F130" s="343"/>
      <c r="G130" s="341"/>
      <c r="H130" s="277"/>
      <c r="I130" s="277"/>
      <c r="J130" s="277"/>
      <c r="K130" s="291"/>
      <c r="L130" s="277"/>
      <c r="M130" s="277"/>
      <c r="N130" s="277"/>
      <c r="O130" s="279"/>
      <c r="P130" s="344"/>
      <c r="Q130" s="313"/>
      <c r="R130" s="277"/>
      <c r="S130" s="277"/>
      <c r="T130" s="342"/>
      <c r="U130" s="313"/>
      <c r="V130" s="315"/>
      <c r="W130" s="182">
        <v>5</v>
      </c>
      <c r="X130" s="183"/>
      <c r="Y130" s="182"/>
      <c r="Z130" s="182"/>
      <c r="AA130" s="215" t="s">
        <v>522</v>
      </c>
      <c r="AB130" s="182"/>
      <c r="AC130" s="218"/>
      <c r="AD130" s="218"/>
      <c r="AE130" s="182"/>
      <c r="AF130" s="218"/>
      <c r="AG130" s="218"/>
      <c r="AH130" s="218"/>
      <c r="AI130" s="182"/>
      <c r="AJ130" s="226"/>
      <c r="AK130" s="182"/>
      <c r="AL130" s="226"/>
      <c r="AM130" s="182"/>
      <c r="AN130" s="227"/>
      <c r="AO130" s="224"/>
      <c r="AP130" s="183"/>
      <c r="AQ130" s="182"/>
      <c r="AR130" s="182"/>
      <c r="AS130" s="182"/>
      <c r="AT130" s="277"/>
      <c r="AU130" s="277"/>
      <c r="AV130" s="277"/>
    </row>
    <row r="131" spans="1:48" ht="15.75" customHeight="1" x14ac:dyDescent="0.2">
      <c r="A131" s="309"/>
      <c r="B131" s="311"/>
      <c r="C131" s="277"/>
      <c r="D131" s="277"/>
      <c r="E131" s="343"/>
      <c r="F131" s="343"/>
      <c r="G131" s="341"/>
      <c r="H131" s="277"/>
      <c r="I131" s="277"/>
      <c r="J131" s="277"/>
      <c r="K131" s="291"/>
      <c r="L131" s="277"/>
      <c r="M131" s="277"/>
      <c r="N131" s="277"/>
      <c r="O131" s="279"/>
      <c r="P131" s="344"/>
      <c r="Q131" s="313"/>
      <c r="R131" s="277"/>
      <c r="S131" s="277"/>
      <c r="T131" s="342"/>
      <c r="U131" s="313"/>
      <c r="V131" s="315"/>
      <c r="W131" s="182">
        <v>6</v>
      </c>
      <c r="X131" s="183"/>
      <c r="Y131" s="182"/>
      <c r="Z131" s="182"/>
      <c r="AA131" s="215" t="s">
        <v>522</v>
      </c>
      <c r="AB131" s="182"/>
      <c r="AC131" s="218"/>
      <c r="AD131" s="218"/>
      <c r="AE131" s="182"/>
      <c r="AF131" s="218"/>
      <c r="AG131" s="218"/>
      <c r="AH131" s="218"/>
      <c r="AI131" s="182"/>
      <c r="AJ131" s="226"/>
      <c r="AK131" s="182"/>
      <c r="AL131" s="226"/>
      <c r="AM131" s="182"/>
      <c r="AN131" s="227"/>
      <c r="AO131" s="224"/>
      <c r="AP131" s="183"/>
      <c r="AQ131" s="182"/>
      <c r="AR131" s="182"/>
      <c r="AS131" s="182"/>
      <c r="AT131" s="277"/>
      <c r="AU131" s="277"/>
      <c r="AV131" s="277"/>
    </row>
    <row r="132" spans="1:48" s="109" customFormat="1" ht="97.5" customHeight="1" x14ac:dyDescent="0.25">
      <c r="A132" s="309">
        <v>21</v>
      </c>
      <c r="B132" s="311" t="s">
        <v>485</v>
      </c>
      <c r="C132" s="277" t="s">
        <v>34</v>
      </c>
      <c r="D132" s="277" t="s">
        <v>1033</v>
      </c>
      <c r="E132" s="277" t="s">
        <v>1034</v>
      </c>
      <c r="F132" s="277" t="s">
        <v>1035</v>
      </c>
      <c r="G132" s="341" t="s">
        <v>1036</v>
      </c>
      <c r="H132" s="277" t="s">
        <v>192</v>
      </c>
      <c r="I132" s="277" t="s">
        <v>48</v>
      </c>
      <c r="J132" s="277" t="s">
        <v>1037</v>
      </c>
      <c r="K132" s="277" t="s">
        <v>1038</v>
      </c>
      <c r="L132" s="277" t="s">
        <v>1039</v>
      </c>
      <c r="M132" s="277" t="s">
        <v>58</v>
      </c>
      <c r="N132" s="277" t="s">
        <v>64</v>
      </c>
      <c r="O132" s="279">
        <v>50</v>
      </c>
      <c r="P132" s="312" t="s">
        <v>501</v>
      </c>
      <c r="Q132" s="313">
        <v>0.6</v>
      </c>
      <c r="R132" s="277" t="s">
        <v>871</v>
      </c>
      <c r="S132" s="277" t="s">
        <v>871</v>
      </c>
      <c r="T132" s="312" t="s">
        <v>502</v>
      </c>
      <c r="U132" s="313">
        <v>0.6</v>
      </c>
      <c r="V132" s="315" t="s">
        <v>502</v>
      </c>
      <c r="W132" s="182">
        <v>1</v>
      </c>
      <c r="X132" s="215" t="s">
        <v>1040</v>
      </c>
      <c r="Y132" s="182" t="s">
        <v>29</v>
      </c>
      <c r="Z132" s="228" t="s">
        <v>1041</v>
      </c>
      <c r="AA132" s="215" t="s">
        <v>1042</v>
      </c>
      <c r="AB132" s="182" t="s">
        <v>506</v>
      </c>
      <c r="AC132" s="218" t="s">
        <v>200</v>
      </c>
      <c r="AD132" s="218" t="s">
        <v>201</v>
      </c>
      <c r="AE132" s="219">
        <v>0.4</v>
      </c>
      <c r="AF132" s="218" t="s">
        <v>202</v>
      </c>
      <c r="AG132" s="218" t="s">
        <v>203</v>
      </c>
      <c r="AH132" s="218" t="s">
        <v>204</v>
      </c>
      <c r="AI132" s="220">
        <v>0.36</v>
      </c>
      <c r="AJ132" s="221" t="s">
        <v>508</v>
      </c>
      <c r="AK132" s="219">
        <v>0.36</v>
      </c>
      <c r="AL132" s="229" t="s">
        <v>502</v>
      </c>
      <c r="AM132" s="219">
        <v>0.6</v>
      </c>
      <c r="AN132" s="230" t="s">
        <v>502</v>
      </c>
      <c r="AO132" s="224" t="s">
        <v>36</v>
      </c>
      <c r="AP132" s="277" t="s">
        <v>1043</v>
      </c>
      <c r="AQ132" s="277" t="s">
        <v>1044</v>
      </c>
      <c r="AR132" s="277" t="s">
        <v>1045</v>
      </c>
      <c r="AS132" s="279" t="s">
        <v>1046</v>
      </c>
      <c r="AT132" s="277" t="s">
        <v>1047</v>
      </c>
      <c r="AU132" s="277" t="s">
        <v>1048</v>
      </c>
      <c r="AV132" s="277" t="s">
        <v>1044</v>
      </c>
    </row>
    <row r="133" spans="1:48" ht="19.5" customHeight="1" x14ac:dyDescent="0.2">
      <c r="A133" s="309"/>
      <c r="B133" s="311"/>
      <c r="C133" s="277"/>
      <c r="D133" s="277"/>
      <c r="E133" s="277"/>
      <c r="F133" s="277"/>
      <c r="G133" s="341"/>
      <c r="H133" s="277"/>
      <c r="I133" s="277"/>
      <c r="J133" s="277"/>
      <c r="K133" s="277"/>
      <c r="L133" s="277"/>
      <c r="M133" s="277"/>
      <c r="N133" s="277"/>
      <c r="O133" s="279"/>
      <c r="P133" s="312"/>
      <c r="Q133" s="313"/>
      <c r="R133" s="277"/>
      <c r="S133" s="277"/>
      <c r="T133" s="312"/>
      <c r="U133" s="313"/>
      <c r="V133" s="315"/>
      <c r="W133" s="182">
        <v>2</v>
      </c>
      <c r="X133" s="215" t="s">
        <v>1049</v>
      </c>
      <c r="Y133" s="182" t="s">
        <v>29</v>
      </c>
      <c r="Z133" s="228" t="s">
        <v>1050</v>
      </c>
      <c r="AA133" s="215" t="s">
        <v>1051</v>
      </c>
      <c r="AB133" s="182" t="s">
        <v>1052</v>
      </c>
      <c r="AC133" s="218" t="s">
        <v>315</v>
      </c>
      <c r="AD133" s="218" t="s">
        <v>201</v>
      </c>
      <c r="AE133" s="219">
        <v>0.25</v>
      </c>
      <c r="AF133" s="218" t="s">
        <v>202</v>
      </c>
      <c r="AG133" s="218" t="s">
        <v>203</v>
      </c>
      <c r="AH133" s="218" t="s">
        <v>553</v>
      </c>
      <c r="AI133" s="220">
        <v>0.36</v>
      </c>
      <c r="AJ133" s="221" t="s">
        <v>508</v>
      </c>
      <c r="AK133" s="219">
        <v>0.36</v>
      </c>
      <c r="AL133" s="222" t="s">
        <v>517</v>
      </c>
      <c r="AM133" s="219">
        <v>0.15</v>
      </c>
      <c r="AN133" s="223" t="s">
        <v>518</v>
      </c>
      <c r="AO133" s="224" t="s">
        <v>27</v>
      </c>
      <c r="AP133" s="277"/>
      <c r="AQ133" s="277"/>
      <c r="AR133" s="277"/>
      <c r="AS133" s="279"/>
      <c r="AT133" s="277"/>
      <c r="AU133" s="277"/>
      <c r="AV133" s="277"/>
    </row>
    <row r="134" spans="1:48" ht="15.75" customHeight="1" x14ac:dyDescent="0.2">
      <c r="A134" s="309"/>
      <c r="B134" s="311"/>
      <c r="C134" s="277"/>
      <c r="D134" s="277"/>
      <c r="E134" s="277"/>
      <c r="F134" s="277"/>
      <c r="G134" s="341"/>
      <c r="H134" s="277"/>
      <c r="I134" s="277"/>
      <c r="J134" s="277"/>
      <c r="K134" s="277"/>
      <c r="L134" s="277"/>
      <c r="M134" s="277"/>
      <c r="N134" s="277"/>
      <c r="O134" s="279"/>
      <c r="P134" s="312"/>
      <c r="Q134" s="313"/>
      <c r="R134" s="277"/>
      <c r="S134" s="277"/>
      <c r="T134" s="312"/>
      <c r="U134" s="313"/>
      <c r="V134" s="315"/>
      <c r="W134" s="182">
        <v>3</v>
      </c>
      <c r="X134" s="183"/>
      <c r="Y134" s="182"/>
      <c r="Z134" s="182"/>
      <c r="AA134" s="215" t="s">
        <v>522</v>
      </c>
      <c r="AB134" s="182"/>
      <c r="AC134" s="218"/>
      <c r="AD134" s="218"/>
      <c r="AE134" s="182"/>
      <c r="AF134" s="218"/>
      <c r="AG134" s="218"/>
      <c r="AH134" s="218"/>
      <c r="AI134" s="182"/>
      <c r="AJ134" s="226"/>
      <c r="AK134" s="182"/>
      <c r="AL134" s="226"/>
      <c r="AM134" s="182"/>
      <c r="AN134" s="227"/>
      <c r="AO134" s="224"/>
      <c r="AP134" s="183"/>
      <c r="AQ134" s="182"/>
      <c r="AR134" s="182"/>
      <c r="AS134" s="182"/>
      <c r="AT134" s="277"/>
      <c r="AU134" s="277"/>
      <c r="AV134" s="277"/>
    </row>
    <row r="135" spans="1:48" ht="15.75" customHeight="1" x14ac:dyDescent="0.2">
      <c r="A135" s="309"/>
      <c r="B135" s="311"/>
      <c r="C135" s="277"/>
      <c r="D135" s="277"/>
      <c r="E135" s="277"/>
      <c r="F135" s="277"/>
      <c r="G135" s="341"/>
      <c r="H135" s="277"/>
      <c r="I135" s="277"/>
      <c r="J135" s="277"/>
      <c r="K135" s="277"/>
      <c r="L135" s="277"/>
      <c r="M135" s="277"/>
      <c r="N135" s="277"/>
      <c r="O135" s="279"/>
      <c r="P135" s="312"/>
      <c r="Q135" s="313"/>
      <c r="R135" s="277"/>
      <c r="S135" s="277"/>
      <c r="T135" s="312"/>
      <c r="U135" s="313"/>
      <c r="V135" s="315"/>
      <c r="W135" s="182">
        <v>4</v>
      </c>
      <c r="X135" s="183"/>
      <c r="Y135" s="182"/>
      <c r="Z135" s="182"/>
      <c r="AA135" s="215" t="s">
        <v>522</v>
      </c>
      <c r="AB135" s="182"/>
      <c r="AC135" s="218"/>
      <c r="AD135" s="218"/>
      <c r="AE135" s="182"/>
      <c r="AF135" s="218"/>
      <c r="AG135" s="218"/>
      <c r="AH135" s="218"/>
      <c r="AI135" s="182"/>
      <c r="AJ135" s="226"/>
      <c r="AK135" s="182"/>
      <c r="AL135" s="226"/>
      <c r="AM135" s="182"/>
      <c r="AN135" s="227"/>
      <c r="AO135" s="224"/>
      <c r="AP135" s="183"/>
      <c r="AQ135" s="182"/>
      <c r="AR135" s="182"/>
      <c r="AS135" s="182"/>
      <c r="AT135" s="277"/>
      <c r="AU135" s="277"/>
      <c r="AV135" s="277"/>
    </row>
    <row r="136" spans="1:48" ht="15.75" customHeight="1" x14ac:dyDescent="0.2">
      <c r="A136" s="309"/>
      <c r="B136" s="311"/>
      <c r="C136" s="277"/>
      <c r="D136" s="277"/>
      <c r="E136" s="277"/>
      <c r="F136" s="277"/>
      <c r="G136" s="341"/>
      <c r="H136" s="277"/>
      <c r="I136" s="277"/>
      <c r="J136" s="277"/>
      <c r="K136" s="277"/>
      <c r="L136" s="277"/>
      <c r="M136" s="277"/>
      <c r="N136" s="277"/>
      <c r="O136" s="279"/>
      <c r="P136" s="312"/>
      <c r="Q136" s="313"/>
      <c r="R136" s="277"/>
      <c r="S136" s="277"/>
      <c r="T136" s="312"/>
      <c r="U136" s="313"/>
      <c r="V136" s="315"/>
      <c r="W136" s="182">
        <v>5</v>
      </c>
      <c r="X136" s="183"/>
      <c r="Y136" s="182"/>
      <c r="Z136" s="182"/>
      <c r="AA136" s="215" t="s">
        <v>522</v>
      </c>
      <c r="AB136" s="182"/>
      <c r="AC136" s="218"/>
      <c r="AD136" s="218"/>
      <c r="AE136" s="182"/>
      <c r="AF136" s="218"/>
      <c r="AG136" s="218"/>
      <c r="AH136" s="218"/>
      <c r="AI136" s="182"/>
      <c r="AJ136" s="226"/>
      <c r="AK136" s="182"/>
      <c r="AL136" s="226"/>
      <c r="AM136" s="182"/>
      <c r="AN136" s="227"/>
      <c r="AO136" s="224"/>
      <c r="AP136" s="183"/>
      <c r="AQ136" s="182"/>
      <c r="AR136" s="182"/>
      <c r="AS136" s="182"/>
      <c r="AT136" s="277"/>
      <c r="AU136" s="277"/>
      <c r="AV136" s="277"/>
    </row>
    <row r="137" spans="1:48" ht="15.75" customHeight="1" x14ac:dyDescent="0.2">
      <c r="A137" s="309"/>
      <c r="B137" s="311"/>
      <c r="C137" s="277"/>
      <c r="D137" s="277"/>
      <c r="E137" s="277"/>
      <c r="F137" s="277"/>
      <c r="G137" s="341"/>
      <c r="H137" s="277"/>
      <c r="I137" s="277"/>
      <c r="J137" s="277"/>
      <c r="K137" s="277"/>
      <c r="L137" s="277"/>
      <c r="M137" s="277"/>
      <c r="N137" s="277"/>
      <c r="O137" s="279"/>
      <c r="P137" s="312"/>
      <c r="Q137" s="313"/>
      <c r="R137" s="277"/>
      <c r="S137" s="277"/>
      <c r="T137" s="312"/>
      <c r="U137" s="313"/>
      <c r="V137" s="315"/>
      <c r="W137" s="182">
        <v>6</v>
      </c>
      <c r="X137" s="182"/>
      <c r="Y137" s="182"/>
      <c r="Z137" s="182"/>
      <c r="AA137" s="215" t="s">
        <v>522</v>
      </c>
      <c r="AB137" s="182"/>
      <c r="AC137" s="218"/>
      <c r="AD137" s="218"/>
      <c r="AE137" s="182"/>
      <c r="AF137" s="218"/>
      <c r="AG137" s="218"/>
      <c r="AH137" s="218"/>
      <c r="AI137" s="182"/>
      <c r="AJ137" s="226"/>
      <c r="AK137" s="182"/>
      <c r="AL137" s="226"/>
      <c r="AM137" s="182"/>
      <c r="AN137" s="227"/>
      <c r="AO137" s="224"/>
      <c r="AP137" s="183"/>
      <c r="AQ137" s="182"/>
      <c r="AR137" s="182"/>
      <c r="AS137" s="182"/>
      <c r="AT137" s="277"/>
      <c r="AU137" s="277"/>
      <c r="AV137" s="277"/>
    </row>
    <row r="138" spans="1:48" ht="60" customHeight="1" x14ac:dyDescent="0.2">
      <c r="A138" s="309">
        <v>22</v>
      </c>
      <c r="B138" s="311" t="s">
        <v>485</v>
      </c>
      <c r="C138" s="277" t="s">
        <v>1053</v>
      </c>
      <c r="D138" s="277" t="s">
        <v>1054</v>
      </c>
      <c r="E138" s="277" t="s">
        <v>1055</v>
      </c>
      <c r="F138" s="277" t="s">
        <v>1056</v>
      </c>
      <c r="G138" s="341" t="s">
        <v>1057</v>
      </c>
      <c r="H138" s="277" t="s">
        <v>461</v>
      </c>
      <c r="I138" s="277" t="s">
        <v>48</v>
      </c>
      <c r="J138" s="277" t="s">
        <v>1058</v>
      </c>
      <c r="K138" s="277" t="s">
        <v>1059</v>
      </c>
      <c r="L138" s="277" t="s">
        <v>1060</v>
      </c>
      <c r="M138" s="277" t="s">
        <v>46</v>
      </c>
      <c r="N138" s="277" t="s">
        <v>62</v>
      </c>
      <c r="O138" s="279">
        <v>5000</v>
      </c>
      <c r="P138" s="344" t="s">
        <v>1019</v>
      </c>
      <c r="Q138" s="313">
        <v>0.8</v>
      </c>
      <c r="R138" s="277" t="s">
        <v>872</v>
      </c>
      <c r="S138" s="277" t="s">
        <v>872</v>
      </c>
      <c r="T138" s="344" t="s">
        <v>861</v>
      </c>
      <c r="U138" s="313">
        <v>0.8</v>
      </c>
      <c r="V138" s="346" t="s">
        <v>1061</v>
      </c>
      <c r="W138" s="182">
        <v>1</v>
      </c>
      <c r="X138" s="183" t="s">
        <v>1062</v>
      </c>
      <c r="Y138" s="182" t="s">
        <v>35</v>
      </c>
      <c r="Z138" s="228" t="s">
        <v>1063</v>
      </c>
      <c r="AA138" s="215" t="s">
        <v>1064</v>
      </c>
      <c r="AB138" s="182" t="s">
        <v>506</v>
      </c>
      <c r="AC138" s="218" t="s">
        <v>214</v>
      </c>
      <c r="AD138" s="218" t="s">
        <v>201</v>
      </c>
      <c r="AE138" s="219">
        <v>0.3</v>
      </c>
      <c r="AF138" s="218" t="s">
        <v>202</v>
      </c>
      <c r="AG138" s="218" t="s">
        <v>203</v>
      </c>
      <c r="AH138" s="218" t="s">
        <v>204</v>
      </c>
      <c r="AI138" s="220">
        <v>0.56000000000000005</v>
      </c>
      <c r="AJ138" s="229" t="s">
        <v>501</v>
      </c>
      <c r="AK138" s="219">
        <v>0.56000000000000005</v>
      </c>
      <c r="AL138" s="231" t="s">
        <v>861</v>
      </c>
      <c r="AM138" s="219">
        <v>0.8</v>
      </c>
      <c r="AN138" s="232" t="s">
        <v>1061</v>
      </c>
      <c r="AO138" s="224" t="s">
        <v>33</v>
      </c>
      <c r="AP138" s="277" t="s">
        <v>1065</v>
      </c>
      <c r="AQ138" s="279" t="s">
        <v>1066</v>
      </c>
      <c r="AR138" s="279" t="s">
        <v>1067</v>
      </c>
      <c r="AS138" s="279" t="s">
        <v>1068</v>
      </c>
      <c r="AT138" s="277" t="s">
        <v>1069</v>
      </c>
      <c r="AU138" s="277" t="s">
        <v>1070</v>
      </c>
      <c r="AV138" s="279" t="s">
        <v>1066</v>
      </c>
    </row>
    <row r="139" spans="1:48" ht="15" customHeight="1" x14ac:dyDescent="0.2">
      <c r="A139" s="309"/>
      <c r="B139" s="311"/>
      <c r="C139" s="277"/>
      <c r="D139" s="277"/>
      <c r="E139" s="277"/>
      <c r="F139" s="277"/>
      <c r="G139" s="341"/>
      <c r="H139" s="277"/>
      <c r="I139" s="277"/>
      <c r="J139" s="277"/>
      <c r="K139" s="277"/>
      <c r="L139" s="277"/>
      <c r="M139" s="277"/>
      <c r="N139" s="277"/>
      <c r="O139" s="279"/>
      <c r="P139" s="344"/>
      <c r="Q139" s="313"/>
      <c r="R139" s="277"/>
      <c r="S139" s="277"/>
      <c r="T139" s="344"/>
      <c r="U139" s="313"/>
      <c r="V139" s="346"/>
      <c r="W139" s="182">
        <v>2</v>
      </c>
      <c r="X139" s="183" t="s">
        <v>1071</v>
      </c>
      <c r="Y139" s="182" t="s">
        <v>29</v>
      </c>
      <c r="Z139" s="228" t="s">
        <v>1072</v>
      </c>
      <c r="AA139" s="215" t="s">
        <v>1073</v>
      </c>
      <c r="AB139" s="182" t="s">
        <v>506</v>
      </c>
      <c r="AC139" s="218" t="s">
        <v>200</v>
      </c>
      <c r="AD139" s="218" t="s">
        <v>701</v>
      </c>
      <c r="AE139" s="219">
        <v>0.5</v>
      </c>
      <c r="AF139" s="218" t="s">
        <v>202</v>
      </c>
      <c r="AG139" s="218" t="s">
        <v>203</v>
      </c>
      <c r="AH139" s="218" t="s">
        <v>204</v>
      </c>
      <c r="AI139" s="220">
        <v>0.28000000000000003</v>
      </c>
      <c r="AJ139" s="221" t="s">
        <v>508</v>
      </c>
      <c r="AK139" s="219">
        <v>0.28000000000000003</v>
      </c>
      <c r="AL139" s="231" t="s">
        <v>861</v>
      </c>
      <c r="AM139" s="219">
        <v>0.8</v>
      </c>
      <c r="AN139" s="232" t="s">
        <v>1061</v>
      </c>
      <c r="AO139" s="224" t="s">
        <v>33</v>
      </c>
      <c r="AP139" s="277"/>
      <c r="AQ139" s="279"/>
      <c r="AR139" s="279"/>
      <c r="AS139" s="279"/>
      <c r="AT139" s="277"/>
      <c r="AU139" s="277"/>
      <c r="AV139" s="279"/>
    </row>
    <row r="140" spans="1:48" ht="15" customHeight="1" x14ac:dyDescent="0.2">
      <c r="A140" s="309"/>
      <c r="B140" s="311"/>
      <c r="C140" s="277"/>
      <c r="D140" s="277"/>
      <c r="E140" s="277"/>
      <c r="F140" s="277"/>
      <c r="G140" s="341"/>
      <c r="H140" s="277"/>
      <c r="I140" s="277"/>
      <c r="J140" s="277"/>
      <c r="K140" s="277"/>
      <c r="L140" s="277"/>
      <c r="M140" s="277"/>
      <c r="N140" s="277"/>
      <c r="O140" s="279"/>
      <c r="P140" s="344"/>
      <c r="Q140" s="313"/>
      <c r="R140" s="277"/>
      <c r="S140" s="277"/>
      <c r="T140" s="344"/>
      <c r="U140" s="313"/>
      <c r="V140" s="346"/>
      <c r="W140" s="182">
        <v>3</v>
      </c>
      <c r="X140" s="182"/>
      <c r="Y140" s="182"/>
      <c r="Z140" s="182"/>
      <c r="AA140" s="215" t="s">
        <v>522</v>
      </c>
      <c r="AB140" s="182"/>
      <c r="AC140" s="218"/>
      <c r="AD140" s="218"/>
      <c r="AE140" s="182"/>
      <c r="AF140" s="218"/>
      <c r="AG140" s="218"/>
      <c r="AH140" s="218"/>
      <c r="AI140" s="182"/>
      <c r="AJ140" s="226"/>
      <c r="AK140" s="182"/>
      <c r="AL140" s="226"/>
      <c r="AM140" s="182"/>
      <c r="AN140" s="227"/>
      <c r="AO140" s="224"/>
      <c r="AP140" s="183"/>
      <c r="AQ140" s="182"/>
      <c r="AR140" s="182"/>
      <c r="AS140" s="182"/>
      <c r="AT140" s="277"/>
      <c r="AU140" s="277"/>
      <c r="AV140" s="279"/>
    </row>
    <row r="141" spans="1:48" ht="15" customHeight="1" x14ac:dyDescent="0.2">
      <c r="A141" s="309"/>
      <c r="B141" s="311"/>
      <c r="C141" s="277"/>
      <c r="D141" s="277"/>
      <c r="E141" s="277"/>
      <c r="F141" s="277"/>
      <c r="G141" s="341"/>
      <c r="H141" s="277"/>
      <c r="I141" s="277"/>
      <c r="J141" s="277"/>
      <c r="K141" s="277"/>
      <c r="L141" s="277"/>
      <c r="M141" s="277"/>
      <c r="N141" s="277"/>
      <c r="O141" s="279"/>
      <c r="P141" s="344"/>
      <c r="Q141" s="313"/>
      <c r="R141" s="277"/>
      <c r="S141" s="277"/>
      <c r="T141" s="344"/>
      <c r="U141" s="313"/>
      <c r="V141" s="346"/>
      <c r="W141" s="182">
        <v>4</v>
      </c>
      <c r="X141" s="182"/>
      <c r="Y141" s="182"/>
      <c r="Z141" s="182"/>
      <c r="AA141" s="215" t="s">
        <v>522</v>
      </c>
      <c r="AB141" s="182"/>
      <c r="AC141" s="218"/>
      <c r="AD141" s="218"/>
      <c r="AE141" s="182"/>
      <c r="AF141" s="218"/>
      <c r="AG141" s="218"/>
      <c r="AH141" s="218"/>
      <c r="AI141" s="182"/>
      <c r="AJ141" s="226"/>
      <c r="AK141" s="182"/>
      <c r="AL141" s="226"/>
      <c r="AM141" s="182"/>
      <c r="AN141" s="227"/>
      <c r="AO141" s="224"/>
      <c r="AP141" s="183"/>
      <c r="AQ141" s="182"/>
      <c r="AR141" s="182"/>
      <c r="AS141" s="182"/>
      <c r="AT141" s="277"/>
      <c r="AU141" s="277"/>
      <c r="AV141" s="279"/>
    </row>
    <row r="142" spans="1:48" ht="15" customHeight="1" x14ac:dyDescent="0.2">
      <c r="A142" s="309"/>
      <c r="B142" s="311"/>
      <c r="C142" s="277"/>
      <c r="D142" s="277"/>
      <c r="E142" s="277"/>
      <c r="F142" s="277"/>
      <c r="G142" s="341"/>
      <c r="H142" s="277"/>
      <c r="I142" s="277"/>
      <c r="J142" s="277"/>
      <c r="K142" s="277"/>
      <c r="L142" s="277"/>
      <c r="M142" s="277"/>
      <c r="N142" s="277"/>
      <c r="O142" s="279"/>
      <c r="P142" s="344"/>
      <c r="Q142" s="313"/>
      <c r="R142" s="277"/>
      <c r="S142" s="277"/>
      <c r="T142" s="344"/>
      <c r="U142" s="313"/>
      <c r="V142" s="346"/>
      <c r="W142" s="182">
        <v>5</v>
      </c>
      <c r="X142" s="182"/>
      <c r="Y142" s="182"/>
      <c r="Z142" s="182"/>
      <c r="AA142" s="215" t="s">
        <v>522</v>
      </c>
      <c r="AB142" s="182"/>
      <c r="AC142" s="218"/>
      <c r="AD142" s="218"/>
      <c r="AE142" s="182"/>
      <c r="AF142" s="218"/>
      <c r="AG142" s="218"/>
      <c r="AH142" s="218"/>
      <c r="AI142" s="182"/>
      <c r="AJ142" s="226"/>
      <c r="AK142" s="182"/>
      <c r="AL142" s="226"/>
      <c r="AM142" s="182"/>
      <c r="AN142" s="227"/>
      <c r="AO142" s="224"/>
      <c r="AP142" s="183"/>
      <c r="AQ142" s="182"/>
      <c r="AR142" s="182"/>
      <c r="AS142" s="182"/>
      <c r="AT142" s="277"/>
      <c r="AU142" s="277"/>
      <c r="AV142" s="279"/>
    </row>
    <row r="143" spans="1:48" ht="15.75" customHeight="1" x14ac:dyDescent="0.2">
      <c r="A143" s="309"/>
      <c r="B143" s="311"/>
      <c r="C143" s="277"/>
      <c r="D143" s="277"/>
      <c r="E143" s="277"/>
      <c r="F143" s="277"/>
      <c r="G143" s="341"/>
      <c r="H143" s="277"/>
      <c r="I143" s="277"/>
      <c r="J143" s="277"/>
      <c r="K143" s="277"/>
      <c r="L143" s="277"/>
      <c r="M143" s="277"/>
      <c r="N143" s="277"/>
      <c r="O143" s="279"/>
      <c r="P143" s="344"/>
      <c r="Q143" s="313"/>
      <c r="R143" s="277"/>
      <c r="S143" s="277"/>
      <c r="T143" s="344"/>
      <c r="U143" s="313"/>
      <c r="V143" s="346"/>
      <c r="W143" s="182">
        <v>6</v>
      </c>
      <c r="X143" s="182"/>
      <c r="Y143" s="182"/>
      <c r="Z143" s="182"/>
      <c r="AA143" s="215" t="s">
        <v>522</v>
      </c>
      <c r="AB143" s="182"/>
      <c r="AC143" s="218"/>
      <c r="AD143" s="218"/>
      <c r="AE143" s="182"/>
      <c r="AF143" s="218"/>
      <c r="AG143" s="218"/>
      <c r="AH143" s="218"/>
      <c r="AI143" s="182"/>
      <c r="AJ143" s="226"/>
      <c r="AK143" s="182"/>
      <c r="AL143" s="226"/>
      <c r="AM143" s="182"/>
      <c r="AN143" s="227"/>
      <c r="AO143" s="224"/>
      <c r="AP143" s="183"/>
      <c r="AQ143" s="182"/>
      <c r="AR143" s="182"/>
      <c r="AS143" s="182"/>
      <c r="AT143" s="277"/>
      <c r="AU143" s="277"/>
      <c r="AV143" s="279"/>
    </row>
    <row r="144" spans="1:48" ht="66.75" customHeight="1" x14ac:dyDescent="0.2">
      <c r="A144" s="309">
        <v>23</v>
      </c>
      <c r="B144" s="311" t="s">
        <v>486</v>
      </c>
      <c r="C144" s="292" t="s">
        <v>37</v>
      </c>
      <c r="D144" s="292" t="s">
        <v>1133</v>
      </c>
      <c r="E144" s="292" t="s">
        <v>1137</v>
      </c>
      <c r="F144" s="292" t="s">
        <v>1141</v>
      </c>
      <c r="G144" s="305" t="str">
        <f t="shared" ref="G144" si="176">+CONCATENATE(C144," ",D144," ",E144)</f>
        <v>Posibilidad de efecto dañosos sobre bienes por deterioro en la infraestructura fisica de la entidad debido a la falta de seguimiento a los mantenimientos y adecuaciones en la sede propia de la entidad</v>
      </c>
      <c r="H144" s="292" t="s">
        <v>1146</v>
      </c>
      <c r="I144" s="292" t="s">
        <v>45</v>
      </c>
      <c r="J144" s="292" t="s">
        <v>1150</v>
      </c>
      <c r="K144" s="292" t="s">
        <v>1151</v>
      </c>
      <c r="L144" s="292" t="s">
        <v>1152</v>
      </c>
      <c r="M144" s="292" t="s">
        <v>46</v>
      </c>
      <c r="N144" s="292" t="s">
        <v>64</v>
      </c>
      <c r="O144" s="300">
        <v>12</v>
      </c>
      <c r="P144" s="299" t="str">
        <f>IF(O144&lt;=0,"",IF(O144&lt;=2,"Muy Baja",IF(O144&lt;=24,"Baja",IF(O144&lt;=500,"Media",IF(O144&lt;=5000,"Alta","Muy Alta")))))</f>
        <v>Baja</v>
      </c>
      <c r="Q144" s="294">
        <f>IF(P144="","",IF(P144="Muy Baja",0.2,IF(P144="Baja",0.4,IF(P144="Media",0.6,IF(P144="Alta",0.8,IF(P144="Muy Alta",1,))))))</f>
        <v>0.4</v>
      </c>
      <c r="R144" s="293" t="s">
        <v>713</v>
      </c>
      <c r="S144" s="294" t="str">
        <f>IF(NOT(ISERROR(MATCH(R144,'Tabla Impacto'!$B$245:$B$247,0))),'Tabla Impacto'!$F$224&amp;"Por favor no seleccionar los criterios de impacto(Afectación Económica o presupuestal y Pérdida Reputacional)",R144)</f>
        <v xml:space="preserve">     El riesgo afecta la imagen de alguna área de la organización</v>
      </c>
      <c r="T144" s="299" t="str">
        <f>IF(OR(S144='Tabla Impacto'!$C$12,S144='Tabla Impacto'!$D$12),"Leve",IF(OR(S144='Tabla Impacto'!$C$13,S144='Tabla Impacto'!$D$13),"Menor",IF(OR(S144='Tabla Impacto'!$C$14,S144='Tabla Impacto'!$D$14),"Moderado",IF(OR(S144='Tabla Impacto'!$C$15,S144='Tabla Impacto'!$D$15),"Mayor",IF(OR(S144='Tabla Impacto'!$C$16,S144='Tabla Impacto'!$D$16),"Catastrófico","")))))</f>
        <v>Leve</v>
      </c>
      <c r="U144" s="294">
        <f>IF(T144="","",IF(T144="Leve",0.2,IF(T144="Menor",0.4,IF(T144="Moderado",0.6,IF(T144="Mayor",0.8,IF(T144="Catastrófico",1,))))))</f>
        <v>0.2</v>
      </c>
      <c r="V144" s="296" t="str">
        <f>IF(OR(AND(P144="Muy Baja",T144="Leve"),AND(P144="Muy Baja",T144="Menor"),AND(P144="Baja",T144="Leve")),"Bajo",IF(OR(AND(P144="Muy baja",T144="Moderado"),AND(P144="Baja",T144="Menor"),AND(P144="Baja",T144="Moderado"),AND(P144="Media",T144="Leve"),AND(P144="Media",T144="Menor"),AND(P144="Media",T144="Moderado"),AND(P144="Alta",T144="Leve"),AND(P144="Alta",T144="Menor")),"Moderado",IF(OR(AND(P144="Muy Baja",T144="Mayor"),AND(P144="Baja",T144="Mayor"),AND(P144="Media",T144="Mayor"),AND(P144="Alta",T144="Moderado"),AND(P144="Alta",T144="Mayor"),AND(P144="Muy Alta",T144="Leve"),AND(P144="Muy Alta",T144="Menor"),AND(P144="Muy Alta",T144="Moderado"),AND(P144="Muy Alta",T144="Mayor")),"Alto",IF(OR(AND(P144="Muy Baja",T144="Catastrófico"),AND(P144="Baja",T144="Catastrófico"),AND(P144="Media",T144="Catastrófico"),AND(P144="Alta",T144="Catastrófico"),AND(P144="Muy Alta",T144="Catastrófico")),"Extremo",""))))</f>
        <v>Bajo</v>
      </c>
      <c r="W144" s="182">
        <v>1</v>
      </c>
      <c r="X144" s="183" t="s">
        <v>1156</v>
      </c>
      <c r="Y144" s="183" t="s">
        <v>32</v>
      </c>
      <c r="Z144" s="183" t="s">
        <v>1159</v>
      </c>
      <c r="AA144" s="179" t="str">
        <f t="shared" ref="AA144:AA167" si="177">+CONCATENATE(X144," ",Y144," ",Z144)</f>
        <v>El Servidor Público o contratista designado  Valida de manera mensual, el estado de la infraestructura física de las sedes propias de la entidad a través del formato de inspección de sedes.
En caso de que se evidencie alguna afectación, se revisa la pertinencia de incluir la mejora, dentro de las actividades de mantenimiento programadas.</v>
      </c>
      <c r="AB144" s="182" t="s">
        <v>506</v>
      </c>
      <c r="AC144" s="218" t="s">
        <v>200</v>
      </c>
      <c r="AD144" s="218" t="s">
        <v>201</v>
      </c>
      <c r="AE144" s="219">
        <v>0.4</v>
      </c>
      <c r="AF144" s="218" t="s">
        <v>202</v>
      </c>
      <c r="AG144" s="218" t="s">
        <v>203</v>
      </c>
      <c r="AH144" s="218" t="s">
        <v>204</v>
      </c>
      <c r="AI144" s="187">
        <f>IFERROR(IF(AB144="Probabilidad",(Q144-(+Q144*AE144)),IF(AB144="Impacto",Q144,"")),"")</f>
        <v>0.24</v>
      </c>
      <c r="AJ144" s="188" t="str">
        <f>IFERROR(IF(AI144="","",IF(AI144&lt;=0.2,"Muy Baja",IF(AI144&lt;=0.4,"Baja",IF(AI144&lt;=0.6,"Media",IF(AI144&lt;=0.8,"Alta","Muy Alta"))))),"")</f>
        <v>Baja</v>
      </c>
      <c r="AK144" s="186">
        <f>+AI144</f>
        <v>0.24</v>
      </c>
      <c r="AL144" s="188" t="str">
        <f>IFERROR(IF(AM144="","",IF(AM144&lt;=0.2,"Leve",IF(AM144&lt;=0.4,"Menor",IF(AM144&lt;=0.6,"Moderado",IF(AM144&lt;=0.8,"Mayor","Catastrófico"))))),"")</f>
        <v>Leve</v>
      </c>
      <c r="AM144" s="186">
        <f t="shared" ref="AM144" si="178">IFERROR(IF(AB144="Impacto",(U144-(+U144*AE144)),IF(AB144="Probabilidad",U144,"")),"")</f>
        <v>0.2</v>
      </c>
      <c r="AN144" s="189" t="str">
        <f>IFERROR(IF(OR(AND(AJ144="Muy Baja",AL144="Leve"),AND(AJ144="Muy Baja",AL144="Menor"),AND(AJ144="Baja",AL144="Leve")),"Bajo",IF(OR(AND(AJ144="Muy baja",AL144="Moderado"),AND(AJ144="Baja",AL144="Menor"),AND(AJ144="Baja",AL144="Moderado"),AND(AJ144="Media",AL144="Leve"),AND(AJ144="Media",AL144="Menor"),AND(AJ144="Media",AL144="Moderado"),AND(AJ144="Alta",AL144="Leve"),AND(AJ144="Alta",AL144="Menor")),"Moderado",IF(OR(AND(AJ144="Muy Baja",AL144="Mayor"),AND(AJ144="Baja",AL144="Mayor"),AND(AJ144="Media",AL144="Mayor"),AND(AJ144="Alta",AL144="Moderado"),AND(AJ144="Alta",AL144="Mayor"),AND(AJ144="Muy Alta",AL144="Leve"),AND(AJ144="Muy Alta",AL144="Menor"),AND(AJ144="Muy Alta",AL144="Moderado"),AND(AJ144="Muy Alta",AL144="Mayor")),"Alto",IF(OR(AND(AJ144="Muy Baja",AL144="Catastrófico"),AND(AJ144="Baja",AL144="Catastrófico"),AND(AJ144="Media",AL144="Catastrófico"),AND(AJ144="Alta",AL144="Catastrófico"),AND(AJ144="Muy Alta",AL144="Catastrófico")),"Extremo","")))),"")</f>
        <v>Bajo</v>
      </c>
      <c r="AO144" s="190" t="s">
        <v>36</v>
      </c>
      <c r="AP144" s="178" t="s">
        <v>1163</v>
      </c>
      <c r="AQ144" s="178" t="s">
        <v>1166</v>
      </c>
      <c r="AR144" s="180" t="s">
        <v>1167</v>
      </c>
      <c r="AS144" s="191" t="s">
        <v>372</v>
      </c>
      <c r="AT144" s="277" t="s">
        <v>1169</v>
      </c>
      <c r="AU144" s="277" t="s">
        <v>1172</v>
      </c>
      <c r="AV144" s="277" t="s">
        <v>1166</v>
      </c>
    </row>
    <row r="145" spans="1:48" ht="15" customHeight="1" x14ac:dyDescent="0.2">
      <c r="A145" s="309"/>
      <c r="B145" s="311"/>
      <c r="C145" s="292"/>
      <c r="D145" s="292"/>
      <c r="E145" s="292"/>
      <c r="F145" s="292"/>
      <c r="G145" s="305"/>
      <c r="H145" s="292"/>
      <c r="I145" s="292"/>
      <c r="J145" s="292"/>
      <c r="K145" s="292"/>
      <c r="L145" s="292"/>
      <c r="M145" s="292"/>
      <c r="N145" s="292"/>
      <c r="O145" s="300"/>
      <c r="P145" s="299"/>
      <c r="Q145" s="294"/>
      <c r="R145" s="293"/>
      <c r="S145" s="294">
        <f>IF(NOT(ISERROR(MATCH(R145,_xlfn.ANCHORARRAY(G156),0))),Q158&amp;"Por favor no seleccionar los criterios de impacto",R145)</f>
        <v>0</v>
      </c>
      <c r="T145" s="299"/>
      <c r="U145" s="294"/>
      <c r="V145" s="296"/>
      <c r="W145" s="182">
        <v>2</v>
      </c>
      <c r="X145" s="182"/>
      <c r="Y145" s="182"/>
      <c r="Z145" s="182"/>
      <c r="AA145" s="179" t="str">
        <f t="shared" si="177"/>
        <v xml:space="preserve">  </v>
      </c>
      <c r="AB145" s="184" t="str">
        <f>IF(OR(AC145="Preventivo",AC145="Detectivo"),"Probabilidad",IF(AC145="Correctivo","Impacto",""))</f>
        <v/>
      </c>
      <c r="AC145" s="185"/>
      <c r="AD145" s="185"/>
      <c r="AE145" s="186" t="str">
        <f t="shared" ref="AE145:AE149" si="179">IF(AND(AC145="Preventivo",AD145="Automático"),"50%",IF(AND(AC145="Preventivo",AD145="Manual"),"40%",IF(AND(AC145="Detectivo",AD145="Automático"),"40%",IF(AND(AC145="Detectivo",AD145="Manual"),"30%",IF(AND(AC145="Correctivo",AD145="Automático"),"35%",IF(AND(AC145="Correctivo",AD145="Manual"),"25%",""))))))</f>
        <v/>
      </c>
      <c r="AF145" s="185"/>
      <c r="AG145" s="185"/>
      <c r="AH145" s="185"/>
      <c r="AI145" s="187" t="str">
        <f>IFERROR(IF(AND(AB144="Probabilidad",AB145="Probabilidad"),(AK144-(+AK144*AE145)),IF(AB145="Probabilidad",(Q144-(+Q144*AE145)),IF(AB145="Impacto",AK144,""))),"")</f>
        <v/>
      </c>
      <c r="AJ145" s="188" t="str">
        <f t="shared" ref="AJ145:AJ149" si="180">IFERROR(IF(AI145="","",IF(AI145&lt;=0.2,"Muy Baja",IF(AI145&lt;=0.4,"Baja",IF(AI145&lt;=0.6,"Media",IF(AI145&lt;=0.8,"Alta","Muy Alta"))))),"")</f>
        <v/>
      </c>
      <c r="AK145" s="186" t="str">
        <f t="shared" ref="AK145:AK149" si="181">+AI145</f>
        <v/>
      </c>
      <c r="AL145" s="188" t="str">
        <f t="shared" ref="AL145:AL149" si="182">IFERROR(IF(AM145="","",IF(AM145&lt;=0.2,"Leve",IF(AM145&lt;=0.4,"Menor",IF(AM145&lt;=0.6,"Moderado",IF(AM145&lt;=0.8,"Mayor","Catastrófico"))))),"")</f>
        <v/>
      </c>
      <c r="AM145" s="186" t="str">
        <f t="shared" ref="AM145" si="183">IFERROR(IF(AND(AB144="Impacto",AB145="Impacto"),(AM144-(+AM144*AE145)),IF(AB145="Impacto",($U$10-(+$U$10*AE145)),IF(AB145="Probabilidad",AM144,""))),"")</f>
        <v/>
      </c>
      <c r="AN145" s="189" t="str">
        <f t="shared" ref="AN145:AN146" si="184">IFERROR(IF(OR(AND(AJ145="Muy Baja",AL145="Leve"),AND(AJ145="Muy Baja",AL145="Menor"),AND(AJ145="Baja",AL145="Leve")),"Bajo",IF(OR(AND(AJ145="Muy baja",AL145="Moderado"),AND(AJ145="Baja",AL145="Menor"),AND(AJ145="Baja",AL145="Moderado"),AND(AJ145="Media",AL145="Leve"),AND(AJ145="Media",AL145="Menor"),AND(AJ145="Media",AL145="Moderado"),AND(AJ145="Alta",AL145="Leve"),AND(AJ145="Alta",AL145="Menor")),"Moderado",IF(OR(AND(AJ145="Muy Baja",AL145="Mayor"),AND(AJ145="Baja",AL145="Mayor"),AND(AJ145="Media",AL145="Mayor"),AND(AJ145="Alta",AL145="Moderado"),AND(AJ145="Alta",AL145="Mayor"),AND(AJ145="Muy Alta",AL145="Leve"),AND(AJ145="Muy Alta",AL145="Menor"),AND(AJ145="Muy Alta",AL145="Moderado"),AND(AJ145="Muy Alta",AL145="Mayor")),"Alto",IF(OR(AND(AJ145="Muy Baja",AL145="Catastrófico"),AND(AJ145="Baja",AL145="Catastrófico"),AND(AJ145="Media",AL145="Catastrófico"),AND(AJ145="Alta",AL145="Catastrófico"),AND(AJ145="Muy Alta",AL145="Catastrófico")),"Extremo","")))),"")</f>
        <v/>
      </c>
      <c r="AO145" s="190"/>
      <c r="AP145" s="178"/>
      <c r="AQ145" s="180"/>
      <c r="AR145" s="180"/>
      <c r="AS145" s="191"/>
      <c r="AT145" s="277"/>
      <c r="AU145" s="277"/>
      <c r="AV145" s="277"/>
    </row>
    <row r="146" spans="1:48" ht="15" customHeight="1" x14ac:dyDescent="0.2">
      <c r="A146" s="309"/>
      <c r="B146" s="311"/>
      <c r="C146" s="292"/>
      <c r="D146" s="292"/>
      <c r="E146" s="292"/>
      <c r="F146" s="292"/>
      <c r="G146" s="305"/>
      <c r="H146" s="292"/>
      <c r="I146" s="292"/>
      <c r="J146" s="292"/>
      <c r="K146" s="292"/>
      <c r="L146" s="292"/>
      <c r="M146" s="292"/>
      <c r="N146" s="292"/>
      <c r="O146" s="300"/>
      <c r="P146" s="299"/>
      <c r="Q146" s="294"/>
      <c r="R146" s="293"/>
      <c r="S146" s="294">
        <f>IF(NOT(ISERROR(MATCH(R146,_xlfn.ANCHORARRAY(G157),0))),Q159&amp;"Por favor no seleccionar los criterios de impacto",R146)</f>
        <v>0</v>
      </c>
      <c r="T146" s="299"/>
      <c r="U146" s="294"/>
      <c r="V146" s="296"/>
      <c r="W146" s="182">
        <v>3</v>
      </c>
      <c r="X146" s="182"/>
      <c r="Y146" s="182"/>
      <c r="Z146" s="182"/>
      <c r="AA146" s="179" t="str">
        <f t="shared" si="177"/>
        <v xml:space="preserve">  </v>
      </c>
      <c r="AB146" s="184" t="str">
        <f>IF(OR(AC146="Preventivo",AC146="Detectivo"),"Probabilidad",IF(AC146="Correctivo","Impacto",""))</f>
        <v/>
      </c>
      <c r="AC146" s="185"/>
      <c r="AD146" s="185"/>
      <c r="AE146" s="186" t="str">
        <f t="shared" si="179"/>
        <v/>
      </c>
      <c r="AF146" s="185"/>
      <c r="AG146" s="185"/>
      <c r="AH146" s="185"/>
      <c r="AI146" s="187" t="str">
        <f>IFERROR(IF(AND(AB145="Probabilidad",AB146="Probabilidad"),(AK145-(+AK145*AE146)),IF(AND(AB145="Impacto",AB146="Probabilidad"),(AK144-(+AK144*AE146)),IF(AB146="Impacto",AK145,""))),"")</f>
        <v/>
      </c>
      <c r="AJ146" s="188" t="str">
        <f t="shared" si="180"/>
        <v/>
      </c>
      <c r="AK146" s="186" t="str">
        <f t="shared" si="181"/>
        <v/>
      </c>
      <c r="AL146" s="188" t="str">
        <f t="shared" si="182"/>
        <v/>
      </c>
      <c r="AM146" s="186" t="str">
        <f t="shared" ref="AM146:AM149" si="185">IFERROR(IF(AND(AB145="Impacto",AB146="Impacto"),(AM145-(+AM145*AE146)),IF(AND(AB145="Probabilidad",AB146="Impacto"),(AM144-(+AM144*AE146)),IF(AB146="Probabilidad",AM145,""))),"")</f>
        <v/>
      </c>
      <c r="AN146" s="189" t="str">
        <f t="shared" si="184"/>
        <v/>
      </c>
      <c r="AO146" s="190"/>
      <c r="AP146" s="178"/>
      <c r="AQ146" s="180"/>
      <c r="AR146" s="180"/>
      <c r="AS146" s="191"/>
      <c r="AT146" s="277"/>
      <c r="AU146" s="277"/>
      <c r="AV146" s="277"/>
    </row>
    <row r="147" spans="1:48" ht="15" customHeight="1" x14ac:dyDescent="0.2">
      <c r="A147" s="309"/>
      <c r="B147" s="311"/>
      <c r="C147" s="292"/>
      <c r="D147" s="292"/>
      <c r="E147" s="292"/>
      <c r="F147" s="292"/>
      <c r="G147" s="305"/>
      <c r="H147" s="292"/>
      <c r="I147" s="292"/>
      <c r="J147" s="292"/>
      <c r="K147" s="292"/>
      <c r="L147" s="292"/>
      <c r="M147" s="292"/>
      <c r="N147" s="292"/>
      <c r="O147" s="300"/>
      <c r="P147" s="299"/>
      <c r="Q147" s="294"/>
      <c r="R147" s="293"/>
      <c r="S147" s="294">
        <f>IF(NOT(ISERROR(MATCH(R147,_xlfn.ANCHORARRAY(G158),0))),Q160&amp;"Por favor no seleccionar los criterios de impacto",R147)</f>
        <v>0</v>
      </c>
      <c r="T147" s="299"/>
      <c r="U147" s="294"/>
      <c r="V147" s="296"/>
      <c r="W147" s="182">
        <v>4</v>
      </c>
      <c r="X147" s="182"/>
      <c r="Y147" s="182"/>
      <c r="Z147" s="182"/>
      <c r="AA147" s="179" t="str">
        <f t="shared" si="177"/>
        <v xml:space="preserve">  </v>
      </c>
      <c r="AB147" s="184" t="str">
        <f t="shared" ref="AB147:AB149" si="186">IF(OR(AC147="Preventivo",AC147="Detectivo"),"Probabilidad",IF(AC147="Correctivo","Impacto",""))</f>
        <v/>
      </c>
      <c r="AC147" s="185"/>
      <c r="AD147" s="185"/>
      <c r="AE147" s="186" t="str">
        <f t="shared" si="179"/>
        <v/>
      </c>
      <c r="AF147" s="185"/>
      <c r="AG147" s="185"/>
      <c r="AH147" s="185"/>
      <c r="AI147" s="187" t="str">
        <f t="shared" ref="AI147:AI149" si="187">IFERROR(IF(AND(AB146="Probabilidad",AB147="Probabilidad"),(AK146-(+AK146*AE147)),IF(AND(AB146="Impacto",AB147="Probabilidad"),(AK145-(+AK145*AE147)),IF(AB147="Impacto",AK146,""))),"")</f>
        <v/>
      </c>
      <c r="AJ147" s="188" t="str">
        <f t="shared" si="180"/>
        <v/>
      </c>
      <c r="AK147" s="186" t="str">
        <f t="shared" si="181"/>
        <v/>
      </c>
      <c r="AL147" s="188" t="str">
        <f t="shared" si="182"/>
        <v/>
      </c>
      <c r="AM147" s="186" t="str">
        <f t="shared" si="185"/>
        <v/>
      </c>
      <c r="AN147" s="189" t="str">
        <f>IFERROR(IF(OR(AND(AJ147="Muy Baja",AL147="Leve"),AND(AJ147="Muy Baja",AL147="Menor"),AND(AJ147="Baja",AL147="Leve")),"Bajo",IF(OR(AND(AJ147="Muy baja",AL147="Moderado"),AND(AJ147="Baja",AL147="Menor"),AND(AJ147="Baja",AL147="Moderado"),AND(AJ147="Media",AL147="Leve"),AND(AJ147="Media",AL147="Menor"),AND(AJ147="Media",AL147="Moderado"),AND(AJ147="Alta",AL147="Leve"),AND(AJ147="Alta",AL147="Menor")),"Moderado",IF(OR(AND(AJ147="Muy Baja",AL147="Mayor"),AND(AJ147="Baja",AL147="Mayor"),AND(AJ147="Media",AL147="Mayor"),AND(AJ147="Alta",AL147="Moderado"),AND(AJ147="Alta",AL147="Mayor"),AND(AJ147="Muy Alta",AL147="Leve"),AND(AJ147="Muy Alta",AL147="Menor"),AND(AJ147="Muy Alta",AL147="Moderado"),AND(AJ147="Muy Alta",AL147="Mayor")),"Alto",IF(OR(AND(AJ147="Muy Baja",AL147="Catastrófico"),AND(AJ147="Baja",AL147="Catastrófico"),AND(AJ147="Media",AL147="Catastrófico"),AND(AJ147="Alta",AL147="Catastrófico"),AND(AJ147="Muy Alta",AL147="Catastrófico")),"Extremo","")))),"")</f>
        <v/>
      </c>
      <c r="AO147" s="190"/>
      <c r="AP147" s="178"/>
      <c r="AQ147" s="180"/>
      <c r="AR147" s="180"/>
      <c r="AS147" s="191"/>
      <c r="AT147" s="277"/>
      <c r="AU147" s="277"/>
      <c r="AV147" s="277"/>
    </row>
    <row r="148" spans="1:48" ht="15" customHeight="1" x14ac:dyDescent="0.2">
      <c r="A148" s="309"/>
      <c r="B148" s="311"/>
      <c r="C148" s="292"/>
      <c r="D148" s="292"/>
      <c r="E148" s="292"/>
      <c r="F148" s="292"/>
      <c r="G148" s="305"/>
      <c r="H148" s="292"/>
      <c r="I148" s="292"/>
      <c r="J148" s="292"/>
      <c r="K148" s="292"/>
      <c r="L148" s="292"/>
      <c r="M148" s="292"/>
      <c r="N148" s="292"/>
      <c r="O148" s="300"/>
      <c r="P148" s="299"/>
      <c r="Q148" s="294"/>
      <c r="R148" s="293"/>
      <c r="S148" s="294">
        <f>IF(NOT(ISERROR(MATCH(R148,_xlfn.ANCHORARRAY(G159),0))),Q161&amp;"Por favor no seleccionar los criterios de impacto",R148)</f>
        <v>0</v>
      </c>
      <c r="T148" s="299"/>
      <c r="U148" s="294"/>
      <c r="V148" s="296"/>
      <c r="W148" s="182">
        <v>5</v>
      </c>
      <c r="X148" s="182"/>
      <c r="Y148" s="182"/>
      <c r="Z148" s="182"/>
      <c r="AA148" s="179" t="str">
        <f t="shared" si="177"/>
        <v xml:space="preserve">  </v>
      </c>
      <c r="AB148" s="184" t="str">
        <f t="shared" si="186"/>
        <v/>
      </c>
      <c r="AC148" s="185"/>
      <c r="AD148" s="185"/>
      <c r="AE148" s="186" t="str">
        <f t="shared" si="179"/>
        <v/>
      </c>
      <c r="AF148" s="185"/>
      <c r="AG148" s="185"/>
      <c r="AH148" s="185"/>
      <c r="AI148" s="187" t="str">
        <f t="shared" si="187"/>
        <v/>
      </c>
      <c r="AJ148" s="188" t="str">
        <f t="shared" si="180"/>
        <v/>
      </c>
      <c r="AK148" s="186" t="str">
        <f t="shared" si="181"/>
        <v/>
      </c>
      <c r="AL148" s="188" t="str">
        <f t="shared" si="182"/>
        <v/>
      </c>
      <c r="AM148" s="186" t="str">
        <f t="shared" si="185"/>
        <v/>
      </c>
      <c r="AN148" s="189" t="str">
        <f t="shared" ref="AN148:AN149" si="188">IFERROR(IF(OR(AND(AJ148="Muy Baja",AL148="Leve"),AND(AJ148="Muy Baja",AL148="Menor"),AND(AJ148="Baja",AL148="Leve")),"Bajo",IF(OR(AND(AJ148="Muy baja",AL148="Moderado"),AND(AJ148="Baja",AL148="Menor"),AND(AJ148="Baja",AL148="Moderado"),AND(AJ148="Media",AL148="Leve"),AND(AJ148="Media",AL148="Menor"),AND(AJ148="Media",AL148="Moderado"),AND(AJ148="Alta",AL148="Leve"),AND(AJ148="Alta",AL148="Menor")),"Moderado",IF(OR(AND(AJ148="Muy Baja",AL148="Mayor"),AND(AJ148="Baja",AL148="Mayor"),AND(AJ148="Media",AL148="Mayor"),AND(AJ148="Alta",AL148="Moderado"),AND(AJ148="Alta",AL148="Mayor"),AND(AJ148="Muy Alta",AL148="Leve"),AND(AJ148="Muy Alta",AL148="Menor"),AND(AJ148="Muy Alta",AL148="Moderado"),AND(AJ148="Muy Alta",AL148="Mayor")),"Alto",IF(OR(AND(AJ148="Muy Baja",AL148="Catastrófico"),AND(AJ148="Baja",AL148="Catastrófico"),AND(AJ148="Media",AL148="Catastrófico"),AND(AJ148="Alta",AL148="Catastrófico"),AND(AJ148="Muy Alta",AL148="Catastrófico")),"Extremo","")))),"")</f>
        <v/>
      </c>
      <c r="AO148" s="190"/>
      <c r="AP148" s="178"/>
      <c r="AQ148" s="180"/>
      <c r="AR148" s="180"/>
      <c r="AS148" s="191"/>
      <c r="AT148" s="277"/>
      <c r="AU148" s="277"/>
      <c r="AV148" s="277"/>
    </row>
    <row r="149" spans="1:48" ht="15.75" customHeight="1" x14ac:dyDescent="0.2">
      <c r="A149" s="309"/>
      <c r="B149" s="311"/>
      <c r="C149" s="292"/>
      <c r="D149" s="292"/>
      <c r="E149" s="292"/>
      <c r="F149" s="292"/>
      <c r="G149" s="305"/>
      <c r="H149" s="292"/>
      <c r="I149" s="292"/>
      <c r="J149" s="292"/>
      <c r="K149" s="292"/>
      <c r="L149" s="292"/>
      <c r="M149" s="292"/>
      <c r="N149" s="292"/>
      <c r="O149" s="300"/>
      <c r="P149" s="299"/>
      <c r="Q149" s="294"/>
      <c r="R149" s="293"/>
      <c r="S149" s="294">
        <f>IF(NOT(ISERROR(MATCH(R149,_xlfn.ANCHORARRAY(G160),0))),Q162&amp;"Por favor no seleccionar los criterios de impacto",R149)</f>
        <v>0</v>
      </c>
      <c r="T149" s="299"/>
      <c r="U149" s="294"/>
      <c r="V149" s="296"/>
      <c r="W149" s="182">
        <v>6</v>
      </c>
      <c r="X149" s="182"/>
      <c r="Y149" s="182"/>
      <c r="Z149" s="182"/>
      <c r="AA149" s="179" t="str">
        <f t="shared" si="177"/>
        <v xml:space="preserve">  </v>
      </c>
      <c r="AB149" s="184" t="str">
        <f t="shared" si="186"/>
        <v/>
      </c>
      <c r="AC149" s="185"/>
      <c r="AD149" s="185"/>
      <c r="AE149" s="186" t="str">
        <f t="shared" si="179"/>
        <v/>
      </c>
      <c r="AF149" s="185"/>
      <c r="AG149" s="185"/>
      <c r="AH149" s="185"/>
      <c r="AI149" s="187" t="str">
        <f t="shared" si="187"/>
        <v/>
      </c>
      <c r="AJ149" s="188" t="str">
        <f t="shared" si="180"/>
        <v/>
      </c>
      <c r="AK149" s="186" t="str">
        <f t="shared" si="181"/>
        <v/>
      </c>
      <c r="AL149" s="188" t="str">
        <f t="shared" si="182"/>
        <v/>
      </c>
      <c r="AM149" s="186" t="str">
        <f t="shared" si="185"/>
        <v/>
      </c>
      <c r="AN149" s="189" t="str">
        <f t="shared" si="188"/>
        <v/>
      </c>
      <c r="AO149" s="190"/>
      <c r="AP149" s="178"/>
      <c r="AQ149" s="180"/>
      <c r="AR149" s="180"/>
      <c r="AS149" s="191"/>
      <c r="AT149" s="277"/>
      <c r="AU149" s="277"/>
      <c r="AV149" s="277"/>
    </row>
    <row r="150" spans="1:48" ht="66.75" customHeight="1" x14ac:dyDescent="0.2">
      <c r="A150" s="309">
        <v>24</v>
      </c>
      <c r="B150" s="311" t="s">
        <v>486</v>
      </c>
      <c r="C150" s="292" t="s">
        <v>31</v>
      </c>
      <c r="D150" s="292" t="s">
        <v>1134</v>
      </c>
      <c r="E150" s="292" t="s">
        <v>1138</v>
      </c>
      <c r="F150" s="292" t="s">
        <v>1142</v>
      </c>
      <c r="G150" s="305" t="str">
        <f t="shared" ref="G150" si="189">+CONCATENATE(C150," ",D150," ",E150)</f>
        <v>Posibilidad de afectación reputacional por perdida de credibilidad y confianza en la información generada debido al registro de movimientos contables sin contar con el conocimiento del aplicativo</v>
      </c>
      <c r="H150" s="292" t="s">
        <v>1145</v>
      </c>
      <c r="I150" s="292" t="s">
        <v>45</v>
      </c>
      <c r="J150" s="292" t="s">
        <v>1147</v>
      </c>
      <c r="K150" s="292" t="s">
        <v>1147</v>
      </c>
      <c r="L150" s="292" t="s">
        <v>1153</v>
      </c>
      <c r="M150" s="292" t="s">
        <v>58</v>
      </c>
      <c r="N150" s="292" t="s">
        <v>58</v>
      </c>
      <c r="O150" s="300">
        <v>365</v>
      </c>
      <c r="P150" s="299" t="str">
        <f>IF(O150&lt;=0,"",IF(O150&lt;=2,"Muy Baja",IF(O150&lt;=24,"Baja",IF(O150&lt;=500,"Media",IF(O150&lt;=5000,"Alta","Muy Alta")))))</f>
        <v>Media</v>
      </c>
      <c r="Q150" s="294">
        <f>IF(P150="","",IF(P150="Muy Baja",0.2,IF(P150="Baja",0.4,IF(P150="Media",0.6,IF(P150="Alta",0.8,IF(P150="Muy Alta",1,))))))</f>
        <v>0.6</v>
      </c>
      <c r="R150" s="293" t="s">
        <v>713</v>
      </c>
      <c r="S150" s="294" t="str">
        <f>IF(NOT(ISERROR(MATCH(R150,'Tabla Impacto'!$B$245:$B$247,0))),'Tabla Impacto'!$F$224&amp;"Por favor no seleccionar los criterios de impacto(Afectación Económica o presupuestal y Pérdida Reputacional)",R150)</f>
        <v xml:space="preserve">     El riesgo afecta la imagen de alguna área de la organización</v>
      </c>
      <c r="T150" s="299" t="str">
        <f>IF(OR(S150='Tabla Impacto'!$C$12,S150='Tabla Impacto'!$D$12),"Leve",IF(OR(S150='Tabla Impacto'!$C$13,S150='Tabla Impacto'!$D$13),"Menor",IF(OR(S150='Tabla Impacto'!$C$14,S150='Tabla Impacto'!$D$14),"Moderado",IF(OR(S150='Tabla Impacto'!$C$15,S150='Tabla Impacto'!$D$15),"Mayor",IF(OR(S150='Tabla Impacto'!$C$16,S150='Tabla Impacto'!$D$16),"Catastrófico","")))))</f>
        <v>Leve</v>
      </c>
      <c r="U150" s="294">
        <f>IF(T150="","",IF(T150="Leve",0.2,IF(T150="Menor",0.4,IF(T150="Moderado",0.6,IF(T150="Mayor",0.8,IF(T150="Catastrófico",1,))))))</f>
        <v>0.2</v>
      </c>
      <c r="V150" s="296" t="str">
        <f>IF(OR(AND(P150="Muy Baja",T150="Leve"),AND(P150="Muy Baja",T150="Menor"),AND(P150="Baja",T150="Leve")),"Bajo",IF(OR(AND(P150="Muy baja",T150="Moderado"),AND(P150="Baja",T150="Menor"),AND(P150="Baja",T150="Moderado"),AND(P150="Media",T150="Leve"),AND(P150="Media",T150="Menor"),AND(P150="Media",T150="Moderado"),AND(P150="Alta",T150="Leve"),AND(P150="Alta",T150="Menor")),"Moderado",IF(OR(AND(P150="Muy Baja",T150="Mayor"),AND(P150="Baja",T150="Mayor"),AND(P150="Media",T150="Mayor"),AND(P150="Alta",T150="Moderado"),AND(P150="Alta",T150="Mayor"),AND(P150="Muy Alta",T150="Leve"),AND(P150="Muy Alta",T150="Menor"),AND(P150="Muy Alta",T150="Moderado"),AND(P150="Muy Alta",T150="Mayor")),"Alto",IF(OR(AND(P150="Muy Baja",T150="Catastrófico"),AND(P150="Baja",T150="Catastrófico"),AND(P150="Media",T150="Catastrófico"),AND(P150="Alta",T150="Catastrófico"),AND(P150="Muy Alta",T150="Catastrófico")),"Extremo",""))))</f>
        <v>Moderado</v>
      </c>
      <c r="W150" s="182">
        <v>1</v>
      </c>
      <c r="X150" s="183" t="s">
        <v>1157</v>
      </c>
      <c r="Y150" s="182" t="s">
        <v>32</v>
      </c>
      <c r="Z150" s="183" t="s">
        <v>1160</v>
      </c>
      <c r="AA150" s="179" t="str">
        <f t="shared" si="177"/>
        <v>El Servidor Público o contratista designado Valida de manera semestral los usuarios del proceso GREF con acceso al sistema de inventarios y realiza una capacitación sobre el registro de movimientos de almacén. En caso de que se evidencie un inadeucado dominio del sistema, se realiza el acompañamiento y seguimiento a los registros contables</v>
      </c>
      <c r="AB150" s="182" t="s">
        <v>506</v>
      </c>
      <c r="AC150" s="218" t="s">
        <v>200</v>
      </c>
      <c r="AD150" s="218" t="s">
        <v>201</v>
      </c>
      <c r="AE150" s="219">
        <v>0.4</v>
      </c>
      <c r="AF150" s="218" t="s">
        <v>202</v>
      </c>
      <c r="AG150" s="218" t="s">
        <v>203</v>
      </c>
      <c r="AH150" s="218" t="s">
        <v>204</v>
      </c>
      <c r="AI150" s="187">
        <f>IFERROR(IF(AB150="Probabilidad",(Q150-(+Q150*AE150)),IF(AB150="Impacto",Q150,"")),"")</f>
        <v>0.36</v>
      </c>
      <c r="AJ150" s="188" t="str">
        <f>IFERROR(IF(AI150="","",IF(AI150&lt;=0.2,"Muy Baja",IF(AI150&lt;=0.4,"Baja",IF(AI150&lt;=0.6,"Media",IF(AI150&lt;=0.8,"Alta","Muy Alta"))))),"")</f>
        <v>Baja</v>
      </c>
      <c r="AK150" s="186">
        <f>+AI150</f>
        <v>0.36</v>
      </c>
      <c r="AL150" s="188" t="str">
        <f>IFERROR(IF(AM150="","",IF(AM150&lt;=0.2,"Leve",IF(AM150&lt;=0.4,"Menor",IF(AM150&lt;=0.6,"Moderado",IF(AM150&lt;=0.8,"Mayor","Catastrófico"))))),"")</f>
        <v>Leve</v>
      </c>
      <c r="AM150" s="186">
        <f t="shared" ref="AM150" si="190">IFERROR(IF(AB150="Impacto",(U150-(+U150*AE150)),IF(AB150="Probabilidad",U150,"")),"")</f>
        <v>0.2</v>
      </c>
      <c r="AN150" s="189" t="str">
        <f>IFERROR(IF(OR(AND(AJ150="Muy Baja",AL150="Leve"),AND(AJ150="Muy Baja",AL150="Menor"),AND(AJ150="Baja",AL150="Leve")),"Bajo",IF(OR(AND(AJ150="Muy baja",AL150="Moderado"),AND(AJ150="Baja",AL150="Menor"),AND(AJ150="Baja",AL150="Moderado"),AND(AJ150="Media",AL150="Leve"),AND(AJ150="Media",AL150="Menor"),AND(AJ150="Media",AL150="Moderado"),AND(AJ150="Alta",AL150="Leve"),AND(AJ150="Alta",AL150="Menor")),"Moderado",IF(OR(AND(AJ150="Muy Baja",AL150="Mayor"),AND(AJ150="Baja",AL150="Mayor"),AND(AJ150="Media",AL150="Mayor"),AND(AJ150="Alta",AL150="Moderado"),AND(AJ150="Alta",AL150="Mayor"),AND(AJ150="Muy Alta",AL150="Leve"),AND(AJ150="Muy Alta",AL150="Menor"),AND(AJ150="Muy Alta",AL150="Moderado"),AND(AJ150="Muy Alta",AL150="Mayor")),"Alto",IF(OR(AND(AJ150="Muy Baja",AL150="Catastrófico"),AND(AJ150="Baja",AL150="Catastrófico"),AND(AJ150="Media",AL150="Catastrófico"),AND(AJ150="Alta",AL150="Catastrófico"),AND(AJ150="Muy Alta",AL150="Catastrófico")),"Extremo","")))),"")</f>
        <v>Bajo</v>
      </c>
      <c r="AO150" s="190" t="s">
        <v>36</v>
      </c>
      <c r="AP150" s="178" t="s">
        <v>1164</v>
      </c>
      <c r="AQ150" s="178" t="s">
        <v>1166</v>
      </c>
      <c r="AR150" s="180" t="s">
        <v>1168</v>
      </c>
      <c r="AS150" s="191" t="s">
        <v>311</v>
      </c>
      <c r="AT150" s="277" t="s">
        <v>1170</v>
      </c>
      <c r="AU150" s="277" t="s">
        <v>1173</v>
      </c>
      <c r="AV150" s="277" t="s">
        <v>1166</v>
      </c>
    </row>
    <row r="151" spans="1:48" ht="15" customHeight="1" x14ac:dyDescent="0.2">
      <c r="A151" s="309"/>
      <c r="B151" s="311"/>
      <c r="C151" s="292"/>
      <c r="D151" s="292"/>
      <c r="E151" s="292"/>
      <c r="F151" s="292"/>
      <c r="G151" s="305"/>
      <c r="H151" s="292"/>
      <c r="I151" s="292"/>
      <c r="J151" s="292"/>
      <c r="K151" s="292"/>
      <c r="L151" s="292"/>
      <c r="M151" s="292"/>
      <c r="N151" s="292"/>
      <c r="O151" s="300"/>
      <c r="P151" s="299"/>
      <c r="Q151" s="294"/>
      <c r="R151" s="293"/>
      <c r="S151" s="294">
        <f>IF(NOT(ISERROR(MATCH(R151,_xlfn.ANCHORARRAY(G162),0))),Q164&amp;"Por favor no seleccionar los criterios de impacto",R151)</f>
        <v>0</v>
      </c>
      <c r="T151" s="299"/>
      <c r="U151" s="294"/>
      <c r="V151" s="296"/>
      <c r="W151" s="182">
        <v>2</v>
      </c>
      <c r="X151" s="182"/>
      <c r="Y151" s="182"/>
      <c r="Z151" s="182"/>
      <c r="AA151" s="179" t="str">
        <f t="shared" si="177"/>
        <v xml:space="preserve">  </v>
      </c>
      <c r="AB151" s="184" t="str">
        <f>IF(OR(AC151="Preventivo",AC151="Detectivo"),"Probabilidad",IF(AC151="Correctivo","Impacto",""))</f>
        <v/>
      </c>
      <c r="AC151" s="185"/>
      <c r="AD151" s="185"/>
      <c r="AE151" s="186" t="str">
        <f t="shared" ref="AE151:AE155" si="191">IF(AND(AC151="Preventivo",AD151="Automático"),"50%",IF(AND(AC151="Preventivo",AD151="Manual"),"40%",IF(AND(AC151="Detectivo",AD151="Automático"),"40%",IF(AND(AC151="Detectivo",AD151="Manual"),"30%",IF(AND(AC151="Correctivo",AD151="Automático"),"35%",IF(AND(AC151="Correctivo",AD151="Manual"),"25%",""))))))</f>
        <v/>
      </c>
      <c r="AF151" s="185"/>
      <c r="AG151" s="185"/>
      <c r="AH151" s="185"/>
      <c r="AI151" s="187" t="str">
        <f>IFERROR(IF(AND(AB150="Probabilidad",AB151="Probabilidad"),(AK150-(+AK150*AE151)),IF(AB151="Probabilidad",(Q150-(+Q150*AE151)),IF(AB151="Impacto",AK150,""))),"")</f>
        <v/>
      </c>
      <c r="AJ151" s="188" t="str">
        <f t="shared" ref="AJ151:AJ153" si="192">IFERROR(IF(AI151="","",IF(AI151&lt;=0.2,"Muy Baja",IF(AI151&lt;=0.4,"Baja",IF(AI151&lt;=0.6,"Media",IF(AI151&lt;=0.8,"Alta","Muy Alta"))))),"")</f>
        <v/>
      </c>
      <c r="AK151" s="186" t="str">
        <f t="shared" ref="AK151:AK155" si="193">+AI151</f>
        <v/>
      </c>
      <c r="AL151" s="188" t="str">
        <f t="shared" ref="AL151:AL155" si="194">IFERROR(IF(AM151="","",IF(AM151&lt;=0.2,"Leve",IF(AM151&lt;=0.4,"Menor",IF(AM151&lt;=0.6,"Moderado",IF(AM151&lt;=0.8,"Mayor","Catastrófico"))))),"")</f>
        <v/>
      </c>
      <c r="AM151" s="186" t="str">
        <f t="shared" ref="AM151" si="195">IFERROR(IF(AND(AB150="Impacto",AB151="Impacto"),(AM150-(+AM150*AE151)),IF(AB151="Impacto",($U$10-(+$U$10*AE151)),IF(AB151="Probabilidad",AM150,""))),"")</f>
        <v/>
      </c>
      <c r="AN151" s="189" t="str">
        <f t="shared" ref="AN151:AN152" si="196">IFERROR(IF(OR(AND(AJ151="Muy Baja",AL151="Leve"),AND(AJ151="Muy Baja",AL151="Menor"),AND(AJ151="Baja",AL151="Leve")),"Bajo",IF(OR(AND(AJ151="Muy baja",AL151="Moderado"),AND(AJ151="Baja",AL151="Menor"),AND(AJ151="Baja",AL151="Moderado"),AND(AJ151="Media",AL151="Leve"),AND(AJ151="Media",AL151="Menor"),AND(AJ151="Media",AL151="Moderado"),AND(AJ151="Alta",AL151="Leve"),AND(AJ151="Alta",AL151="Menor")),"Moderado",IF(OR(AND(AJ151="Muy Baja",AL151="Mayor"),AND(AJ151="Baja",AL151="Mayor"),AND(AJ151="Media",AL151="Mayor"),AND(AJ151="Alta",AL151="Moderado"),AND(AJ151="Alta",AL151="Mayor"),AND(AJ151="Muy Alta",AL151="Leve"),AND(AJ151="Muy Alta",AL151="Menor"),AND(AJ151="Muy Alta",AL151="Moderado"),AND(AJ151="Muy Alta",AL151="Mayor")),"Alto",IF(OR(AND(AJ151="Muy Baja",AL151="Catastrófico"),AND(AJ151="Baja",AL151="Catastrófico"),AND(AJ151="Media",AL151="Catastrófico"),AND(AJ151="Alta",AL151="Catastrófico"),AND(AJ151="Muy Alta",AL151="Catastrófico")),"Extremo","")))),"")</f>
        <v/>
      </c>
      <c r="AO151" s="190"/>
      <c r="AP151" s="178"/>
      <c r="AQ151" s="180"/>
      <c r="AR151" s="180"/>
      <c r="AS151" s="191"/>
      <c r="AT151" s="277"/>
      <c r="AU151" s="277"/>
      <c r="AV151" s="277"/>
    </row>
    <row r="152" spans="1:48" ht="15" customHeight="1" x14ac:dyDescent="0.2">
      <c r="A152" s="309"/>
      <c r="B152" s="311"/>
      <c r="C152" s="292"/>
      <c r="D152" s="292"/>
      <c r="E152" s="292"/>
      <c r="F152" s="292"/>
      <c r="G152" s="305"/>
      <c r="H152" s="292"/>
      <c r="I152" s="292"/>
      <c r="J152" s="292"/>
      <c r="K152" s="292"/>
      <c r="L152" s="292"/>
      <c r="M152" s="292"/>
      <c r="N152" s="292"/>
      <c r="O152" s="300"/>
      <c r="P152" s="299"/>
      <c r="Q152" s="294"/>
      <c r="R152" s="293"/>
      <c r="S152" s="294">
        <f>IF(NOT(ISERROR(MATCH(R152,_xlfn.ANCHORARRAY(G163),0))),Q165&amp;"Por favor no seleccionar los criterios de impacto",R152)</f>
        <v>0</v>
      </c>
      <c r="T152" s="299"/>
      <c r="U152" s="294"/>
      <c r="V152" s="296"/>
      <c r="W152" s="182">
        <v>3</v>
      </c>
      <c r="X152" s="182"/>
      <c r="Y152" s="182"/>
      <c r="Z152" s="182"/>
      <c r="AA152" s="179" t="str">
        <f t="shared" si="177"/>
        <v xml:space="preserve">  </v>
      </c>
      <c r="AB152" s="184" t="str">
        <f>IF(OR(AC152="Preventivo",AC152="Detectivo"),"Probabilidad",IF(AC152="Correctivo","Impacto",""))</f>
        <v/>
      </c>
      <c r="AC152" s="185"/>
      <c r="AD152" s="185"/>
      <c r="AE152" s="186" t="str">
        <f t="shared" si="191"/>
        <v/>
      </c>
      <c r="AF152" s="185"/>
      <c r="AG152" s="185"/>
      <c r="AH152" s="185"/>
      <c r="AI152" s="187" t="str">
        <f>IFERROR(IF(AND(AB151="Probabilidad",AB152="Probabilidad"),(AK151-(+AK151*AE152)),IF(AND(AB151="Impacto",AB152="Probabilidad"),(AK150-(+AK150*AE152)),IF(AB152="Impacto",AK151,""))),"")</f>
        <v/>
      </c>
      <c r="AJ152" s="188" t="str">
        <f t="shared" si="192"/>
        <v/>
      </c>
      <c r="AK152" s="186" t="str">
        <f t="shared" si="193"/>
        <v/>
      </c>
      <c r="AL152" s="188" t="str">
        <f t="shared" si="194"/>
        <v/>
      </c>
      <c r="AM152" s="186" t="str">
        <f t="shared" ref="AM152:AM155" si="197">IFERROR(IF(AND(AB151="Impacto",AB152="Impacto"),(AM151-(+AM151*AE152)),IF(AND(AB151="Probabilidad",AB152="Impacto"),(AM150-(+AM150*AE152)),IF(AB152="Probabilidad",AM151,""))),"")</f>
        <v/>
      </c>
      <c r="AN152" s="189" t="str">
        <f t="shared" si="196"/>
        <v/>
      </c>
      <c r="AO152" s="190"/>
      <c r="AP152" s="178"/>
      <c r="AQ152" s="180"/>
      <c r="AR152" s="180"/>
      <c r="AS152" s="191"/>
      <c r="AT152" s="277"/>
      <c r="AU152" s="277"/>
      <c r="AV152" s="277"/>
    </row>
    <row r="153" spans="1:48" ht="15" customHeight="1" x14ac:dyDescent="0.2">
      <c r="A153" s="309"/>
      <c r="B153" s="311"/>
      <c r="C153" s="292"/>
      <c r="D153" s="292"/>
      <c r="E153" s="292"/>
      <c r="F153" s="292"/>
      <c r="G153" s="305"/>
      <c r="H153" s="292"/>
      <c r="I153" s="292"/>
      <c r="J153" s="292"/>
      <c r="K153" s="292"/>
      <c r="L153" s="292"/>
      <c r="M153" s="292"/>
      <c r="N153" s="292"/>
      <c r="O153" s="300"/>
      <c r="P153" s="299"/>
      <c r="Q153" s="294"/>
      <c r="R153" s="293"/>
      <c r="S153" s="294">
        <f>IF(NOT(ISERROR(MATCH(R153,_xlfn.ANCHORARRAY(G164),0))),Q166&amp;"Por favor no seleccionar los criterios de impacto",R153)</f>
        <v>0</v>
      </c>
      <c r="T153" s="299"/>
      <c r="U153" s="294"/>
      <c r="V153" s="296"/>
      <c r="W153" s="182">
        <v>4</v>
      </c>
      <c r="X153" s="182"/>
      <c r="Y153" s="182"/>
      <c r="Z153" s="182"/>
      <c r="AA153" s="179" t="str">
        <f t="shared" si="177"/>
        <v xml:space="preserve">  </v>
      </c>
      <c r="AB153" s="184" t="str">
        <f t="shared" ref="AB153:AB155" si="198">IF(OR(AC153="Preventivo",AC153="Detectivo"),"Probabilidad",IF(AC153="Correctivo","Impacto",""))</f>
        <v/>
      </c>
      <c r="AC153" s="185"/>
      <c r="AD153" s="185"/>
      <c r="AE153" s="186" t="str">
        <f t="shared" si="191"/>
        <v/>
      </c>
      <c r="AF153" s="185"/>
      <c r="AG153" s="185"/>
      <c r="AH153" s="185"/>
      <c r="AI153" s="187" t="str">
        <f t="shared" ref="AI153:AI155" si="199">IFERROR(IF(AND(AB152="Probabilidad",AB153="Probabilidad"),(AK152-(+AK152*AE153)),IF(AND(AB152="Impacto",AB153="Probabilidad"),(AK151-(+AK151*AE153)),IF(AB153="Impacto",AK152,""))),"")</f>
        <v/>
      </c>
      <c r="AJ153" s="188" t="str">
        <f t="shared" si="192"/>
        <v/>
      </c>
      <c r="AK153" s="186" t="str">
        <f t="shared" si="193"/>
        <v/>
      </c>
      <c r="AL153" s="188" t="str">
        <f t="shared" si="194"/>
        <v/>
      </c>
      <c r="AM153" s="186" t="str">
        <f t="shared" si="197"/>
        <v/>
      </c>
      <c r="AN153" s="189" t="str">
        <f>IFERROR(IF(OR(AND(AJ153="Muy Baja",AL153="Leve"),AND(AJ153="Muy Baja",AL153="Menor"),AND(AJ153="Baja",AL153="Leve")),"Bajo",IF(OR(AND(AJ153="Muy baja",AL153="Moderado"),AND(AJ153="Baja",AL153="Menor"),AND(AJ153="Baja",AL153="Moderado"),AND(AJ153="Media",AL153="Leve"),AND(AJ153="Media",AL153="Menor"),AND(AJ153="Media",AL153="Moderado"),AND(AJ153="Alta",AL153="Leve"),AND(AJ153="Alta",AL153="Menor")),"Moderado",IF(OR(AND(AJ153="Muy Baja",AL153="Mayor"),AND(AJ153="Baja",AL153="Mayor"),AND(AJ153="Media",AL153="Mayor"),AND(AJ153="Alta",AL153="Moderado"),AND(AJ153="Alta",AL153="Mayor"),AND(AJ153="Muy Alta",AL153="Leve"),AND(AJ153="Muy Alta",AL153="Menor"),AND(AJ153="Muy Alta",AL153="Moderado"),AND(AJ153="Muy Alta",AL153="Mayor")),"Alto",IF(OR(AND(AJ153="Muy Baja",AL153="Catastrófico"),AND(AJ153="Baja",AL153="Catastrófico"),AND(AJ153="Media",AL153="Catastrófico"),AND(AJ153="Alta",AL153="Catastrófico"),AND(AJ153="Muy Alta",AL153="Catastrófico")),"Extremo","")))),"")</f>
        <v/>
      </c>
      <c r="AO153" s="190"/>
      <c r="AP153" s="178"/>
      <c r="AQ153" s="180"/>
      <c r="AR153" s="180"/>
      <c r="AS153" s="191"/>
      <c r="AT153" s="277"/>
      <c r="AU153" s="277"/>
      <c r="AV153" s="277"/>
    </row>
    <row r="154" spans="1:48" ht="15" customHeight="1" x14ac:dyDescent="0.2">
      <c r="A154" s="309"/>
      <c r="B154" s="311"/>
      <c r="C154" s="292"/>
      <c r="D154" s="292"/>
      <c r="E154" s="292"/>
      <c r="F154" s="292"/>
      <c r="G154" s="305"/>
      <c r="H154" s="292"/>
      <c r="I154" s="292"/>
      <c r="J154" s="292"/>
      <c r="K154" s="292"/>
      <c r="L154" s="292"/>
      <c r="M154" s="292"/>
      <c r="N154" s="292"/>
      <c r="O154" s="300"/>
      <c r="P154" s="299"/>
      <c r="Q154" s="294"/>
      <c r="R154" s="293"/>
      <c r="S154" s="294">
        <f>IF(NOT(ISERROR(MATCH(R154,_xlfn.ANCHORARRAY(G165),0))),Q167&amp;"Por favor no seleccionar los criterios de impacto",R154)</f>
        <v>0</v>
      </c>
      <c r="T154" s="299"/>
      <c r="U154" s="294"/>
      <c r="V154" s="296"/>
      <c r="W154" s="182">
        <v>5</v>
      </c>
      <c r="X154" s="182"/>
      <c r="Y154" s="182"/>
      <c r="Z154" s="182"/>
      <c r="AA154" s="179" t="str">
        <f t="shared" si="177"/>
        <v xml:space="preserve">  </v>
      </c>
      <c r="AB154" s="184" t="str">
        <f t="shared" si="198"/>
        <v/>
      </c>
      <c r="AC154" s="185"/>
      <c r="AD154" s="185"/>
      <c r="AE154" s="186" t="str">
        <f t="shared" si="191"/>
        <v/>
      </c>
      <c r="AF154" s="185"/>
      <c r="AG154" s="185"/>
      <c r="AH154" s="185"/>
      <c r="AI154" s="187" t="str">
        <f t="shared" si="199"/>
        <v/>
      </c>
      <c r="AJ154" s="188" t="str">
        <f>IFERROR(IF(AI154="","",IF(AI154&lt;=0.2,"Muy Baja",IF(AI154&lt;=0.4,"Baja",IF(AI154&lt;=0.6,"Media",IF(AI154&lt;=0.8,"Alta","Muy Alta"))))),"")</f>
        <v/>
      </c>
      <c r="AK154" s="186" t="str">
        <f t="shared" si="193"/>
        <v/>
      </c>
      <c r="AL154" s="188" t="str">
        <f t="shared" si="194"/>
        <v/>
      </c>
      <c r="AM154" s="186" t="str">
        <f t="shared" si="197"/>
        <v/>
      </c>
      <c r="AN154" s="189" t="str">
        <f t="shared" ref="AN154:AN155" si="200">IFERROR(IF(OR(AND(AJ154="Muy Baja",AL154="Leve"),AND(AJ154="Muy Baja",AL154="Menor"),AND(AJ154="Baja",AL154="Leve")),"Bajo",IF(OR(AND(AJ154="Muy baja",AL154="Moderado"),AND(AJ154="Baja",AL154="Menor"),AND(AJ154="Baja",AL154="Moderado"),AND(AJ154="Media",AL154="Leve"),AND(AJ154="Media",AL154="Menor"),AND(AJ154="Media",AL154="Moderado"),AND(AJ154="Alta",AL154="Leve"),AND(AJ154="Alta",AL154="Menor")),"Moderado",IF(OR(AND(AJ154="Muy Baja",AL154="Mayor"),AND(AJ154="Baja",AL154="Mayor"),AND(AJ154="Media",AL154="Mayor"),AND(AJ154="Alta",AL154="Moderado"),AND(AJ154="Alta",AL154="Mayor"),AND(AJ154="Muy Alta",AL154="Leve"),AND(AJ154="Muy Alta",AL154="Menor"),AND(AJ154="Muy Alta",AL154="Moderado"),AND(AJ154="Muy Alta",AL154="Mayor")),"Alto",IF(OR(AND(AJ154="Muy Baja",AL154="Catastrófico"),AND(AJ154="Baja",AL154="Catastrófico"),AND(AJ154="Media",AL154="Catastrófico"),AND(AJ154="Alta",AL154="Catastrófico"),AND(AJ154="Muy Alta",AL154="Catastrófico")),"Extremo","")))),"")</f>
        <v/>
      </c>
      <c r="AO154" s="190"/>
      <c r="AP154" s="178"/>
      <c r="AQ154" s="180"/>
      <c r="AR154" s="180"/>
      <c r="AS154" s="191"/>
      <c r="AT154" s="277"/>
      <c r="AU154" s="277"/>
      <c r="AV154" s="277"/>
    </row>
    <row r="155" spans="1:48" ht="15.75" customHeight="1" x14ac:dyDescent="0.2">
      <c r="A155" s="309"/>
      <c r="B155" s="311"/>
      <c r="C155" s="292"/>
      <c r="D155" s="292"/>
      <c r="E155" s="292"/>
      <c r="F155" s="292"/>
      <c r="G155" s="305"/>
      <c r="H155" s="292"/>
      <c r="I155" s="292"/>
      <c r="J155" s="292"/>
      <c r="K155" s="292"/>
      <c r="L155" s="292"/>
      <c r="M155" s="292"/>
      <c r="N155" s="292"/>
      <c r="O155" s="300"/>
      <c r="P155" s="299"/>
      <c r="Q155" s="294"/>
      <c r="R155" s="293"/>
      <c r="S155" s="294">
        <f>IF(NOT(ISERROR(MATCH(R155,_xlfn.ANCHORARRAY(G166),0))),Q168&amp;"Por favor no seleccionar los criterios de impacto",R155)</f>
        <v>0</v>
      </c>
      <c r="T155" s="299"/>
      <c r="U155" s="294"/>
      <c r="V155" s="296"/>
      <c r="W155" s="182">
        <v>6</v>
      </c>
      <c r="X155" s="182"/>
      <c r="Y155" s="182"/>
      <c r="Z155" s="182"/>
      <c r="AA155" s="179" t="str">
        <f t="shared" si="177"/>
        <v xml:space="preserve">  </v>
      </c>
      <c r="AB155" s="184" t="str">
        <f t="shared" si="198"/>
        <v/>
      </c>
      <c r="AC155" s="185"/>
      <c r="AD155" s="185"/>
      <c r="AE155" s="186" t="str">
        <f t="shared" si="191"/>
        <v/>
      </c>
      <c r="AF155" s="185"/>
      <c r="AG155" s="185"/>
      <c r="AH155" s="185"/>
      <c r="AI155" s="187" t="str">
        <f t="shared" si="199"/>
        <v/>
      </c>
      <c r="AJ155" s="188" t="str">
        <f t="shared" ref="AJ155" si="201">IFERROR(IF(AI155="","",IF(AI155&lt;=0.2,"Muy Baja",IF(AI155&lt;=0.4,"Baja",IF(AI155&lt;=0.6,"Media",IF(AI155&lt;=0.8,"Alta","Muy Alta"))))),"")</f>
        <v/>
      </c>
      <c r="AK155" s="186" t="str">
        <f t="shared" si="193"/>
        <v/>
      </c>
      <c r="AL155" s="188" t="str">
        <f t="shared" si="194"/>
        <v/>
      </c>
      <c r="AM155" s="186" t="str">
        <f t="shared" si="197"/>
        <v/>
      </c>
      <c r="AN155" s="189" t="str">
        <f t="shared" si="200"/>
        <v/>
      </c>
      <c r="AO155" s="190"/>
      <c r="AP155" s="178"/>
      <c r="AQ155" s="180"/>
      <c r="AR155" s="180"/>
      <c r="AS155" s="191"/>
      <c r="AT155" s="277"/>
      <c r="AU155" s="277"/>
      <c r="AV155" s="277"/>
    </row>
    <row r="156" spans="1:48" ht="66.75" customHeight="1" x14ac:dyDescent="0.2">
      <c r="A156" s="309">
        <v>25</v>
      </c>
      <c r="B156" s="311" t="s">
        <v>486</v>
      </c>
      <c r="C156" s="292" t="s">
        <v>28</v>
      </c>
      <c r="D156" s="292" t="s">
        <v>1135</v>
      </c>
      <c r="E156" s="292" t="s">
        <v>1139</v>
      </c>
      <c r="F156" s="292" t="s">
        <v>1143</v>
      </c>
      <c r="G156" s="305" t="str">
        <f t="shared" ref="G156" si="202">+CONCATENATE(C156," ",D156," ",E156)</f>
        <v>Posibilidad de afectación económica por el vencimiento de elementos perecederos debido a que los elementos no son consumidos o utilizados antes de su caducidad.</v>
      </c>
      <c r="H156" s="292" t="s">
        <v>192</v>
      </c>
      <c r="I156" s="292" t="s">
        <v>45</v>
      </c>
      <c r="J156" s="292" t="s">
        <v>1148</v>
      </c>
      <c r="K156" s="292" t="s">
        <v>1148</v>
      </c>
      <c r="L156" s="292" t="s">
        <v>1154</v>
      </c>
      <c r="M156" s="292" t="s">
        <v>51</v>
      </c>
      <c r="N156" s="277" t="s">
        <v>62</v>
      </c>
      <c r="O156" s="300">
        <v>12</v>
      </c>
      <c r="P156" s="299" t="str">
        <f>IF(O156&lt;=0,"",IF(O156&lt;=2,"Muy Baja",IF(O156&lt;=24,"Baja",IF(O156&lt;=500,"Media",IF(O156&lt;=5000,"Alta","Muy Alta")))))</f>
        <v>Baja</v>
      </c>
      <c r="Q156" s="294">
        <f>IF(P156="","",IF(P156="Muy Baja",0.2,IF(P156="Baja",0.4,IF(P156="Media",0.6,IF(P156="Alta",0.8,IF(P156="Muy Alta",1,))))))</f>
        <v>0.4</v>
      </c>
      <c r="R156" s="293" t="s">
        <v>828</v>
      </c>
      <c r="S156" s="294" t="str">
        <f>IF(NOT(ISERROR(MATCH(R156,'Tabla Impacto'!$B$245:$B$247,0))),'Tabla Impacto'!$F$224&amp;"Por favor no seleccionar los criterios de impacto(Afectación Económica o presupuestal y Pérdida Reputacional)",R156)</f>
        <v xml:space="preserve">     Afectación menor a 130 SMLMV .</v>
      </c>
      <c r="T156" s="299" t="str">
        <f>IF(OR(S156='Tabla Impacto'!$C$12,S156='Tabla Impacto'!$D$12),"Leve",IF(OR(S156='Tabla Impacto'!$C$13,S156='Tabla Impacto'!$D$13),"Menor",IF(OR(S156='Tabla Impacto'!$C$14,S156='Tabla Impacto'!$D$14),"Moderado",IF(OR(S156='Tabla Impacto'!$C$15,S156='Tabla Impacto'!$D$15),"Mayor",IF(OR(S156='Tabla Impacto'!$C$16,S156='Tabla Impacto'!$D$16),"Catastrófico","")))))</f>
        <v>Leve</v>
      </c>
      <c r="U156" s="294">
        <f>IF(T156="","",IF(T156="Leve",0.2,IF(T156="Menor",0.4,IF(T156="Moderado",0.6,IF(T156="Mayor",0.8,IF(T156="Catastrófico",1,))))))</f>
        <v>0.2</v>
      </c>
      <c r="V156" s="296" t="str">
        <f>IF(OR(AND(P156="Muy Baja",T156="Leve"),AND(P156="Muy Baja",T156="Menor"),AND(P156="Baja",T156="Leve")),"Bajo",IF(OR(AND(P156="Muy baja",T156="Moderado"),AND(P156="Baja",T156="Menor"),AND(P156="Baja",T156="Moderado"),AND(P156="Media",T156="Leve"),AND(P156="Media",T156="Menor"),AND(P156="Media",T156="Moderado"),AND(P156="Alta",T156="Leve"),AND(P156="Alta",T156="Menor")),"Moderado",IF(OR(AND(P156="Muy Baja",T156="Mayor"),AND(P156="Baja",T156="Mayor"),AND(P156="Media",T156="Mayor"),AND(P156="Alta",T156="Moderado"),AND(P156="Alta",T156="Mayor"),AND(P156="Muy Alta",T156="Leve"),AND(P156="Muy Alta",T156="Menor"),AND(P156="Muy Alta",T156="Moderado"),AND(P156="Muy Alta",T156="Mayor")),"Alto",IF(OR(AND(P156="Muy Baja",T156="Catastrófico"),AND(P156="Baja",T156="Catastrófico"),AND(P156="Media",T156="Catastrófico"),AND(P156="Alta",T156="Catastrófico"),AND(P156="Muy Alta",T156="Catastrófico")),"Extremo",""))))</f>
        <v>Bajo</v>
      </c>
      <c r="W156" s="182">
        <v>1</v>
      </c>
      <c r="X156" s="183" t="s">
        <v>1157</v>
      </c>
      <c r="Y156" s="182" t="s">
        <v>32</v>
      </c>
      <c r="Z156" s="183" t="s">
        <v>1161</v>
      </c>
      <c r="AA156" s="179" t="str">
        <f t="shared" si="177"/>
        <v>El Servidor Público o contratista designado Valida de manera mensual, el formato GREF-FM-005 y lo envia por correo eléctronico a las áreas generadoras de la necesidad.
En caso de evidenciar productos vencidos, informará al equipo GREF el caso para continuar el trámite administrativo.</v>
      </c>
      <c r="AB156" s="182" t="s">
        <v>506</v>
      </c>
      <c r="AC156" s="218" t="s">
        <v>200</v>
      </c>
      <c r="AD156" s="218" t="s">
        <v>201</v>
      </c>
      <c r="AE156" s="219">
        <v>0.4</v>
      </c>
      <c r="AF156" s="218" t="s">
        <v>202</v>
      </c>
      <c r="AG156" s="218" t="s">
        <v>203</v>
      </c>
      <c r="AH156" s="218" t="s">
        <v>204</v>
      </c>
      <c r="AI156" s="220">
        <v>0.24</v>
      </c>
      <c r="AJ156" s="221" t="s">
        <v>508</v>
      </c>
      <c r="AK156" s="219">
        <v>0.24</v>
      </c>
      <c r="AL156" s="222" t="s">
        <v>517</v>
      </c>
      <c r="AM156" s="186">
        <f t="shared" ref="AM156" si="203">IFERROR(IF(AB156="Impacto",(U156-(+U156*AE156)),IF(AB156="Probabilidad",U156,"")),"")</f>
        <v>0.2</v>
      </c>
      <c r="AN156" s="189" t="str">
        <f>IFERROR(IF(OR(AND(AJ156="Muy Baja",AL156="Leve"),AND(AJ156="Muy Baja",AL156="Menor"),AND(AJ156="Baja",AL156="Leve")),"Bajo",IF(OR(AND(AJ156="Muy baja",AL156="Moderado"),AND(AJ156="Baja",AL156="Menor"),AND(AJ156="Baja",AL156="Moderado"),AND(AJ156="Media",AL156="Leve"),AND(AJ156="Media",AL156="Menor"),AND(AJ156="Media",AL156="Moderado"),AND(AJ156="Alta",AL156="Leve"),AND(AJ156="Alta",AL156="Menor")),"Moderado",IF(OR(AND(AJ156="Muy Baja",AL156="Mayor"),AND(AJ156="Baja",AL156="Mayor"),AND(AJ156="Media",AL156="Mayor"),AND(AJ156="Alta",AL156="Moderado"),AND(AJ156="Alta",AL156="Mayor"),AND(AJ156="Muy Alta",AL156="Leve"),AND(AJ156="Muy Alta",AL156="Menor"),AND(AJ156="Muy Alta",AL156="Moderado"),AND(AJ156="Muy Alta",AL156="Mayor")),"Alto",IF(OR(AND(AJ156="Muy Baja",AL156="Catastrófico"),AND(AJ156="Baja",AL156="Catastrófico"),AND(AJ156="Media",AL156="Catastrófico"),AND(AJ156="Alta",AL156="Catastrófico"),AND(AJ156="Muy Alta",AL156="Catastrófico")),"Extremo","")))),"")</f>
        <v>Bajo</v>
      </c>
      <c r="AO156" s="190" t="s">
        <v>36</v>
      </c>
      <c r="AP156" s="178"/>
      <c r="AQ156" s="180"/>
      <c r="AR156" s="180"/>
      <c r="AS156" s="191"/>
      <c r="AT156" s="277" t="s">
        <v>1170</v>
      </c>
      <c r="AU156" s="277" t="s">
        <v>1174</v>
      </c>
      <c r="AV156" s="277" t="s">
        <v>1166</v>
      </c>
    </row>
    <row r="157" spans="1:48" ht="15" customHeight="1" x14ac:dyDescent="0.2">
      <c r="A157" s="309"/>
      <c r="B157" s="311"/>
      <c r="C157" s="292"/>
      <c r="D157" s="292"/>
      <c r="E157" s="292"/>
      <c r="F157" s="292"/>
      <c r="G157" s="305"/>
      <c r="H157" s="292"/>
      <c r="I157" s="292"/>
      <c r="J157" s="292"/>
      <c r="K157" s="292"/>
      <c r="L157" s="292"/>
      <c r="M157" s="292"/>
      <c r="N157" s="277"/>
      <c r="O157" s="300"/>
      <c r="P157" s="299"/>
      <c r="Q157" s="294"/>
      <c r="R157" s="293"/>
      <c r="S157" s="294">
        <f>IF(NOT(ISERROR(MATCH(R157,_xlfn.ANCHORARRAY(G168),0))),Q170&amp;"Por favor no seleccionar los criterios de impacto",R157)</f>
        <v>0</v>
      </c>
      <c r="T157" s="299"/>
      <c r="U157" s="294"/>
      <c r="V157" s="296"/>
      <c r="W157" s="182">
        <v>2</v>
      </c>
      <c r="X157" s="182"/>
      <c r="Y157" s="182"/>
      <c r="Z157" s="182"/>
      <c r="AA157" s="179" t="str">
        <f t="shared" si="177"/>
        <v xml:space="preserve">  </v>
      </c>
      <c r="AB157" s="184" t="str">
        <f>IF(OR(AC157="Preventivo",AC157="Detectivo"),"Probabilidad",IF(AC157="Correctivo","Impacto",""))</f>
        <v/>
      </c>
      <c r="AC157" s="185"/>
      <c r="AD157" s="185"/>
      <c r="AE157" s="186" t="str">
        <f t="shared" ref="AE157:AE161" si="204">IF(AND(AC157="Preventivo",AD157="Automático"),"50%",IF(AND(AC157="Preventivo",AD157="Manual"),"40%",IF(AND(AC157="Detectivo",AD157="Automático"),"40%",IF(AND(AC157="Detectivo",AD157="Manual"),"30%",IF(AND(AC157="Correctivo",AD157="Automático"),"35%",IF(AND(AC157="Correctivo",AD157="Manual"),"25%",""))))))</f>
        <v/>
      </c>
      <c r="AF157" s="185"/>
      <c r="AG157" s="185"/>
      <c r="AH157" s="185"/>
      <c r="AI157" s="187" t="str">
        <f>IFERROR(IF(AND(AB156="Probabilidad",AB157="Probabilidad"),(AK156-(+AK156*AE157)),IF(AB157="Probabilidad",(Q156-(+Q156*AE157)),IF(AB157="Impacto",AK156,""))),"")</f>
        <v/>
      </c>
      <c r="AJ157" s="188" t="str">
        <f t="shared" ref="AJ157:AJ161" si="205">IFERROR(IF(AI157="","",IF(AI157&lt;=0.2,"Muy Baja",IF(AI157&lt;=0.4,"Baja",IF(AI157&lt;=0.6,"Media",IF(AI157&lt;=0.8,"Alta","Muy Alta"))))),"")</f>
        <v/>
      </c>
      <c r="AK157" s="186" t="str">
        <f t="shared" ref="AK157:AK161" si="206">+AI157</f>
        <v/>
      </c>
      <c r="AL157" s="188" t="str">
        <f t="shared" ref="AL157:AL161" si="207">IFERROR(IF(AM157="","",IF(AM157&lt;=0.2,"Leve",IF(AM157&lt;=0.4,"Menor",IF(AM157&lt;=0.6,"Moderado",IF(AM157&lt;=0.8,"Mayor","Catastrófico"))))),"")</f>
        <v/>
      </c>
      <c r="AM157" s="186" t="str">
        <f t="shared" ref="AM157" si="208">IFERROR(IF(AND(AB156="Impacto",AB157="Impacto"),(AM156-(+AM156*AE157)),IF(AB157="Impacto",($U$10-(+$U$10*AE157)),IF(AB157="Probabilidad",AM156,""))),"")</f>
        <v/>
      </c>
      <c r="AN157" s="189" t="str">
        <f t="shared" ref="AN157:AN158" si="209">IFERROR(IF(OR(AND(AJ157="Muy Baja",AL157="Leve"),AND(AJ157="Muy Baja",AL157="Menor"),AND(AJ157="Baja",AL157="Leve")),"Bajo",IF(OR(AND(AJ157="Muy baja",AL157="Moderado"),AND(AJ157="Baja",AL157="Menor"),AND(AJ157="Baja",AL157="Moderado"),AND(AJ157="Media",AL157="Leve"),AND(AJ157="Media",AL157="Menor"),AND(AJ157="Media",AL157="Moderado"),AND(AJ157="Alta",AL157="Leve"),AND(AJ157="Alta",AL157="Menor")),"Moderado",IF(OR(AND(AJ157="Muy Baja",AL157="Mayor"),AND(AJ157="Baja",AL157="Mayor"),AND(AJ157="Media",AL157="Mayor"),AND(AJ157="Alta",AL157="Moderado"),AND(AJ157="Alta",AL157="Mayor"),AND(AJ157="Muy Alta",AL157="Leve"),AND(AJ157="Muy Alta",AL157="Menor"),AND(AJ157="Muy Alta",AL157="Moderado"),AND(AJ157="Muy Alta",AL157="Mayor")),"Alto",IF(OR(AND(AJ157="Muy Baja",AL157="Catastrófico"),AND(AJ157="Baja",AL157="Catastrófico"),AND(AJ157="Media",AL157="Catastrófico"),AND(AJ157="Alta",AL157="Catastrófico"),AND(AJ157="Muy Alta",AL157="Catastrófico")),"Extremo","")))),"")</f>
        <v/>
      </c>
      <c r="AO157" s="190"/>
      <c r="AP157" s="178"/>
      <c r="AQ157" s="180"/>
      <c r="AR157" s="180"/>
      <c r="AS157" s="191"/>
      <c r="AT157" s="277"/>
      <c r="AU157" s="277"/>
      <c r="AV157" s="277"/>
    </row>
    <row r="158" spans="1:48" ht="15" customHeight="1" x14ac:dyDescent="0.2">
      <c r="A158" s="309"/>
      <c r="B158" s="311"/>
      <c r="C158" s="292"/>
      <c r="D158" s="292"/>
      <c r="E158" s="292"/>
      <c r="F158" s="292"/>
      <c r="G158" s="305"/>
      <c r="H158" s="292"/>
      <c r="I158" s="292"/>
      <c r="J158" s="292"/>
      <c r="K158" s="292"/>
      <c r="L158" s="292"/>
      <c r="M158" s="292"/>
      <c r="N158" s="277"/>
      <c r="O158" s="300"/>
      <c r="P158" s="299"/>
      <c r="Q158" s="294"/>
      <c r="R158" s="293"/>
      <c r="S158" s="294">
        <f>IF(NOT(ISERROR(MATCH(R158,_xlfn.ANCHORARRAY(G169),0))),Q171&amp;"Por favor no seleccionar los criterios de impacto",R158)</f>
        <v>0</v>
      </c>
      <c r="T158" s="299"/>
      <c r="U158" s="294"/>
      <c r="V158" s="296"/>
      <c r="W158" s="182">
        <v>3</v>
      </c>
      <c r="X158" s="182"/>
      <c r="Y158" s="182"/>
      <c r="Z158" s="182"/>
      <c r="AA158" s="179" t="str">
        <f t="shared" si="177"/>
        <v xml:space="preserve">  </v>
      </c>
      <c r="AB158" s="184" t="str">
        <f>IF(OR(AC158="Preventivo",AC158="Detectivo"),"Probabilidad",IF(AC158="Correctivo","Impacto",""))</f>
        <v/>
      </c>
      <c r="AC158" s="185"/>
      <c r="AD158" s="185"/>
      <c r="AE158" s="186" t="str">
        <f t="shared" si="204"/>
        <v/>
      </c>
      <c r="AF158" s="185"/>
      <c r="AG158" s="185"/>
      <c r="AH158" s="185"/>
      <c r="AI158" s="187" t="str">
        <f>IFERROR(IF(AND(AB157="Probabilidad",AB158="Probabilidad"),(AK157-(+AK157*AE158)),IF(AND(AB157="Impacto",AB158="Probabilidad"),(AK156-(+AK156*AE158)),IF(AB158="Impacto",AK157,""))),"")</f>
        <v/>
      </c>
      <c r="AJ158" s="188" t="str">
        <f t="shared" si="205"/>
        <v/>
      </c>
      <c r="AK158" s="186" t="str">
        <f t="shared" si="206"/>
        <v/>
      </c>
      <c r="AL158" s="188" t="str">
        <f t="shared" si="207"/>
        <v/>
      </c>
      <c r="AM158" s="186" t="str">
        <f t="shared" ref="AM158:AM161" si="210">IFERROR(IF(AND(AB157="Impacto",AB158="Impacto"),(AM157-(+AM157*AE158)),IF(AND(AB157="Probabilidad",AB158="Impacto"),(AM156-(+AM156*AE158)),IF(AB158="Probabilidad",AM157,""))),"")</f>
        <v/>
      </c>
      <c r="AN158" s="189" t="str">
        <f t="shared" si="209"/>
        <v/>
      </c>
      <c r="AO158" s="190"/>
      <c r="AP158" s="178"/>
      <c r="AQ158" s="180"/>
      <c r="AR158" s="180"/>
      <c r="AS158" s="191"/>
      <c r="AT158" s="277"/>
      <c r="AU158" s="277"/>
      <c r="AV158" s="277"/>
    </row>
    <row r="159" spans="1:48" ht="15" customHeight="1" x14ac:dyDescent="0.2">
      <c r="A159" s="309"/>
      <c r="B159" s="311"/>
      <c r="C159" s="292"/>
      <c r="D159" s="292"/>
      <c r="E159" s="292"/>
      <c r="F159" s="292"/>
      <c r="G159" s="305"/>
      <c r="H159" s="292"/>
      <c r="I159" s="292"/>
      <c r="J159" s="292"/>
      <c r="K159" s="292"/>
      <c r="L159" s="292"/>
      <c r="M159" s="292"/>
      <c r="N159" s="277"/>
      <c r="O159" s="300"/>
      <c r="P159" s="299"/>
      <c r="Q159" s="294"/>
      <c r="R159" s="293"/>
      <c r="S159" s="294">
        <f>IF(NOT(ISERROR(MATCH(R159,_xlfn.ANCHORARRAY(G170),0))),Q172&amp;"Por favor no seleccionar los criterios de impacto",R159)</f>
        <v>0</v>
      </c>
      <c r="T159" s="299"/>
      <c r="U159" s="294"/>
      <c r="V159" s="296"/>
      <c r="W159" s="182">
        <v>4</v>
      </c>
      <c r="X159" s="182"/>
      <c r="Y159" s="182"/>
      <c r="Z159" s="182"/>
      <c r="AA159" s="179" t="str">
        <f t="shared" si="177"/>
        <v xml:space="preserve">  </v>
      </c>
      <c r="AB159" s="184" t="str">
        <f t="shared" ref="AB159:AB161" si="211">IF(OR(AC159="Preventivo",AC159="Detectivo"),"Probabilidad",IF(AC159="Correctivo","Impacto",""))</f>
        <v/>
      </c>
      <c r="AC159" s="185"/>
      <c r="AD159" s="185"/>
      <c r="AE159" s="186" t="str">
        <f t="shared" si="204"/>
        <v/>
      </c>
      <c r="AF159" s="185"/>
      <c r="AG159" s="185"/>
      <c r="AH159" s="185"/>
      <c r="AI159" s="187" t="str">
        <f t="shared" ref="AI159:AI161" si="212">IFERROR(IF(AND(AB158="Probabilidad",AB159="Probabilidad"),(AK158-(+AK158*AE159)),IF(AND(AB158="Impacto",AB159="Probabilidad"),(AK157-(+AK157*AE159)),IF(AB159="Impacto",AK158,""))),"")</f>
        <v/>
      </c>
      <c r="AJ159" s="188" t="str">
        <f t="shared" si="205"/>
        <v/>
      </c>
      <c r="AK159" s="186" t="str">
        <f t="shared" si="206"/>
        <v/>
      </c>
      <c r="AL159" s="188" t="str">
        <f t="shared" si="207"/>
        <v/>
      </c>
      <c r="AM159" s="186" t="str">
        <f t="shared" si="210"/>
        <v/>
      </c>
      <c r="AN159" s="189" t="str">
        <f>IFERROR(IF(OR(AND(AJ159="Muy Baja",AL159="Leve"),AND(AJ159="Muy Baja",AL159="Menor"),AND(AJ159="Baja",AL159="Leve")),"Bajo",IF(OR(AND(AJ159="Muy baja",AL159="Moderado"),AND(AJ159="Baja",AL159="Menor"),AND(AJ159="Baja",AL159="Moderado"),AND(AJ159="Media",AL159="Leve"),AND(AJ159="Media",AL159="Menor"),AND(AJ159="Media",AL159="Moderado"),AND(AJ159="Alta",AL159="Leve"),AND(AJ159="Alta",AL159="Menor")),"Moderado",IF(OR(AND(AJ159="Muy Baja",AL159="Mayor"),AND(AJ159="Baja",AL159="Mayor"),AND(AJ159="Media",AL159="Mayor"),AND(AJ159="Alta",AL159="Moderado"),AND(AJ159="Alta",AL159="Mayor"),AND(AJ159="Muy Alta",AL159="Leve"),AND(AJ159="Muy Alta",AL159="Menor"),AND(AJ159="Muy Alta",AL159="Moderado"),AND(AJ159="Muy Alta",AL159="Mayor")),"Alto",IF(OR(AND(AJ159="Muy Baja",AL159="Catastrófico"),AND(AJ159="Baja",AL159="Catastrófico"),AND(AJ159="Media",AL159="Catastrófico"),AND(AJ159="Alta",AL159="Catastrófico"),AND(AJ159="Muy Alta",AL159="Catastrófico")),"Extremo","")))),"")</f>
        <v/>
      </c>
      <c r="AO159" s="190"/>
      <c r="AP159" s="178"/>
      <c r="AQ159" s="180"/>
      <c r="AR159" s="180"/>
      <c r="AS159" s="191"/>
      <c r="AT159" s="277"/>
      <c r="AU159" s="277"/>
      <c r="AV159" s="277"/>
    </row>
    <row r="160" spans="1:48" ht="15" customHeight="1" x14ac:dyDescent="0.2">
      <c r="A160" s="309"/>
      <c r="B160" s="311"/>
      <c r="C160" s="292"/>
      <c r="D160" s="292"/>
      <c r="E160" s="292"/>
      <c r="F160" s="292"/>
      <c r="G160" s="305"/>
      <c r="H160" s="292"/>
      <c r="I160" s="292"/>
      <c r="J160" s="292"/>
      <c r="K160" s="292"/>
      <c r="L160" s="292"/>
      <c r="M160" s="292"/>
      <c r="N160" s="277"/>
      <c r="O160" s="300"/>
      <c r="P160" s="299"/>
      <c r="Q160" s="294"/>
      <c r="R160" s="293"/>
      <c r="S160" s="294">
        <f>IF(NOT(ISERROR(MATCH(R160,_xlfn.ANCHORARRAY(G171),0))),Q173&amp;"Por favor no seleccionar los criterios de impacto",R160)</f>
        <v>0</v>
      </c>
      <c r="T160" s="299"/>
      <c r="U160" s="294"/>
      <c r="V160" s="296"/>
      <c r="W160" s="182">
        <v>5</v>
      </c>
      <c r="X160" s="182"/>
      <c r="Y160" s="182"/>
      <c r="Z160" s="182"/>
      <c r="AA160" s="179" t="str">
        <f t="shared" si="177"/>
        <v xml:space="preserve">  </v>
      </c>
      <c r="AB160" s="184" t="str">
        <f t="shared" si="211"/>
        <v/>
      </c>
      <c r="AC160" s="185"/>
      <c r="AD160" s="185"/>
      <c r="AE160" s="186" t="str">
        <f t="shared" si="204"/>
        <v/>
      </c>
      <c r="AF160" s="185"/>
      <c r="AG160" s="185"/>
      <c r="AH160" s="185"/>
      <c r="AI160" s="187" t="str">
        <f t="shared" si="212"/>
        <v/>
      </c>
      <c r="AJ160" s="188" t="str">
        <f t="shared" si="205"/>
        <v/>
      </c>
      <c r="AK160" s="186" t="str">
        <f t="shared" si="206"/>
        <v/>
      </c>
      <c r="AL160" s="188" t="str">
        <f t="shared" si="207"/>
        <v/>
      </c>
      <c r="AM160" s="186" t="str">
        <f t="shared" si="210"/>
        <v/>
      </c>
      <c r="AN160" s="189" t="str">
        <f t="shared" ref="AN160:AN161" si="213">IFERROR(IF(OR(AND(AJ160="Muy Baja",AL160="Leve"),AND(AJ160="Muy Baja",AL160="Menor"),AND(AJ160="Baja",AL160="Leve")),"Bajo",IF(OR(AND(AJ160="Muy baja",AL160="Moderado"),AND(AJ160="Baja",AL160="Menor"),AND(AJ160="Baja",AL160="Moderado"),AND(AJ160="Media",AL160="Leve"),AND(AJ160="Media",AL160="Menor"),AND(AJ160="Media",AL160="Moderado"),AND(AJ160="Alta",AL160="Leve"),AND(AJ160="Alta",AL160="Menor")),"Moderado",IF(OR(AND(AJ160="Muy Baja",AL160="Mayor"),AND(AJ160="Baja",AL160="Mayor"),AND(AJ160="Media",AL160="Mayor"),AND(AJ160="Alta",AL160="Moderado"),AND(AJ160="Alta",AL160="Mayor"),AND(AJ160="Muy Alta",AL160="Leve"),AND(AJ160="Muy Alta",AL160="Menor"),AND(AJ160="Muy Alta",AL160="Moderado"),AND(AJ160="Muy Alta",AL160="Mayor")),"Alto",IF(OR(AND(AJ160="Muy Baja",AL160="Catastrófico"),AND(AJ160="Baja",AL160="Catastrófico"),AND(AJ160="Media",AL160="Catastrófico"),AND(AJ160="Alta",AL160="Catastrófico"),AND(AJ160="Muy Alta",AL160="Catastrófico")),"Extremo","")))),"")</f>
        <v/>
      </c>
      <c r="AO160" s="190"/>
      <c r="AP160" s="178"/>
      <c r="AQ160" s="180"/>
      <c r="AR160" s="180"/>
      <c r="AS160" s="191"/>
      <c r="AT160" s="277"/>
      <c r="AU160" s="277"/>
      <c r="AV160" s="277"/>
    </row>
    <row r="161" spans="1:48" ht="15.75" customHeight="1" x14ac:dyDescent="0.2">
      <c r="A161" s="309"/>
      <c r="B161" s="311"/>
      <c r="C161" s="292"/>
      <c r="D161" s="292"/>
      <c r="E161" s="292"/>
      <c r="F161" s="292"/>
      <c r="G161" s="305"/>
      <c r="H161" s="292"/>
      <c r="I161" s="292"/>
      <c r="J161" s="292"/>
      <c r="K161" s="292"/>
      <c r="L161" s="292"/>
      <c r="M161" s="292"/>
      <c r="N161" s="277"/>
      <c r="O161" s="300"/>
      <c r="P161" s="299"/>
      <c r="Q161" s="294"/>
      <c r="R161" s="293"/>
      <c r="S161" s="294">
        <f>IF(NOT(ISERROR(MATCH(R161,_xlfn.ANCHORARRAY(G172),0))),Q174&amp;"Por favor no seleccionar los criterios de impacto",R161)</f>
        <v>0</v>
      </c>
      <c r="T161" s="299"/>
      <c r="U161" s="294"/>
      <c r="V161" s="296"/>
      <c r="W161" s="182">
        <v>6</v>
      </c>
      <c r="X161" s="182"/>
      <c r="Y161" s="182"/>
      <c r="Z161" s="182"/>
      <c r="AA161" s="179" t="str">
        <f t="shared" si="177"/>
        <v xml:space="preserve">  </v>
      </c>
      <c r="AB161" s="184" t="str">
        <f t="shared" si="211"/>
        <v/>
      </c>
      <c r="AC161" s="185"/>
      <c r="AD161" s="185"/>
      <c r="AE161" s="186" t="str">
        <f t="shared" si="204"/>
        <v/>
      </c>
      <c r="AF161" s="185"/>
      <c r="AG161" s="185"/>
      <c r="AH161" s="185"/>
      <c r="AI161" s="187" t="str">
        <f t="shared" si="212"/>
        <v/>
      </c>
      <c r="AJ161" s="188" t="str">
        <f t="shared" si="205"/>
        <v/>
      </c>
      <c r="AK161" s="186" t="str">
        <f t="shared" si="206"/>
        <v/>
      </c>
      <c r="AL161" s="188" t="str">
        <f t="shared" si="207"/>
        <v/>
      </c>
      <c r="AM161" s="186" t="str">
        <f t="shared" si="210"/>
        <v/>
      </c>
      <c r="AN161" s="189" t="str">
        <f t="shared" si="213"/>
        <v/>
      </c>
      <c r="AO161" s="190"/>
      <c r="AP161" s="178"/>
      <c r="AQ161" s="180"/>
      <c r="AR161" s="180"/>
      <c r="AS161" s="191"/>
      <c r="AT161" s="277"/>
      <c r="AU161" s="277"/>
      <c r="AV161" s="277"/>
    </row>
    <row r="162" spans="1:48" ht="41.25" customHeight="1" x14ac:dyDescent="0.2">
      <c r="A162" s="309">
        <v>26</v>
      </c>
      <c r="B162" s="311" t="s">
        <v>486</v>
      </c>
      <c r="C162" s="292" t="s">
        <v>28</v>
      </c>
      <c r="D162" s="292" t="s">
        <v>1136</v>
      </c>
      <c r="E162" s="292" t="s">
        <v>1140</v>
      </c>
      <c r="F162" s="292" t="s">
        <v>1144</v>
      </c>
      <c r="G162" s="305" t="str">
        <f t="shared" ref="G162" si="214">+CONCATENATE(C162," ",D162," ",E162)</f>
        <v>Posibilidad de afectación económica por hurto o sustracción de elementos debido a falta de control en el ingreso y salida de bienes de la entidad sin la verificacion y acompañamiento del personal de seguridad de la entidad.</v>
      </c>
      <c r="H162" s="292" t="s">
        <v>192</v>
      </c>
      <c r="I162" s="292" t="s">
        <v>45</v>
      </c>
      <c r="J162" s="292" t="s">
        <v>1149</v>
      </c>
      <c r="K162" s="292" t="s">
        <v>1149</v>
      </c>
      <c r="L162" s="292" t="s">
        <v>1155</v>
      </c>
      <c r="M162" s="292" t="s">
        <v>58</v>
      </c>
      <c r="N162" s="292" t="s">
        <v>58</v>
      </c>
      <c r="O162" s="300">
        <v>365</v>
      </c>
      <c r="P162" s="299" t="str">
        <f>IF(O162&lt;=0,"",IF(O162&lt;=2,"Muy Baja",IF(O162&lt;=24,"Baja",IF(O162&lt;=500,"Media",IF(O162&lt;=5000,"Alta","Muy Alta")))))</f>
        <v>Media</v>
      </c>
      <c r="Q162" s="294">
        <f>IF(P162="","",IF(P162="Muy Baja",0.2,IF(P162="Baja",0.4,IF(P162="Media",0.6,IF(P162="Alta",0.8,IF(P162="Muy Alta",1,))))))</f>
        <v>0.6</v>
      </c>
      <c r="R162" s="293" t="s">
        <v>366</v>
      </c>
      <c r="S162" s="294" t="str">
        <f>IF(NOT(ISERROR(MATCH(R162,'Tabla Impacto'!$B$245:$B$247,0))),'Tabla Impacto'!$F$224&amp;"Por favor no seleccionar los criterios de impacto(Afectación Económica o presupuestal y Pérdida Reputacional)",R162)</f>
        <v xml:space="preserve">     Entre 130 y 650 SMLMV </v>
      </c>
      <c r="T162" s="299" t="str">
        <f>IF(OR(S162='Tabla Impacto'!$C$12,S162='Tabla Impacto'!$D$12),"Leve",IF(OR(S162='Tabla Impacto'!$C$13,S162='Tabla Impacto'!$D$13),"Menor",IF(OR(S162='Tabla Impacto'!$C$14,S162='Tabla Impacto'!$D$14),"Moderado",IF(OR(S162='Tabla Impacto'!$C$15,S162='Tabla Impacto'!$D$15),"Mayor",IF(OR(S162='Tabla Impacto'!$C$16,S162='Tabla Impacto'!$D$16),"Catastrófico","")))))</f>
        <v>Menor</v>
      </c>
      <c r="U162" s="294">
        <f>IF(T162="","",IF(T162="Leve",0.2,IF(T162="Menor",0.4,IF(T162="Moderado",0.6,IF(T162="Mayor",0.8,IF(T162="Catastrófico",1,))))))</f>
        <v>0.4</v>
      </c>
      <c r="V162" s="296" t="str">
        <f>IF(OR(AND(P162="Muy Baja",T162="Leve"),AND(P162="Muy Baja",T162="Menor"),AND(P162="Baja",T162="Leve")),"Bajo",IF(OR(AND(P162="Muy baja",T162="Moderado"),AND(P162="Baja",T162="Menor"),AND(P162="Baja",T162="Moderado"),AND(P162="Media",T162="Leve"),AND(P162="Media",T162="Menor"),AND(P162="Media",T162="Moderado"),AND(P162="Alta",T162="Leve"),AND(P162="Alta",T162="Menor")),"Moderado",IF(OR(AND(P162="Muy Baja",T162="Mayor"),AND(P162="Baja",T162="Mayor"),AND(P162="Media",T162="Mayor"),AND(P162="Alta",T162="Moderado"),AND(P162="Alta",T162="Mayor"),AND(P162="Muy Alta",T162="Leve"),AND(P162="Muy Alta",T162="Menor"),AND(P162="Muy Alta",T162="Moderado"),AND(P162="Muy Alta",T162="Mayor")),"Alto",IF(OR(AND(P162="Muy Baja",T162="Catastrófico"),AND(P162="Baja",T162="Catastrófico"),AND(P162="Media",T162="Catastrófico"),AND(P162="Alta",T162="Catastrófico"),AND(P162="Muy Alta",T162="Catastrófico")),"Extremo",""))))</f>
        <v>Moderado</v>
      </c>
      <c r="W162" s="182">
        <v>1</v>
      </c>
      <c r="X162" s="183" t="s">
        <v>1158</v>
      </c>
      <c r="Y162" s="182" t="s">
        <v>40</v>
      </c>
      <c r="Z162" s="183" t="s">
        <v>1162</v>
      </c>
      <c r="AA162" s="179" t="str">
        <f t="shared" si="177"/>
        <v>El supervisor y/o apoyo a la supervisión del contrato de vigilancia y seguridad privada Revisa mensualmente el acompañamiento del personal de vigilancia en el ingreso y salida de bienes, a través
de los informes de actividades y bitácoras de novedades. 
En el caso en el que no se evidencia el acompañamiento se informará al supervisor de vigilancia para que realice las acciones pertinentes.</v>
      </c>
      <c r="AB162" s="182" t="s">
        <v>506</v>
      </c>
      <c r="AC162" s="218" t="s">
        <v>200</v>
      </c>
      <c r="AD162" s="218" t="s">
        <v>201</v>
      </c>
      <c r="AE162" s="219">
        <v>0.4</v>
      </c>
      <c r="AF162" s="218" t="s">
        <v>202</v>
      </c>
      <c r="AG162" s="218" t="s">
        <v>203</v>
      </c>
      <c r="AH162" s="218" t="s">
        <v>204</v>
      </c>
      <c r="AI162" s="220">
        <v>0.36</v>
      </c>
      <c r="AJ162" s="221" t="s">
        <v>508</v>
      </c>
      <c r="AK162" s="219">
        <v>0.36</v>
      </c>
      <c r="AL162" s="221" t="s">
        <v>854</v>
      </c>
      <c r="AM162" s="186">
        <f t="shared" ref="AM162" si="215">IFERROR(IF(AB162="Impacto",(U162-(+U162*AE162)),IF(AB162="Probabilidad",U162,"")),"")</f>
        <v>0.4</v>
      </c>
      <c r="AN162" s="189" t="str">
        <f>IFERROR(IF(OR(AND(AJ162="Muy Baja",AL162="Leve"),AND(AJ162="Muy Baja",AL162="Menor"),AND(AJ162="Baja",AL162="Leve")),"Bajo",IF(OR(AND(AJ162="Muy baja",AL162="Moderado"),AND(AJ162="Baja",AL162="Menor"),AND(AJ162="Baja",AL162="Moderado"),AND(AJ162="Media",AL162="Leve"),AND(AJ162="Media",AL162="Menor"),AND(AJ162="Media",AL162="Moderado"),AND(AJ162="Alta",AL162="Leve"),AND(AJ162="Alta",AL162="Menor")),"Moderado",IF(OR(AND(AJ162="Muy Baja",AL162="Mayor"),AND(AJ162="Baja",AL162="Mayor"),AND(AJ162="Media",AL162="Mayor"),AND(AJ162="Alta",AL162="Moderado"),AND(AJ162="Alta",AL162="Mayor"),AND(AJ162="Muy Alta",AL162="Leve"),AND(AJ162="Muy Alta",AL162="Menor"),AND(AJ162="Muy Alta",AL162="Moderado"),AND(AJ162="Muy Alta",AL162="Mayor")),"Alto",IF(OR(AND(AJ162="Muy Baja",AL162="Catastrófico"),AND(AJ162="Baja",AL162="Catastrófico"),AND(AJ162="Media",AL162="Catastrófico"),AND(AJ162="Alta",AL162="Catastrófico"),AND(AJ162="Muy Alta",AL162="Catastrófico")),"Extremo","")))),"")</f>
        <v>Moderado</v>
      </c>
      <c r="AO162" s="185" t="s">
        <v>30</v>
      </c>
      <c r="AP162" s="178" t="s">
        <v>1165</v>
      </c>
      <c r="AQ162" s="178" t="s">
        <v>1166</v>
      </c>
      <c r="AR162" s="180" t="s">
        <v>329</v>
      </c>
      <c r="AS162" s="191" t="s">
        <v>311</v>
      </c>
      <c r="AT162" s="277" t="s">
        <v>1171</v>
      </c>
      <c r="AU162" s="277" t="s">
        <v>1175</v>
      </c>
      <c r="AV162" s="277" t="s">
        <v>1166</v>
      </c>
    </row>
    <row r="163" spans="1:48" ht="15" customHeight="1" x14ac:dyDescent="0.2">
      <c r="A163" s="309"/>
      <c r="B163" s="311"/>
      <c r="C163" s="292"/>
      <c r="D163" s="292"/>
      <c r="E163" s="292"/>
      <c r="F163" s="292"/>
      <c r="G163" s="305"/>
      <c r="H163" s="292"/>
      <c r="I163" s="292"/>
      <c r="J163" s="292"/>
      <c r="K163" s="292"/>
      <c r="L163" s="292"/>
      <c r="M163" s="292"/>
      <c r="N163" s="292"/>
      <c r="O163" s="300"/>
      <c r="P163" s="299"/>
      <c r="Q163" s="294"/>
      <c r="R163" s="293"/>
      <c r="S163" s="294">
        <f>IF(NOT(ISERROR(MATCH(R163,_xlfn.ANCHORARRAY(G174),0))),Q176&amp;"Por favor no seleccionar los criterios de impacto",R163)</f>
        <v>0</v>
      </c>
      <c r="T163" s="299"/>
      <c r="U163" s="294"/>
      <c r="V163" s="296"/>
      <c r="W163" s="182">
        <v>2</v>
      </c>
      <c r="X163" s="182"/>
      <c r="Y163" s="182"/>
      <c r="Z163" s="182"/>
      <c r="AA163" s="179" t="str">
        <f t="shared" si="177"/>
        <v xml:space="preserve">  </v>
      </c>
      <c r="AB163" s="184" t="str">
        <f>IF(OR(AC163="Preventivo",AC163="Detectivo"),"Probabilidad",IF(AC163="Correctivo","Impacto",""))</f>
        <v/>
      </c>
      <c r="AC163" s="185"/>
      <c r="AD163" s="185"/>
      <c r="AE163" s="186" t="str">
        <f t="shared" ref="AE163:AE167" si="216">IF(AND(AC163="Preventivo",AD163="Automático"),"50%",IF(AND(AC163="Preventivo",AD163="Manual"),"40%",IF(AND(AC163="Detectivo",AD163="Automático"),"40%",IF(AND(AC163="Detectivo",AD163="Manual"),"30%",IF(AND(AC163="Correctivo",AD163="Automático"),"35%",IF(AND(AC163="Correctivo",AD163="Manual"),"25%",""))))))</f>
        <v/>
      </c>
      <c r="AF163" s="185"/>
      <c r="AG163" s="185"/>
      <c r="AH163" s="185"/>
      <c r="AI163" s="187" t="str">
        <f>IFERROR(IF(AND(AB162="Probabilidad",AB163="Probabilidad"),(AK162-(+AK162*AE163)),IF(AB163="Probabilidad",(Q162-(+Q162*AE163)),IF(AB163="Impacto",AK162,""))),"")</f>
        <v/>
      </c>
      <c r="AJ163" s="188" t="str">
        <f t="shared" ref="AJ163:AJ167" si="217">IFERROR(IF(AI163="","",IF(AI163&lt;=0.2,"Muy Baja",IF(AI163&lt;=0.4,"Baja",IF(AI163&lt;=0.6,"Media",IF(AI163&lt;=0.8,"Alta","Muy Alta"))))),"")</f>
        <v/>
      </c>
      <c r="AK163" s="186" t="str">
        <f t="shared" ref="AK163:AK167" si="218">+AI163</f>
        <v/>
      </c>
      <c r="AL163" s="188" t="str">
        <f t="shared" ref="AL163:AL166" si="219">IFERROR(IF(AM163="","",IF(AM163&lt;=0.2,"Leve",IF(AM163&lt;=0.4,"Menor",IF(AM163&lt;=0.6,"Moderado",IF(AM163&lt;=0.8,"Mayor","Catastrófico"))))),"")</f>
        <v/>
      </c>
      <c r="AM163" s="186" t="str">
        <f t="shared" ref="AM163" si="220">IFERROR(IF(AND(AB162="Impacto",AB163="Impacto"),(AM162-(+AM162*AE163)),IF(AB163="Impacto",($U$10-(+$U$10*AE163)),IF(AB163="Probabilidad",AM162,""))),"")</f>
        <v/>
      </c>
      <c r="AN163" s="189" t="str">
        <f t="shared" ref="AN163:AN164" si="221">IFERROR(IF(OR(AND(AJ163="Muy Baja",AL163="Leve"),AND(AJ163="Muy Baja",AL163="Menor"),AND(AJ163="Baja",AL163="Leve")),"Bajo",IF(OR(AND(AJ163="Muy baja",AL163="Moderado"),AND(AJ163="Baja",AL163="Menor"),AND(AJ163="Baja",AL163="Moderado"),AND(AJ163="Media",AL163="Leve"),AND(AJ163="Media",AL163="Menor"),AND(AJ163="Media",AL163="Moderado"),AND(AJ163="Alta",AL163="Leve"),AND(AJ163="Alta",AL163="Menor")),"Moderado",IF(OR(AND(AJ163="Muy Baja",AL163="Mayor"),AND(AJ163="Baja",AL163="Mayor"),AND(AJ163="Media",AL163="Mayor"),AND(AJ163="Alta",AL163="Moderado"),AND(AJ163="Alta",AL163="Mayor"),AND(AJ163="Muy Alta",AL163="Leve"),AND(AJ163="Muy Alta",AL163="Menor"),AND(AJ163="Muy Alta",AL163="Moderado"),AND(AJ163="Muy Alta",AL163="Mayor")),"Alto",IF(OR(AND(AJ163="Muy Baja",AL163="Catastrófico"),AND(AJ163="Baja",AL163="Catastrófico"),AND(AJ163="Media",AL163="Catastrófico"),AND(AJ163="Alta",AL163="Catastrófico"),AND(AJ163="Muy Alta",AL163="Catastrófico")),"Extremo","")))),"")</f>
        <v/>
      </c>
      <c r="AO163" s="190"/>
      <c r="AP163" s="178"/>
      <c r="AQ163" s="180"/>
      <c r="AR163" s="180"/>
      <c r="AS163" s="191"/>
      <c r="AT163" s="277"/>
      <c r="AU163" s="277"/>
      <c r="AV163" s="277"/>
    </row>
    <row r="164" spans="1:48" ht="15" customHeight="1" x14ac:dyDescent="0.2">
      <c r="A164" s="309"/>
      <c r="B164" s="311"/>
      <c r="C164" s="292"/>
      <c r="D164" s="292"/>
      <c r="E164" s="292"/>
      <c r="F164" s="292"/>
      <c r="G164" s="305"/>
      <c r="H164" s="292"/>
      <c r="I164" s="292"/>
      <c r="J164" s="292"/>
      <c r="K164" s="292"/>
      <c r="L164" s="292"/>
      <c r="M164" s="292"/>
      <c r="N164" s="292"/>
      <c r="O164" s="300"/>
      <c r="P164" s="299"/>
      <c r="Q164" s="294"/>
      <c r="R164" s="293"/>
      <c r="S164" s="294">
        <f>IF(NOT(ISERROR(MATCH(R164,_xlfn.ANCHORARRAY(G175),0))),Q177&amp;"Por favor no seleccionar los criterios de impacto",R164)</f>
        <v>0</v>
      </c>
      <c r="T164" s="299"/>
      <c r="U164" s="294"/>
      <c r="V164" s="296"/>
      <c r="W164" s="182">
        <v>3</v>
      </c>
      <c r="X164" s="182"/>
      <c r="Y164" s="182"/>
      <c r="Z164" s="182"/>
      <c r="AA164" s="179" t="str">
        <f t="shared" si="177"/>
        <v xml:space="preserve">  </v>
      </c>
      <c r="AB164" s="184" t="str">
        <f>IF(OR(AC164="Preventivo",AC164="Detectivo"),"Probabilidad",IF(AC164="Correctivo","Impacto",""))</f>
        <v/>
      </c>
      <c r="AC164" s="185"/>
      <c r="AD164" s="185"/>
      <c r="AE164" s="186" t="str">
        <f t="shared" si="216"/>
        <v/>
      </c>
      <c r="AF164" s="185"/>
      <c r="AG164" s="185"/>
      <c r="AH164" s="185"/>
      <c r="AI164" s="187" t="str">
        <f>IFERROR(IF(AND(AB163="Probabilidad",AB164="Probabilidad"),(AK163-(+AK163*AE164)),IF(AND(AB163="Impacto",AB164="Probabilidad"),(AK162-(+AK162*AE164)),IF(AB164="Impacto",AK163,""))),"")</f>
        <v/>
      </c>
      <c r="AJ164" s="188" t="str">
        <f t="shared" si="217"/>
        <v/>
      </c>
      <c r="AK164" s="186" t="str">
        <f t="shared" si="218"/>
        <v/>
      </c>
      <c r="AL164" s="188" t="str">
        <f t="shared" si="219"/>
        <v/>
      </c>
      <c r="AM164" s="186" t="str">
        <f t="shared" ref="AM164:AM167" si="222">IFERROR(IF(AND(AB163="Impacto",AB164="Impacto"),(AM163-(+AM163*AE164)),IF(AND(AB163="Probabilidad",AB164="Impacto"),(AM162-(+AM162*AE164)),IF(AB164="Probabilidad",AM163,""))),"")</f>
        <v/>
      </c>
      <c r="AN164" s="189" t="str">
        <f t="shared" si="221"/>
        <v/>
      </c>
      <c r="AO164" s="190"/>
      <c r="AP164" s="178"/>
      <c r="AQ164" s="180"/>
      <c r="AR164" s="180"/>
      <c r="AS164" s="191"/>
      <c r="AT164" s="277"/>
      <c r="AU164" s="277"/>
      <c r="AV164" s="277"/>
    </row>
    <row r="165" spans="1:48" ht="15" customHeight="1" x14ac:dyDescent="0.2">
      <c r="A165" s="309"/>
      <c r="B165" s="311"/>
      <c r="C165" s="292"/>
      <c r="D165" s="292"/>
      <c r="E165" s="292"/>
      <c r="F165" s="292"/>
      <c r="G165" s="305"/>
      <c r="H165" s="292"/>
      <c r="I165" s="292"/>
      <c r="J165" s="292"/>
      <c r="K165" s="292"/>
      <c r="L165" s="292"/>
      <c r="M165" s="292"/>
      <c r="N165" s="292"/>
      <c r="O165" s="300"/>
      <c r="P165" s="299"/>
      <c r="Q165" s="294"/>
      <c r="R165" s="293"/>
      <c r="S165" s="294">
        <f>IF(NOT(ISERROR(MATCH(R165,_xlfn.ANCHORARRAY(G176),0))),Q178&amp;"Por favor no seleccionar los criterios de impacto",R165)</f>
        <v>0</v>
      </c>
      <c r="T165" s="299"/>
      <c r="U165" s="294"/>
      <c r="V165" s="296"/>
      <c r="W165" s="182">
        <v>4</v>
      </c>
      <c r="X165" s="182"/>
      <c r="Y165" s="182"/>
      <c r="Z165" s="182"/>
      <c r="AA165" s="179" t="str">
        <f t="shared" si="177"/>
        <v xml:space="preserve">  </v>
      </c>
      <c r="AB165" s="184" t="str">
        <f t="shared" ref="AB165:AB173" si="223">IF(OR(AC165="Preventivo",AC165="Detectivo"),"Probabilidad",IF(AC165="Correctivo","Impacto",""))</f>
        <v/>
      </c>
      <c r="AC165" s="185"/>
      <c r="AD165" s="185"/>
      <c r="AE165" s="186" t="str">
        <f t="shared" si="216"/>
        <v/>
      </c>
      <c r="AF165" s="185"/>
      <c r="AG165" s="185"/>
      <c r="AH165" s="185"/>
      <c r="AI165" s="187" t="str">
        <f t="shared" ref="AI165:AI167" si="224">IFERROR(IF(AND(AB164="Probabilidad",AB165="Probabilidad"),(AK164-(+AK164*AE165)),IF(AND(AB164="Impacto",AB165="Probabilidad"),(AK163-(+AK163*AE165)),IF(AB165="Impacto",AK164,""))),"")</f>
        <v/>
      </c>
      <c r="AJ165" s="188" t="str">
        <f t="shared" si="217"/>
        <v/>
      </c>
      <c r="AK165" s="186" t="str">
        <f t="shared" si="218"/>
        <v/>
      </c>
      <c r="AL165" s="188" t="str">
        <f t="shared" si="219"/>
        <v/>
      </c>
      <c r="AM165" s="186" t="str">
        <f t="shared" si="222"/>
        <v/>
      </c>
      <c r="AN165" s="189" t="str">
        <f>IFERROR(IF(OR(AND(AJ165="Muy Baja",AL165="Leve"),AND(AJ165="Muy Baja",AL165="Menor"),AND(AJ165="Baja",AL165="Leve")),"Bajo",IF(OR(AND(AJ165="Muy baja",AL165="Moderado"),AND(AJ165="Baja",AL165="Menor"),AND(AJ165="Baja",AL165="Moderado"),AND(AJ165="Media",AL165="Leve"),AND(AJ165="Media",AL165="Menor"),AND(AJ165="Media",AL165="Moderado"),AND(AJ165="Alta",AL165="Leve"),AND(AJ165="Alta",AL165="Menor")),"Moderado",IF(OR(AND(AJ165="Muy Baja",AL165="Mayor"),AND(AJ165="Baja",AL165="Mayor"),AND(AJ165="Media",AL165="Mayor"),AND(AJ165="Alta",AL165="Moderado"),AND(AJ165="Alta",AL165="Mayor"),AND(AJ165="Muy Alta",AL165="Leve"),AND(AJ165="Muy Alta",AL165="Menor"),AND(AJ165="Muy Alta",AL165="Moderado"),AND(AJ165="Muy Alta",AL165="Mayor")),"Alto",IF(OR(AND(AJ165="Muy Baja",AL165="Catastrófico"),AND(AJ165="Baja",AL165="Catastrófico"),AND(AJ165="Media",AL165="Catastrófico"),AND(AJ165="Alta",AL165="Catastrófico"),AND(AJ165="Muy Alta",AL165="Catastrófico")),"Extremo","")))),"")</f>
        <v/>
      </c>
      <c r="AO165" s="190"/>
      <c r="AP165" s="178"/>
      <c r="AQ165" s="180"/>
      <c r="AR165" s="180"/>
      <c r="AS165" s="191"/>
      <c r="AT165" s="277"/>
      <c r="AU165" s="277"/>
      <c r="AV165" s="277"/>
    </row>
    <row r="166" spans="1:48" ht="15" customHeight="1" x14ac:dyDescent="0.2">
      <c r="A166" s="309"/>
      <c r="B166" s="311"/>
      <c r="C166" s="292"/>
      <c r="D166" s="292"/>
      <c r="E166" s="292"/>
      <c r="F166" s="292"/>
      <c r="G166" s="305"/>
      <c r="H166" s="292"/>
      <c r="I166" s="292"/>
      <c r="J166" s="292"/>
      <c r="K166" s="292"/>
      <c r="L166" s="292"/>
      <c r="M166" s="292"/>
      <c r="N166" s="292"/>
      <c r="O166" s="300"/>
      <c r="P166" s="299"/>
      <c r="Q166" s="294"/>
      <c r="R166" s="293"/>
      <c r="S166" s="294">
        <f>IF(NOT(ISERROR(MATCH(R166,_xlfn.ANCHORARRAY(G177),0))),Q179&amp;"Por favor no seleccionar los criterios de impacto",R166)</f>
        <v>0</v>
      </c>
      <c r="T166" s="299"/>
      <c r="U166" s="294"/>
      <c r="V166" s="296"/>
      <c r="W166" s="182">
        <v>5</v>
      </c>
      <c r="X166" s="182"/>
      <c r="Y166" s="182"/>
      <c r="Z166" s="182"/>
      <c r="AA166" s="179" t="str">
        <f t="shared" si="177"/>
        <v xml:space="preserve">  </v>
      </c>
      <c r="AB166" s="184" t="str">
        <f t="shared" si="223"/>
        <v/>
      </c>
      <c r="AC166" s="185"/>
      <c r="AD166" s="185"/>
      <c r="AE166" s="186" t="str">
        <f t="shared" si="216"/>
        <v/>
      </c>
      <c r="AF166" s="185"/>
      <c r="AG166" s="185"/>
      <c r="AH166" s="185"/>
      <c r="AI166" s="187" t="str">
        <f t="shared" si="224"/>
        <v/>
      </c>
      <c r="AJ166" s="188" t="str">
        <f t="shared" si="217"/>
        <v/>
      </c>
      <c r="AK166" s="186" t="str">
        <f t="shared" si="218"/>
        <v/>
      </c>
      <c r="AL166" s="188" t="str">
        <f t="shared" si="219"/>
        <v/>
      </c>
      <c r="AM166" s="186" t="str">
        <f t="shared" si="222"/>
        <v/>
      </c>
      <c r="AN166" s="189" t="str">
        <f t="shared" ref="AN166" si="225">IFERROR(IF(OR(AND(AJ166="Muy Baja",AL166="Leve"),AND(AJ166="Muy Baja",AL166="Menor"),AND(AJ166="Baja",AL166="Leve")),"Bajo",IF(OR(AND(AJ166="Muy baja",AL166="Moderado"),AND(AJ166="Baja",AL166="Menor"),AND(AJ166="Baja",AL166="Moderado"),AND(AJ166="Media",AL166="Leve"),AND(AJ166="Media",AL166="Menor"),AND(AJ166="Media",AL166="Moderado"),AND(AJ166="Alta",AL166="Leve"),AND(AJ166="Alta",AL166="Menor")),"Moderado",IF(OR(AND(AJ166="Muy Baja",AL166="Mayor"),AND(AJ166="Baja",AL166="Mayor"),AND(AJ166="Media",AL166="Mayor"),AND(AJ166="Alta",AL166="Moderado"),AND(AJ166="Alta",AL166="Mayor"),AND(AJ166="Muy Alta",AL166="Leve"),AND(AJ166="Muy Alta",AL166="Menor"),AND(AJ166="Muy Alta",AL166="Moderado"),AND(AJ166="Muy Alta",AL166="Mayor")),"Alto",IF(OR(AND(AJ166="Muy Baja",AL166="Catastrófico"),AND(AJ166="Baja",AL166="Catastrófico"),AND(AJ166="Media",AL166="Catastrófico"),AND(AJ166="Alta",AL166="Catastrófico"),AND(AJ166="Muy Alta",AL166="Catastrófico")),"Extremo","")))),"")</f>
        <v/>
      </c>
      <c r="AO166" s="190"/>
      <c r="AP166" s="178"/>
      <c r="AQ166" s="180"/>
      <c r="AR166" s="180"/>
      <c r="AS166" s="191"/>
      <c r="AT166" s="277"/>
      <c r="AU166" s="277"/>
      <c r="AV166" s="277"/>
    </row>
    <row r="167" spans="1:48" ht="15.75" customHeight="1" x14ac:dyDescent="0.2">
      <c r="A167" s="309"/>
      <c r="B167" s="311"/>
      <c r="C167" s="292"/>
      <c r="D167" s="292"/>
      <c r="E167" s="292"/>
      <c r="F167" s="292"/>
      <c r="G167" s="305"/>
      <c r="H167" s="292"/>
      <c r="I167" s="292"/>
      <c r="J167" s="292"/>
      <c r="K167" s="292"/>
      <c r="L167" s="292"/>
      <c r="M167" s="292"/>
      <c r="N167" s="292"/>
      <c r="O167" s="300"/>
      <c r="P167" s="299"/>
      <c r="Q167" s="294"/>
      <c r="R167" s="293"/>
      <c r="S167" s="294">
        <f>IF(NOT(ISERROR(MATCH(R167,_xlfn.ANCHORARRAY(G178),0))),Q180&amp;"Por favor no seleccionar los criterios de impacto",R167)</f>
        <v>0</v>
      </c>
      <c r="T167" s="299"/>
      <c r="U167" s="294"/>
      <c r="V167" s="296"/>
      <c r="W167" s="182">
        <v>6</v>
      </c>
      <c r="X167" s="182"/>
      <c r="Y167" s="182"/>
      <c r="Z167" s="182"/>
      <c r="AA167" s="179" t="str">
        <f t="shared" si="177"/>
        <v xml:space="preserve">  </v>
      </c>
      <c r="AB167" s="184" t="str">
        <f t="shared" si="223"/>
        <v/>
      </c>
      <c r="AC167" s="185"/>
      <c r="AD167" s="185"/>
      <c r="AE167" s="186" t="str">
        <f t="shared" si="216"/>
        <v/>
      </c>
      <c r="AF167" s="185"/>
      <c r="AG167" s="185"/>
      <c r="AH167" s="185"/>
      <c r="AI167" s="187" t="str">
        <f t="shared" si="224"/>
        <v/>
      </c>
      <c r="AJ167" s="188" t="str">
        <f t="shared" si="217"/>
        <v/>
      </c>
      <c r="AK167" s="186" t="str">
        <f t="shared" si="218"/>
        <v/>
      </c>
      <c r="AL167" s="188" t="str">
        <f>IFERROR(IF(AM167="","",IF(AM167&lt;=0.2,"Leve",IF(AM167&lt;=0.4,"Menor",IF(AM167&lt;=0.6,"Moderado",IF(AM167&lt;=0.8,"Mayor","Catastrófico"))))),"")</f>
        <v/>
      </c>
      <c r="AM167" s="186" t="str">
        <f t="shared" si="222"/>
        <v/>
      </c>
      <c r="AN167" s="189" t="str">
        <f>IFERROR(IF(OR(AND(AJ167="Muy Baja",AL167="Leve"),AND(AJ167="Muy Baja",AL167="Menor"),AND(AJ167="Baja",AL167="Leve")),"Bajo",IF(OR(AND(AJ167="Muy baja",AL167="Moderado"),AND(AJ167="Baja",AL167="Menor"),AND(AJ167="Baja",AL167="Moderado"),AND(AJ167="Media",AL167="Leve"),AND(AJ167="Media",AL167="Menor"),AND(AJ167="Media",AL167="Moderado"),AND(AJ167="Alta",AL167="Leve"),AND(AJ167="Alta",AL167="Menor")),"Moderado",IF(OR(AND(AJ167="Muy Baja",AL167="Mayor"),AND(AJ167="Baja",AL167="Mayor"),AND(AJ167="Media",AL167="Mayor"),AND(AJ167="Alta",AL167="Moderado"),AND(AJ167="Alta",AL167="Mayor"),AND(AJ167="Muy Alta",AL167="Leve"),AND(AJ167="Muy Alta",AL167="Menor"),AND(AJ167="Muy Alta",AL167="Moderado"),AND(AJ167="Muy Alta",AL167="Mayor")),"Alto",IF(OR(AND(AJ167="Muy Baja",AL167="Catastrófico"),AND(AJ167="Baja",AL167="Catastrófico"),AND(AJ167="Media",AL167="Catastrófico"),AND(AJ167="Alta",AL167="Catastrófico"),AND(AJ167="Muy Alta",AL167="Catastrófico")),"Extremo","")))),"")</f>
        <v/>
      </c>
      <c r="AO167" s="190"/>
      <c r="AP167" s="178"/>
      <c r="AQ167" s="180"/>
      <c r="AR167" s="180"/>
      <c r="AS167" s="191"/>
      <c r="AT167" s="277"/>
      <c r="AU167" s="277"/>
      <c r="AV167" s="277"/>
    </row>
    <row r="168" spans="1:48" ht="48" customHeight="1" x14ac:dyDescent="0.2">
      <c r="A168" s="309">
        <v>27</v>
      </c>
      <c r="B168" s="311" t="s">
        <v>487</v>
      </c>
      <c r="C168" s="292" t="s">
        <v>34</v>
      </c>
      <c r="D168" s="292" t="s">
        <v>1247</v>
      </c>
      <c r="E168" s="292" t="s">
        <v>1248</v>
      </c>
      <c r="F168" s="292" t="s">
        <v>1249</v>
      </c>
      <c r="G168" s="305" t="str">
        <f t="shared" ref="G168" si="226">+CONCATENATE(C168," ",D168," ",E168)</f>
        <v>Posibilidad de afectación Económica y Reputacional Por Sanción de un ente regulador al incumplir con la legislacion ambiental vigente aplicable a la entidad  Debido a: Desconocimiento en los lineamientos por parte de los colaboradores del equipo ambiental y Deficiencia en el seguimiento y control de los criterios ambientales en los diferentes procesos
Inadecuada implementación de las medidas de control y seguimiento ambiental en las sedes de la Entidad</v>
      </c>
      <c r="H168" s="292" t="s">
        <v>192</v>
      </c>
      <c r="I168" s="292" t="s">
        <v>45</v>
      </c>
      <c r="J168" s="292" t="s">
        <v>1250</v>
      </c>
      <c r="K168" s="292" t="s">
        <v>436</v>
      </c>
      <c r="L168" s="292" t="s">
        <v>1251</v>
      </c>
      <c r="M168" s="292" t="s">
        <v>49</v>
      </c>
      <c r="N168" s="292" t="s">
        <v>64</v>
      </c>
      <c r="O168" s="300">
        <v>8</v>
      </c>
      <c r="P168" s="299" t="str">
        <f>IF(O168&lt;=0,"",IF(O168&lt;=2,"Muy Baja",IF(O168&lt;=24,"Baja",IF(O168&lt;=500,"Media",IF(O168&lt;=5000,"Alta","Muy Alta")))))</f>
        <v>Baja</v>
      </c>
      <c r="Q168" s="294">
        <f>IF(P168="","",IF(P168="Muy Baja",0.2,IF(P168="Baja",0.4,IF(P168="Media",0.6,IF(P168="Alta",0.8,IF(P168="Muy Alta",1,))))))</f>
        <v>0.4</v>
      </c>
      <c r="R168" s="293" t="s">
        <v>197</v>
      </c>
      <c r="S168" s="294" t="str">
        <f>IF(NOT(ISERROR(MATCH(R168,'[12]Tabla Impacto'!$B$245:$B$247,0))),'[12]Tabla Impacto'!$F$224&amp;"Por favor no seleccionar los criterios de impacto(Afectación Económica o presupuestal y Pérdida Reputacional)",R168)</f>
        <v xml:space="preserve">     El riesgo afecta la imagen de la entidad con algunos usuarios de relevancia frente al logro de los objetivos</v>
      </c>
      <c r="T168" s="299" t="str">
        <f>IF(OR(S168='[12]Tabla Impacto'!$C$12,S168='[12]Tabla Impacto'!$D$12),"Leve",IF(OR(S168='[12]Tabla Impacto'!$C$13,S168='[12]Tabla Impacto'!$D$13),"Menor",IF(OR(S168='[12]Tabla Impacto'!$C$14,S168='[12]Tabla Impacto'!$D$14),"Moderado",IF(OR(S168='[12]Tabla Impacto'!$C$15,S168='[12]Tabla Impacto'!$D$15),"Mayor",IF(OR(S168='[12]Tabla Impacto'!$C$16,S168='[12]Tabla Impacto'!$D$16),"Catastrófico","")))))</f>
        <v>Moderado</v>
      </c>
      <c r="U168" s="294">
        <f>IF(T168="","",IF(T168="Leve",0.2,IF(T168="Menor",0.4,IF(T168="Moderado",0.6,IF(T168="Mayor",0.8,IF(T168="Catastrófico",1,))))))</f>
        <v>0.6</v>
      </c>
      <c r="V168" s="296" t="str">
        <f>IF(OR(AND(P168="Muy Baja",T168="Leve"),AND(P168="Muy Baja",T168="Menor"),AND(P168="Baja",T168="Leve")),"Bajo",IF(OR(AND(P168="Muy baja",T168="Moderado"),AND(P168="Baja",T168="Menor"),AND(P168="Baja",T168="Moderado"),AND(P168="Media",T168="Leve"),AND(P168="Media",T168="Menor"),AND(P168="Media",T168="Moderado"),AND(P168="Alta",T168="Leve"),AND(P168="Alta",T168="Menor")),"Moderado",IF(OR(AND(P168="Muy Baja",T168="Mayor"),AND(P168="Baja",T168="Mayor"),AND(P168="Media",T168="Mayor"),AND(P168="Alta",T168="Moderado"),AND(P168="Alta",T168="Mayor"),AND(P168="Muy Alta",T168="Leve"),AND(P168="Muy Alta",T168="Menor"),AND(P168="Muy Alta",T168="Moderado"),AND(P168="Muy Alta",T168="Mayor")),"Alto",IF(OR(AND(P168="Muy Baja",T168="Catastrófico"),AND(P168="Baja",T168="Catastrófico"),AND(P168="Media",T168="Catastrófico"),AND(P168="Alta",T168="Catastrófico"),AND(P168="Muy Alta",T168="Catastrófico")),"Extremo",""))))</f>
        <v>Moderado</v>
      </c>
      <c r="W168" s="182">
        <v>1</v>
      </c>
      <c r="X168" s="206" t="s">
        <v>1252</v>
      </c>
      <c r="Y168" s="183" t="s">
        <v>29</v>
      </c>
      <c r="Z168" s="215" t="s">
        <v>1253</v>
      </c>
      <c r="AA168" s="179" t="str">
        <f>+CONCATENATE(X168," ",Y168," ",Z168)</f>
        <v>El jefe de Oficina de Servicio a la Ciudadanía y Sostenibilidad designa a los coordinadores (as) GAM para Verifica bimestralmente que se cumplan las sensibilizaciones sobre los lineamientos ambientales establecidos en el cronograma a y el nivel de apropiación de la sensibilización. 
Como evidencia queda el análisis de los resultados de las encuestas realizadas en las sensibilizaciones, en caso que los resultados de la encuesta no superen el 70% se repite la sensibilización.</v>
      </c>
      <c r="AB168" s="184" t="str">
        <f t="shared" si="223"/>
        <v>Probabilidad</v>
      </c>
      <c r="AC168" s="185" t="s">
        <v>200</v>
      </c>
      <c r="AD168" s="185" t="s">
        <v>201</v>
      </c>
      <c r="AE168" s="186" t="str">
        <f>IF(AND(AC168="Preventivo",AD168="Automático"),"50%",IF(AND(AC168="Preventivo",AD168="Manual"),"40%",IF(AND(AC168="Detectivo",AD168="Automático"),"40%",IF(AND(AC168="Detectivo",AD168="Manual"),"30%",IF(AND(AC168="Correctivo",AD168="Automático"),"35%",IF(AND(AC168="Correctivo",AD168="Manual"),"25%",""))))))</f>
        <v>40%</v>
      </c>
      <c r="AF168" s="185" t="s">
        <v>202</v>
      </c>
      <c r="AG168" s="185" t="s">
        <v>203</v>
      </c>
      <c r="AH168" s="185" t="s">
        <v>204</v>
      </c>
      <c r="AI168" s="187">
        <f>IFERROR(IF(AB168="Probabilidad",(Q168-(+Q168*AE168)),IF(AB168="Impacto",Q168,"")),"")</f>
        <v>0.24</v>
      </c>
      <c r="AJ168" s="188" t="str">
        <f>IFERROR(IF(AI168="","",IF(AI168&lt;=0.2,"Muy Baja",IF(AI168&lt;=0.4,"Baja",IF(AI168&lt;=0.6,"Media",IF(AI168&lt;=0.8,"Alta","Muy Alta"))))),"")</f>
        <v>Baja</v>
      </c>
      <c r="AK168" s="186">
        <f>+AI168</f>
        <v>0.24</v>
      </c>
      <c r="AL168" s="188" t="str">
        <f>IFERROR(IF(AM168="","",IF(AM168&lt;=0.2,"Leve",IF(AM168&lt;=0.4,"Menor",IF(AM168&lt;=0.6,"Moderado",IF(AM168&lt;=0.8,"Mayor","Catastrófico"))))),"")</f>
        <v>Moderado</v>
      </c>
      <c r="AM168" s="186">
        <f>IFERROR(IF(AB168="Impacto",(U168-(+U168*AE168)),IF(AB168="Probabilidad",U168,"")),"")</f>
        <v>0.6</v>
      </c>
      <c r="AN168" s="189" t="str">
        <f>IFERROR(IF(OR(AND(AJ168="Muy Baja",AL168="Leve"),AND(AJ168="Muy Baja",AL168="Menor"),AND(AJ168="Baja",AL168="Leve")),"Bajo",IF(OR(AND(AJ168="Muy baja",AL168="Moderado"),AND(AJ168="Baja",AL168="Menor"),AND(AJ168="Baja",AL168="Moderado"),AND(AJ168="Media",AL168="Leve"),AND(AJ168="Media",AL168="Menor"),AND(AJ168="Media",AL168="Moderado"),AND(AJ168="Alta",AL168="Leve"),AND(AJ168="Alta",AL168="Menor")),"Moderado",IF(OR(AND(AJ168="Muy Baja",AL168="Mayor"),AND(AJ168="Baja",AL168="Mayor"),AND(AJ168="Media",AL168="Mayor"),AND(AJ168="Alta",AL168="Moderado"),AND(AJ168="Alta",AL168="Mayor"),AND(AJ168="Muy Alta",AL168="Leve"),AND(AJ168="Muy Alta",AL168="Menor"),AND(AJ168="Muy Alta",AL168="Moderado"),AND(AJ168="Muy Alta",AL168="Mayor")),"Alto",IF(OR(AND(AJ168="Muy Baja",AL168="Catastrófico"),AND(AJ168="Baja",AL168="Catastrófico"),AND(AJ168="Media",AL168="Catastrófico"),AND(AJ168="Alta",AL168="Catastrófico"),AND(AJ168="Muy Alta",AL168="Catastrófico")),"Extremo","")))),"")</f>
        <v>Moderado</v>
      </c>
      <c r="AO168" s="190" t="s">
        <v>36</v>
      </c>
      <c r="AP168" s="173" t="s">
        <v>1254</v>
      </c>
      <c r="AQ168" s="173" t="s">
        <v>1255</v>
      </c>
      <c r="AR168" s="233" t="s">
        <v>1256</v>
      </c>
      <c r="AS168" s="234" t="s">
        <v>1257</v>
      </c>
      <c r="AT168" s="292" t="s">
        <v>1258</v>
      </c>
      <c r="AU168" s="292" t="s">
        <v>1259</v>
      </c>
      <c r="AV168" s="292" t="s">
        <v>1260</v>
      </c>
    </row>
    <row r="169" spans="1:48" ht="48" customHeight="1" x14ac:dyDescent="0.2">
      <c r="A169" s="309"/>
      <c r="B169" s="311"/>
      <c r="C169" s="292"/>
      <c r="D169" s="292"/>
      <c r="E169" s="292"/>
      <c r="F169" s="292"/>
      <c r="G169" s="305"/>
      <c r="H169" s="292"/>
      <c r="I169" s="292"/>
      <c r="J169" s="292"/>
      <c r="K169" s="292"/>
      <c r="L169" s="292"/>
      <c r="M169" s="292"/>
      <c r="N169" s="292"/>
      <c r="O169" s="300"/>
      <c r="P169" s="299"/>
      <c r="Q169" s="294"/>
      <c r="R169" s="293"/>
      <c r="S169" s="294">
        <f>IF(NOT(ISERROR(MATCH(R169,_xlfn.ANCHORARRAY(G180),0))),Q182&amp;"Por favor no seleccionar los criterios de impacto",R169)</f>
        <v>0</v>
      </c>
      <c r="T169" s="299"/>
      <c r="U169" s="294"/>
      <c r="V169" s="296"/>
      <c r="W169" s="182">
        <v>2</v>
      </c>
      <c r="X169" s="206" t="s">
        <v>1261</v>
      </c>
      <c r="Y169" s="182" t="s">
        <v>40</v>
      </c>
      <c r="Z169" s="215" t="s">
        <v>1262</v>
      </c>
      <c r="AA169" s="179" t="str">
        <f t="shared" ref="AA169:AA179" si="227">+CONCATENATE(X169," ",Y169," ",Z169)</f>
        <v>Los coordinadores (as) GAM y el  jefe de Oficina de Servicio a la Ciudadanía y Sostenibilidad Revisa bimestral los puntos de control y evidencias de aplicación de requisitos legales  establecidos en el normograma del proceso, de tal manera que se estén llevando a cabo y que la información sea verás en la mesa de apoyo del CIDG para el componente ambiental.  Como evidencia queda el acta de reunión de la revisión efectuada. 
En caso que se identifiquen anomalías en el cumplimiento del normograma, se informa en esta mesa de apoyo del CIGD para el componente ambiental, en donde se toman las acciones pertinentes  a mas tardar 10 días después de realizada la reunión.</v>
      </c>
      <c r="AB169" s="184" t="str">
        <f t="shared" si="223"/>
        <v>Probabilidad</v>
      </c>
      <c r="AC169" s="185" t="s">
        <v>214</v>
      </c>
      <c r="AD169" s="185" t="s">
        <v>201</v>
      </c>
      <c r="AE169" s="186" t="str">
        <f t="shared" ref="AE169:AE173" si="228">IF(AND(AC169="Preventivo",AD169="Automático"),"50%",IF(AND(AC169="Preventivo",AD169="Manual"),"40%",IF(AND(AC169="Detectivo",AD169="Automático"),"40%",IF(AND(AC169="Detectivo",AD169="Manual"),"30%",IF(AND(AC169="Correctivo",AD169="Automático"),"35%",IF(AND(AC169="Correctivo",AD169="Manual"),"25%",""))))))</f>
        <v>30%</v>
      </c>
      <c r="AF169" s="185" t="s">
        <v>202</v>
      </c>
      <c r="AG169" s="185" t="s">
        <v>203</v>
      </c>
      <c r="AH169" s="185" t="s">
        <v>204</v>
      </c>
      <c r="AI169" s="187">
        <f>IFERROR(IF(AND(AB168="Probabilidad",AB169="Probabilidad"),(AK168-(+AK168*AE169)),IF(AB169="Probabilidad",(Q168-(+Q168*AE169)),IF(AB169="Impacto",AK168,""))),"")</f>
        <v>0.16799999999999998</v>
      </c>
      <c r="AJ169" s="188" t="str">
        <f t="shared" ref="AJ169:AJ179" si="229">IFERROR(IF(AI169="","",IF(AI169&lt;=0.2,"Muy Baja",IF(AI169&lt;=0.4,"Baja",IF(AI169&lt;=0.6,"Media",IF(AI169&lt;=0.8,"Alta","Muy Alta"))))),"")</f>
        <v>Muy Baja</v>
      </c>
      <c r="AK169" s="186">
        <f t="shared" ref="AK169:AK173" si="230">+AI169</f>
        <v>0.16799999999999998</v>
      </c>
      <c r="AL169" s="188" t="str">
        <f t="shared" ref="AL169:AL179" si="231">IFERROR(IF(AM169="","",IF(AM169&lt;=0.2,"Leve",IF(AM169&lt;=0.4,"Menor",IF(AM169&lt;=0.6,"Moderado",IF(AM169&lt;=0.8,"Mayor","Catastrófico"))))),"")</f>
        <v>Moderado</v>
      </c>
      <c r="AM169" s="186">
        <f>IFERROR(IF(AND(AB168="Impacto",AB169="Impacto"),(AM168-(+AM168*AE169)),IF(AB169="Impacto",($T$13-(+$T$13*AE169)),IF(AB169="Probabilidad",AM168,""))),"")</f>
        <v>0.6</v>
      </c>
      <c r="AN169" s="189" t="str">
        <f t="shared" ref="AN169:AN173" si="232">IFERROR(IF(OR(AND(AJ169="Muy Baja",AL169="Leve"),AND(AJ169="Muy Baja",AL169="Menor"),AND(AJ169="Baja",AL169="Leve")),"Bajo",IF(OR(AND(AJ169="Muy baja",AL169="Moderado"),AND(AJ169="Baja",AL169="Menor"),AND(AJ169="Baja",AL169="Moderado"),AND(AJ169="Media",AL169="Leve"),AND(AJ169="Media",AL169="Menor"),AND(AJ169="Media",AL169="Moderado"),AND(AJ169="Alta",AL169="Leve"),AND(AJ169="Alta",AL169="Menor")),"Moderado",IF(OR(AND(AJ169="Muy Baja",AL169="Mayor"),AND(AJ169="Baja",AL169="Mayor"),AND(AJ169="Media",AL169="Mayor"),AND(AJ169="Alta",AL169="Moderado"),AND(AJ169="Alta",AL169="Mayor"),AND(AJ169="Muy Alta",AL169="Leve"),AND(AJ169="Muy Alta",AL169="Menor"),AND(AJ169="Muy Alta",AL169="Moderado"),AND(AJ169="Muy Alta",AL169="Mayor")),"Alto",IF(OR(AND(AJ169="Muy Baja",AL169="Catastrófico"),AND(AJ169="Baja",AL169="Catastrófico"),AND(AJ169="Media",AL169="Catastrófico"),AND(AJ169="Alta",AL169="Catastrófico"),AND(AJ169="Muy Alta",AL169="Catastrófico")),"Extremo","")))),"")</f>
        <v>Moderado</v>
      </c>
      <c r="AO169" s="190" t="s">
        <v>36</v>
      </c>
      <c r="AP169" s="173" t="s">
        <v>1263</v>
      </c>
      <c r="AQ169" s="173" t="s">
        <v>1255</v>
      </c>
      <c r="AR169" s="233" t="s">
        <v>1264</v>
      </c>
      <c r="AS169" s="234" t="s">
        <v>1265</v>
      </c>
      <c r="AT169" s="292"/>
      <c r="AU169" s="292"/>
      <c r="AV169" s="292"/>
    </row>
    <row r="170" spans="1:48" ht="48" customHeight="1" x14ac:dyDescent="0.2">
      <c r="A170" s="309"/>
      <c r="B170" s="311"/>
      <c r="C170" s="292"/>
      <c r="D170" s="292"/>
      <c r="E170" s="292"/>
      <c r="F170" s="292"/>
      <c r="G170" s="305"/>
      <c r="H170" s="292"/>
      <c r="I170" s="292"/>
      <c r="J170" s="292"/>
      <c r="K170" s="292"/>
      <c r="L170" s="292"/>
      <c r="M170" s="292"/>
      <c r="N170" s="292"/>
      <c r="O170" s="300"/>
      <c r="P170" s="299"/>
      <c r="Q170" s="294"/>
      <c r="R170" s="293"/>
      <c r="S170" s="294">
        <f>IF(NOT(ISERROR(MATCH(R170,_xlfn.ANCHORARRAY(G181),0))),Q183&amp;"Por favor no seleccionar los criterios de impacto",R170)</f>
        <v>0</v>
      </c>
      <c r="T170" s="299"/>
      <c r="U170" s="294"/>
      <c r="V170" s="296"/>
      <c r="W170" s="182">
        <v>3</v>
      </c>
      <c r="X170" s="179" t="s">
        <v>1266</v>
      </c>
      <c r="Y170" s="182" t="s">
        <v>32</v>
      </c>
      <c r="Z170" s="215" t="s">
        <v>1267</v>
      </c>
      <c r="AA170" s="179" t="str">
        <f t="shared" si="227"/>
        <v>Los profesionales designados por el jefe de la OSCS (Para implementar  PIGA) Valida la correcta implementación de los controles operacionales, a traves de por lo menos (2) dos visitas de seguimiento al mes a cada una de las sedes de la entidad. Lo anterior se evidenciará por medio de informe mensual del Coordinador GAM dirigido al jefe OSCS con el resultado de las visitas realizadas. 
En caso que se identifiquen anomalías se procede a informar al supervisor del contrato para tomar las medidas correctivas necesarias.</v>
      </c>
      <c r="AB170" s="184" t="str">
        <f t="shared" si="223"/>
        <v>Probabilidad</v>
      </c>
      <c r="AC170" s="185" t="s">
        <v>214</v>
      </c>
      <c r="AD170" s="185" t="s">
        <v>201</v>
      </c>
      <c r="AE170" s="186" t="str">
        <f t="shared" si="228"/>
        <v>30%</v>
      </c>
      <c r="AF170" s="185" t="s">
        <v>202</v>
      </c>
      <c r="AG170" s="185" t="s">
        <v>203</v>
      </c>
      <c r="AH170" s="185" t="s">
        <v>204</v>
      </c>
      <c r="AI170" s="187">
        <f>IFERROR(IF(AND(AB169="Probabilidad",AB170="Probabilidad"),(AK169-(+AK169*AE170)),IF(AND(AB169="Impacto",AB170="Probabilidad"),(AK168-(+AK168*AE170)),IF(AB170="Impacto",AK169,""))),"")</f>
        <v>0.11759999999999998</v>
      </c>
      <c r="AJ170" s="188" t="str">
        <f t="shared" si="229"/>
        <v>Muy Baja</v>
      </c>
      <c r="AK170" s="186">
        <f t="shared" si="230"/>
        <v>0.11759999999999998</v>
      </c>
      <c r="AL170" s="188" t="str">
        <f t="shared" si="231"/>
        <v>Moderado</v>
      </c>
      <c r="AM170" s="186">
        <f>IFERROR(IF(AND(AB169="Impacto",AB170="Impacto"),(AM169-(+AM169*AE170)),IF(AND(AB169="Probabilidad",AB170="Impacto"),(AM168-(+AM168*AE170)),IF(AB170="Probabilidad",AM169,""))),"")</f>
        <v>0.6</v>
      </c>
      <c r="AN170" s="189" t="str">
        <f t="shared" si="232"/>
        <v>Moderado</v>
      </c>
      <c r="AO170" s="190" t="s">
        <v>36</v>
      </c>
      <c r="AP170" s="173"/>
      <c r="AQ170" s="173"/>
      <c r="AR170" s="233"/>
      <c r="AS170" s="234"/>
      <c r="AT170" s="173"/>
      <c r="AU170" s="292"/>
      <c r="AV170" s="292"/>
    </row>
    <row r="171" spans="1:48" ht="15" customHeight="1" x14ac:dyDescent="0.2">
      <c r="A171" s="309"/>
      <c r="B171" s="311"/>
      <c r="C171" s="292"/>
      <c r="D171" s="292"/>
      <c r="E171" s="292"/>
      <c r="F171" s="292"/>
      <c r="G171" s="305"/>
      <c r="H171" s="292"/>
      <c r="I171" s="292"/>
      <c r="J171" s="292"/>
      <c r="K171" s="292"/>
      <c r="L171" s="292"/>
      <c r="M171" s="292"/>
      <c r="N171" s="292"/>
      <c r="O171" s="300"/>
      <c r="P171" s="299"/>
      <c r="Q171" s="294"/>
      <c r="R171" s="293"/>
      <c r="S171" s="294">
        <f>IF(NOT(ISERROR(MATCH(R171,_xlfn.ANCHORARRAY(G182),0))),Q184&amp;"Por favor no seleccionar los criterios de impacto",R171)</f>
        <v>0</v>
      </c>
      <c r="T171" s="299"/>
      <c r="U171" s="294"/>
      <c r="V171" s="296"/>
      <c r="W171" s="182">
        <v>4</v>
      </c>
      <c r="X171" s="183"/>
      <c r="Y171" s="182"/>
      <c r="Z171" s="235"/>
      <c r="AA171" s="179" t="str">
        <f t="shared" si="227"/>
        <v xml:space="preserve">  </v>
      </c>
      <c r="AB171" s="184" t="str">
        <f t="shared" si="223"/>
        <v/>
      </c>
      <c r="AC171" s="185"/>
      <c r="AD171" s="185"/>
      <c r="AE171" s="186" t="str">
        <f t="shared" si="228"/>
        <v/>
      </c>
      <c r="AF171" s="185"/>
      <c r="AG171" s="185"/>
      <c r="AH171" s="185"/>
      <c r="AI171" s="187" t="str">
        <f t="shared" ref="AI171:AI173" si="233">IFERROR(IF(AND(AB170="Probabilidad",AB171="Probabilidad"),(AK170-(+AK170*AE171)),IF(AND(AB170="Impacto",AB171="Probabilidad"),(AK169-(+AK169*AE171)),IF(AB171="Impacto",AK170,""))),"")</f>
        <v/>
      </c>
      <c r="AJ171" s="188" t="str">
        <f t="shared" si="229"/>
        <v/>
      </c>
      <c r="AK171" s="186" t="str">
        <f t="shared" si="230"/>
        <v/>
      </c>
      <c r="AL171" s="188" t="str">
        <f t="shared" si="231"/>
        <v/>
      </c>
      <c r="AM171" s="186" t="str">
        <f t="shared" ref="AM171:AM173" si="234">IFERROR(IF(AND(AB170="Impacto",AB171="Impacto"),(AM170-(+AM170*AE171)),IF(AND(AB170="Probabilidad",AB171="Impacto"),(AM169-(+AM169*AE171)),IF(AB171="Probabilidad",AM170,""))),"")</f>
        <v/>
      </c>
      <c r="AN171" s="189" t="str">
        <f>IFERROR(IF(OR(AND(AJ171="Muy Baja",AL171="Leve"),AND(AJ171="Muy Baja",AL171="Menor"),AND(AJ171="Baja",AL171="Leve")),"Bajo",IF(OR(AND(AJ171="Muy baja",AL171="Moderado"),AND(AJ171="Baja",AL171="Menor"),AND(AJ171="Baja",AL171="Moderado"),AND(AJ171="Media",AL171="Leve"),AND(AJ171="Media",AL171="Menor"),AND(AJ171="Media",AL171="Moderado"),AND(AJ171="Alta",AL171="Leve"),AND(AJ171="Alta",AL171="Menor")),"Moderado",IF(OR(AND(AJ171="Muy Baja",AL171="Mayor"),AND(AJ171="Baja",AL171="Mayor"),AND(AJ171="Media",AL171="Mayor"),AND(AJ171="Alta",AL171="Moderado"),AND(AJ171="Alta",AL171="Mayor"),AND(AJ171="Muy Alta",AL171="Leve"),AND(AJ171="Muy Alta",AL171="Menor"),AND(AJ171="Muy Alta",AL171="Moderado"),AND(AJ171="Muy Alta",AL171="Mayor")),"Alto",IF(OR(AND(AJ171="Muy Baja",AL171="Catastrófico"),AND(AJ171="Baja",AL171="Catastrófico"),AND(AJ171="Media",AL171="Catastrófico"),AND(AJ171="Alta",AL171="Catastrófico"),AND(AJ171="Muy Alta",AL171="Catastrófico")),"Extremo","")))),"")</f>
        <v/>
      </c>
      <c r="AO171" s="190"/>
      <c r="AP171" s="178"/>
      <c r="AQ171" s="180"/>
      <c r="AR171" s="180"/>
      <c r="AS171" s="191"/>
      <c r="AT171" s="173"/>
      <c r="AU171" s="173"/>
      <c r="AV171" s="173"/>
    </row>
    <row r="172" spans="1:48" ht="15" customHeight="1" x14ac:dyDescent="0.2">
      <c r="A172" s="309"/>
      <c r="B172" s="311"/>
      <c r="C172" s="292"/>
      <c r="D172" s="292"/>
      <c r="E172" s="292"/>
      <c r="F172" s="292"/>
      <c r="G172" s="305"/>
      <c r="H172" s="292"/>
      <c r="I172" s="292"/>
      <c r="J172" s="292"/>
      <c r="K172" s="292"/>
      <c r="L172" s="292"/>
      <c r="M172" s="292"/>
      <c r="N172" s="292"/>
      <c r="O172" s="300"/>
      <c r="P172" s="299"/>
      <c r="Q172" s="294"/>
      <c r="R172" s="293"/>
      <c r="S172" s="294">
        <f>IF(NOT(ISERROR(MATCH(R172,_xlfn.ANCHORARRAY(G183),0))),Q185&amp;"Por favor no seleccionar los criterios de impacto",R172)</f>
        <v>0</v>
      </c>
      <c r="T172" s="299"/>
      <c r="U172" s="294"/>
      <c r="V172" s="296"/>
      <c r="W172" s="182">
        <v>5</v>
      </c>
      <c r="X172" s="183"/>
      <c r="Y172" s="182"/>
      <c r="Z172" s="235"/>
      <c r="AA172" s="179" t="str">
        <f t="shared" si="227"/>
        <v xml:space="preserve">  </v>
      </c>
      <c r="AB172" s="184" t="str">
        <f t="shared" si="223"/>
        <v/>
      </c>
      <c r="AC172" s="185"/>
      <c r="AD172" s="185"/>
      <c r="AE172" s="186" t="str">
        <f t="shared" si="228"/>
        <v/>
      </c>
      <c r="AF172" s="185"/>
      <c r="AG172" s="185"/>
      <c r="AH172" s="185"/>
      <c r="AI172" s="187" t="str">
        <f t="shared" si="233"/>
        <v/>
      </c>
      <c r="AJ172" s="188" t="str">
        <f t="shared" si="229"/>
        <v/>
      </c>
      <c r="AK172" s="186" t="str">
        <f t="shared" si="230"/>
        <v/>
      </c>
      <c r="AL172" s="188" t="str">
        <f t="shared" si="231"/>
        <v/>
      </c>
      <c r="AM172" s="186" t="str">
        <f t="shared" si="234"/>
        <v/>
      </c>
      <c r="AN172" s="189" t="str">
        <f t="shared" si="232"/>
        <v/>
      </c>
      <c r="AO172" s="190"/>
      <c r="AP172" s="178"/>
      <c r="AQ172" s="180"/>
      <c r="AR172" s="180"/>
      <c r="AS172" s="191"/>
      <c r="AT172" s="173"/>
      <c r="AU172" s="173"/>
      <c r="AV172" s="173"/>
    </row>
    <row r="173" spans="1:48" ht="15.75" customHeight="1" x14ac:dyDescent="0.2">
      <c r="A173" s="309"/>
      <c r="B173" s="311"/>
      <c r="C173" s="292"/>
      <c r="D173" s="292"/>
      <c r="E173" s="292"/>
      <c r="F173" s="292"/>
      <c r="G173" s="305"/>
      <c r="H173" s="292"/>
      <c r="I173" s="292"/>
      <c r="J173" s="292"/>
      <c r="K173" s="292"/>
      <c r="L173" s="292"/>
      <c r="M173" s="292"/>
      <c r="N173" s="292"/>
      <c r="O173" s="300"/>
      <c r="P173" s="299"/>
      <c r="Q173" s="294"/>
      <c r="R173" s="293"/>
      <c r="S173" s="294">
        <f>IF(NOT(ISERROR(MATCH(R173,_xlfn.ANCHORARRAY(G184),0))),Q186&amp;"Por favor no seleccionar los criterios de impacto",R173)</f>
        <v>0</v>
      </c>
      <c r="T173" s="299"/>
      <c r="U173" s="294"/>
      <c r="V173" s="296"/>
      <c r="W173" s="182">
        <v>6</v>
      </c>
      <c r="X173" s="183"/>
      <c r="Y173" s="182"/>
      <c r="Z173" s="235"/>
      <c r="AA173" s="179" t="str">
        <f t="shared" si="227"/>
        <v xml:space="preserve">  </v>
      </c>
      <c r="AB173" s="184" t="str">
        <f t="shared" si="223"/>
        <v/>
      </c>
      <c r="AC173" s="185"/>
      <c r="AD173" s="185"/>
      <c r="AE173" s="186" t="str">
        <f t="shared" si="228"/>
        <v/>
      </c>
      <c r="AF173" s="185"/>
      <c r="AG173" s="185"/>
      <c r="AH173" s="185"/>
      <c r="AI173" s="187" t="str">
        <f t="shared" si="233"/>
        <v/>
      </c>
      <c r="AJ173" s="188" t="str">
        <f t="shared" si="229"/>
        <v/>
      </c>
      <c r="AK173" s="186" t="str">
        <f t="shared" si="230"/>
        <v/>
      </c>
      <c r="AL173" s="188" t="str">
        <f t="shared" si="231"/>
        <v/>
      </c>
      <c r="AM173" s="186" t="str">
        <f t="shared" si="234"/>
        <v/>
      </c>
      <c r="AN173" s="189" t="str">
        <f t="shared" si="232"/>
        <v/>
      </c>
      <c r="AO173" s="190"/>
      <c r="AP173" s="178"/>
      <c r="AQ173" s="180"/>
      <c r="AR173" s="180"/>
      <c r="AS173" s="191"/>
      <c r="AT173" s="173"/>
      <c r="AU173" s="173"/>
      <c r="AV173" s="173"/>
    </row>
    <row r="174" spans="1:48" ht="48" customHeight="1" x14ac:dyDescent="0.2">
      <c r="A174" s="309">
        <v>28</v>
      </c>
      <c r="B174" s="311" t="s">
        <v>487</v>
      </c>
      <c r="C174" s="292" t="s">
        <v>34</v>
      </c>
      <c r="D174" s="292" t="s">
        <v>1268</v>
      </c>
      <c r="E174" s="292" t="s">
        <v>1269</v>
      </c>
      <c r="F174" s="292" t="s">
        <v>1270</v>
      </c>
      <c r="G174" s="305" t="str">
        <f t="shared" ref="G174" si="235">+CONCATENATE(C174," ",D174," ",E174)</f>
        <v xml:space="preserve">Posibilidad de afectación Económica y Reputacional Por la ocurrencia de accidentes ambientales producto de actividades misionales que afecten el suelo, aire y el agua Debido a :
Debilidades en la información preventiva para evitar la presentación de accidentes ambientales. 
Exceso de confianza en la manipulacion de elementos y maquinaria durante la operacion de las actividades misionales  </v>
      </c>
      <c r="H174" s="292" t="s">
        <v>192</v>
      </c>
      <c r="I174" s="292" t="s">
        <v>48</v>
      </c>
      <c r="J174" s="292" t="s">
        <v>1271</v>
      </c>
      <c r="K174" s="292" t="s">
        <v>1272</v>
      </c>
      <c r="L174" s="292" t="s">
        <v>1273</v>
      </c>
      <c r="M174" s="292" t="s">
        <v>49</v>
      </c>
      <c r="N174" s="292" t="s">
        <v>64</v>
      </c>
      <c r="O174" s="300">
        <v>54</v>
      </c>
      <c r="P174" s="299" t="str">
        <f>IF(O174&lt;=0,"",IF(O174&lt;=2,"Muy Baja",IF(O174&lt;=24,"Baja",IF(O174&lt;=500,"Media",IF(O174&lt;=5000,"Alta","Muy Alta")))))</f>
        <v>Media</v>
      </c>
      <c r="Q174" s="294">
        <f>IF(P174="","",IF(P174="Muy Baja",0.2,IF(P174="Baja",0.4,IF(P174="Media",0.6,IF(P174="Alta",0.8,IF(P174="Muy Alta",1,))))))</f>
        <v>0.6</v>
      </c>
      <c r="R174" s="293" t="s">
        <v>197</v>
      </c>
      <c r="S174" s="294" t="str">
        <f>IF(NOT(ISERROR(MATCH(R174,'[12]Tabla Impacto'!$B$245:$B$247,0))),'[12]Tabla Impacto'!$F$224&amp;"Por favor no seleccionar los criterios de impacto(Afectación Económica o presupuestal y Pérdida Reputacional)",R174)</f>
        <v xml:space="preserve">     El riesgo afecta la imagen de la entidad con algunos usuarios de relevancia frente al logro de los objetivos</v>
      </c>
      <c r="T174" s="299" t="str">
        <f>IF(OR(S174='[12]Tabla Impacto'!$C$12,S174='[12]Tabla Impacto'!$D$12),"Leve",IF(OR(S174='[12]Tabla Impacto'!$C$13,S174='[12]Tabla Impacto'!$D$13),"Menor",IF(OR(S174='[12]Tabla Impacto'!$C$14,S174='[12]Tabla Impacto'!$D$14),"Moderado",IF(OR(S174='[12]Tabla Impacto'!$C$15,S174='[12]Tabla Impacto'!$D$15),"Mayor",IF(OR(S174='[12]Tabla Impacto'!$C$16,S174='[12]Tabla Impacto'!$D$16),"Catastrófico","")))))</f>
        <v>Moderado</v>
      </c>
      <c r="U174" s="294">
        <f>IF(T174="","",IF(T174="Leve",0.2,IF(T174="Menor",0.4,IF(T174="Moderado",0.6,IF(T174="Mayor",0.8,IF(T174="Catastrófico",1,))))))</f>
        <v>0.6</v>
      </c>
      <c r="V174" s="296" t="str">
        <f>IF(OR(AND(P174="Muy Baja",T174="Leve"),AND(P174="Muy Baja",T174="Menor"),AND(P174="Baja",T174="Leve")),"Bajo",IF(OR(AND(P174="Muy baja",T174="Moderado"),AND(P174="Baja",T174="Menor"),AND(P174="Baja",T174="Moderado"),AND(P174="Media",T174="Leve"),AND(P174="Media",T174="Menor"),AND(P174="Media",T174="Moderado"),AND(P174="Alta",T174="Leve"),AND(P174="Alta",T174="Menor")),"Moderado",IF(OR(AND(P174="Muy Baja",T174="Mayor"),AND(P174="Baja",T174="Mayor"),AND(P174="Media",T174="Mayor"),AND(P174="Alta",T174="Moderado"),AND(P174="Alta",T174="Mayor"),AND(P174="Muy Alta",T174="Leve"),AND(P174="Muy Alta",T174="Menor"),AND(P174="Muy Alta",T174="Moderado"),AND(P174="Muy Alta",T174="Mayor")),"Alto",IF(OR(AND(P174="Muy Baja",T174="Catastrófico"),AND(P174="Baja",T174="Catastrófico"),AND(P174="Media",T174="Catastrófico"),AND(P174="Alta",T174="Catastrófico"),AND(P174="Muy Alta",T174="Catastrófico")),"Extremo",""))))</f>
        <v>Moderado</v>
      </c>
      <c r="W174" s="182">
        <v>1</v>
      </c>
      <c r="X174" s="183" t="s">
        <v>1274</v>
      </c>
      <c r="Y174" s="182" t="s">
        <v>29</v>
      </c>
      <c r="Z174" s="215" t="s">
        <v>1275</v>
      </c>
      <c r="AA174" s="179" t="str">
        <f t="shared" si="227"/>
        <v>El Jefe de Oficina de Servicio a la Ciudadanía y Sostenibilidad  designa a los coordinadores (as) GAM   Verifica bimestralmente la efectividad de las sensibilizaciones impartidas sobre los lineamientos de prevención y atencion de derrames de sustancias peligrosas en sedes y frentes de obra, la evidencia será el análisis de resultados de las evaluaciones que se realizan en las sensibilizaciones.
En caso que los resultados de la evaluación, no supere el 70% de las respuestas correctas, se repite la sensibilización.</v>
      </c>
      <c r="AB174" s="184" t="str">
        <f>IF(OR(AC174="Preventivo",AC174="Detectivo"),"Probabilidad",IF(AC174="Correctivo","Impacto",""))</f>
        <v>Probabilidad</v>
      </c>
      <c r="AC174" s="185" t="s">
        <v>200</v>
      </c>
      <c r="AD174" s="185" t="s">
        <v>201</v>
      </c>
      <c r="AE174" s="186" t="str">
        <f>IF(AND(AC174="Preventivo",AD174="Automático"),"50%",IF(AND(AC174="Preventivo",AD174="Manual"),"40%",IF(AND(AC174="Detectivo",AD174="Automático"),"40%",IF(AND(AC174="Detectivo",AD174="Manual"),"30%",IF(AND(AC174="Correctivo",AD174="Automático"),"35%",IF(AND(AC174="Correctivo",AD174="Manual"),"25%",""))))))</f>
        <v>40%</v>
      </c>
      <c r="AF174" s="185" t="s">
        <v>202</v>
      </c>
      <c r="AG174" s="185" t="s">
        <v>203</v>
      </c>
      <c r="AH174" s="185" t="s">
        <v>553</v>
      </c>
      <c r="AI174" s="187">
        <f>IFERROR(IF(AB174="Probabilidad",(Q174-(+Q174*AE174)),IF(AB174="Impacto",Q174,"")),"")</f>
        <v>0.36</v>
      </c>
      <c r="AJ174" s="188" t="str">
        <f>IFERROR(IF(AI174="","",IF(AI174&lt;=0.2,"Muy Baja",IF(AI174&lt;=0.4,"Baja",IF(AI174&lt;=0.6,"Media",IF(AI174&lt;=0.8,"Alta","Muy Alta"))))),"")</f>
        <v>Baja</v>
      </c>
      <c r="AK174" s="186">
        <f>+AI174</f>
        <v>0.36</v>
      </c>
      <c r="AL174" s="188" t="str">
        <f>IFERROR(IF(AM174="","",IF(AM174&lt;=0.2,"Leve",IF(AM174&lt;=0.4,"Menor",IF(AM174&lt;=0.6,"Moderado",IF(AM174&lt;=0.8,"Mayor","Catastrófico"))))),"")</f>
        <v>Moderado</v>
      </c>
      <c r="AM174" s="186">
        <f t="shared" ref="AM174" si="236">IFERROR(IF(AB174="Impacto",(U174-(+U174*AE174)),IF(AB174="Probabilidad",U174,"")),"")</f>
        <v>0.6</v>
      </c>
      <c r="AN174" s="189" t="str">
        <f>IFERROR(IF(OR(AND(AJ174="Muy Baja",AL174="Leve"),AND(AJ174="Muy Baja",AL174="Menor"),AND(AJ174="Baja",AL174="Leve")),"Bajo",IF(OR(AND(AJ174="Muy baja",AL174="Moderado"),AND(AJ174="Baja",AL174="Menor"),AND(AJ174="Baja",AL174="Moderado"),AND(AJ174="Media",AL174="Leve"),AND(AJ174="Media",AL174="Menor"),AND(AJ174="Media",AL174="Moderado"),AND(AJ174="Alta",AL174="Leve"),AND(AJ174="Alta",AL174="Menor")),"Moderado",IF(OR(AND(AJ174="Muy Baja",AL174="Mayor"),AND(AJ174="Baja",AL174="Mayor"),AND(AJ174="Media",AL174="Mayor"),AND(AJ174="Alta",AL174="Moderado"),AND(AJ174="Alta",AL174="Mayor"),AND(AJ174="Muy Alta",AL174="Leve"),AND(AJ174="Muy Alta",AL174="Menor"),AND(AJ174="Muy Alta",AL174="Moderado"),AND(AJ174="Muy Alta",AL174="Mayor")),"Alto",IF(OR(AND(AJ174="Muy Baja",AL174="Catastrófico"),AND(AJ174="Baja",AL174="Catastrófico"),AND(AJ174="Media",AL174="Catastrófico"),AND(AJ174="Alta",AL174="Catastrófico"),AND(AJ174="Muy Alta",AL174="Catastrófico")),"Extremo","")))),"")</f>
        <v>Moderado</v>
      </c>
      <c r="AO174" s="190" t="s">
        <v>36</v>
      </c>
      <c r="AP174" s="178" t="s">
        <v>1276</v>
      </c>
      <c r="AQ174" s="178" t="s">
        <v>1277</v>
      </c>
      <c r="AR174" s="192" t="s">
        <v>1278</v>
      </c>
      <c r="AS174" s="208" t="s">
        <v>1279</v>
      </c>
      <c r="AT174" s="292" t="s">
        <v>1258</v>
      </c>
      <c r="AU174" s="292" t="s">
        <v>1259</v>
      </c>
      <c r="AV174" s="292" t="s">
        <v>1260</v>
      </c>
    </row>
    <row r="175" spans="1:48" ht="48" customHeight="1" x14ac:dyDescent="0.2">
      <c r="A175" s="309"/>
      <c r="B175" s="311"/>
      <c r="C175" s="292"/>
      <c r="D175" s="292"/>
      <c r="E175" s="292"/>
      <c r="F175" s="292"/>
      <c r="G175" s="305"/>
      <c r="H175" s="292"/>
      <c r="I175" s="292"/>
      <c r="J175" s="292"/>
      <c r="K175" s="292"/>
      <c r="L175" s="292"/>
      <c r="M175" s="292"/>
      <c r="N175" s="292"/>
      <c r="O175" s="300"/>
      <c r="P175" s="299"/>
      <c r="Q175" s="294"/>
      <c r="R175" s="293"/>
      <c r="S175" s="294">
        <f>IF(NOT(ISERROR(MATCH(R175,_xlfn.ANCHORARRAY(G186),0))),Q188&amp;"Por favor no seleccionar los criterios de impacto",R175)</f>
        <v>0</v>
      </c>
      <c r="T175" s="299"/>
      <c r="U175" s="294"/>
      <c r="V175" s="296"/>
      <c r="W175" s="182">
        <v>2</v>
      </c>
      <c r="X175" s="183" t="s">
        <v>1280</v>
      </c>
      <c r="Y175" s="212" t="s">
        <v>40</v>
      </c>
      <c r="Z175" s="215" t="s">
        <v>1281</v>
      </c>
      <c r="AA175" s="179" t="str">
        <f t="shared" si="227"/>
        <v>Los profesionales ambientales designados por el jefe OSCS Revisa las actividades de manejo de sustancias peligrosas en las sedes operativa y de producción así como en frentes de obra en intervención, con el fin de evaluar prácticas y establecer si es el caso, oportunidades de mejora, a través de inspección trimestral. La evidencia son los formatos diligenciados GAM-FM-012 de las prácticas para  la prevención de accidentes ambientales.
En el caso que se evidencie prácticas inadecuadas que pueden generar un accidentes, se detine la actividad, se debe volver a socializar los lineamientos establecidos y nuevamente se aplica la herramienta.</v>
      </c>
      <c r="AB175" s="184" t="str">
        <f>IF(OR(AC175="Preventivo",AC175="Detectivo"),"Probabilidad",IF(AC175="Correctivo","Impacto",""))</f>
        <v>Probabilidad</v>
      </c>
      <c r="AC175" s="185" t="s">
        <v>214</v>
      </c>
      <c r="AD175" s="185" t="s">
        <v>201</v>
      </c>
      <c r="AE175" s="186" t="str">
        <f t="shared" ref="AE175:AE179" si="237">IF(AND(AC175="Preventivo",AD175="Automático"),"50%",IF(AND(AC175="Preventivo",AD175="Manual"),"40%",IF(AND(AC175="Detectivo",AD175="Automático"),"40%",IF(AND(AC175="Detectivo",AD175="Manual"),"30%",IF(AND(AC175="Correctivo",AD175="Automático"),"35%",IF(AND(AC175="Correctivo",AD175="Manual"),"25%",""))))))</f>
        <v>30%</v>
      </c>
      <c r="AF175" s="185" t="s">
        <v>202</v>
      </c>
      <c r="AG175" s="185" t="s">
        <v>203</v>
      </c>
      <c r="AH175" s="185" t="s">
        <v>553</v>
      </c>
      <c r="AI175" s="187">
        <f>IFERROR(IF(AND(AB174="Probabilidad",AB175="Probabilidad"),(AK174-(+AK174*AE175)),IF(AB175="Probabilidad",(Q174-(+Q174*AE175)),IF(AB175="Impacto",AK174,""))),"")</f>
        <v>0.252</v>
      </c>
      <c r="AJ175" s="188" t="str">
        <f t="shared" si="229"/>
        <v>Baja</v>
      </c>
      <c r="AK175" s="186">
        <f t="shared" ref="AK175:AK179" si="238">+AI175</f>
        <v>0.252</v>
      </c>
      <c r="AL175" s="188" t="str">
        <f t="shared" si="231"/>
        <v>Moderado</v>
      </c>
      <c r="AM175" s="186">
        <f t="shared" ref="AM175" si="239">IFERROR(IF(AND(AB174="Impacto",AB175="Impacto"),(AM174-(+AM174*AE175)),IF(AB175="Impacto",($T$13-(+$T$13*AE175)),IF(AB175="Probabilidad",AM174,""))),"")</f>
        <v>0.6</v>
      </c>
      <c r="AN175" s="189" t="str">
        <f t="shared" ref="AN175:AN176" si="240">IFERROR(IF(OR(AND(AJ175="Muy Baja",AL175="Leve"),AND(AJ175="Muy Baja",AL175="Menor"),AND(AJ175="Baja",AL175="Leve")),"Bajo",IF(OR(AND(AJ175="Muy baja",AL175="Moderado"),AND(AJ175="Baja",AL175="Menor"),AND(AJ175="Baja",AL175="Moderado"),AND(AJ175="Media",AL175="Leve"),AND(AJ175="Media",AL175="Menor"),AND(AJ175="Media",AL175="Moderado"),AND(AJ175="Alta",AL175="Leve"),AND(AJ175="Alta",AL175="Menor")),"Moderado",IF(OR(AND(AJ175="Muy Baja",AL175="Mayor"),AND(AJ175="Baja",AL175="Mayor"),AND(AJ175="Media",AL175="Mayor"),AND(AJ175="Alta",AL175="Moderado"),AND(AJ175="Alta",AL175="Mayor"),AND(AJ175="Muy Alta",AL175="Leve"),AND(AJ175="Muy Alta",AL175="Menor"),AND(AJ175="Muy Alta",AL175="Moderado"),AND(AJ175="Muy Alta",AL175="Mayor")),"Alto",IF(OR(AND(AJ175="Muy Baja",AL175="Catastrófico"),AND(AJ175="Baja",AL175="Catastrófico"),AND(AJ175="Media",AL175="Catastrófico"),AND(AJ175="Alta",AL175="Catastrófico"),AND(AJ175="Muy Alta",AL175="Catastrófico")),"Extremo","")))),"")</f>
        <v>Moderado</v>
      </c>
      <c r="AO175" s="190" t="s">
        <v>36</v>
      </c>
      <c r="AP175" s="178"/>
      <c r="AQ175" s="180"/>
      <c r="AR175" s="178"/>
      <c r="AS175" s="191"/>
      <c r="AT175" s="292"/>
      <c r="AU175" s="292"/>
      <c r="AV175" s="292"/>
    </row>
    <row r="176" spans="1:48" ht="15" customHeight="1" x14ac:dyDescent="0.2">
      <c r="A176" s="309"/>
      <c r="B176" s="311"/>
      <c r="C176" s="292"/>
      <c r="D176" s="292"/>
      <c r="E176" s="292"/>
      <c r="F176" s="292"/>
      <c r="G176" s="305"/>
      <c r="H176" s="292"/>
      <c r="I176" s="292"/>
      <c r="J176" s="292"/>
      <c r="K176" s="292"/>
      <c r="L176" s="292"/>
      <c r="M176" s="292"/>
      <c r="N176" s="292"/>
      <c r="O176" s="300"/>
      <c r="P176" s="299"/>
      <c r="Q176" s="294"/>
      <c r="R176" s="293"/>
      <c r="S176" s="294">
        <f>IF(NOT(ISERROR(MATCH(R176,_xlfn.ANCHORARRAY(G187),0))),Q189&amp;"Por favor no seleccionar los criterios de impacto",R176)</f>
        <v>0</v>
      </c>
      <c r="T176" s="299"/>
      <c r="U176" s="294"/>
      <c r="V176" s="296"/>
      <c r="W176" s="182">
        <v>3</v>
      </c>
      <c r="X176" s="183"/>
      <c r="Y176" s="182"/>
      <c r="Z176" s="215"/>
      <c r="AA176" s="179"/>
      <c r="AB176" s="184" t="str">
        <f>IF(OR(AC176="Preventivo",AC176="Detectivo"),"Probabilidad",IF(AC176="Correctivo","Impacto",""))</f>
        <v/>
      </c>
      <c r="AC176" s="185"/>
      <c r="AD176" s="185"/>
      <c r="AE176" s="186" t="str">
        <f t="shared" si="237"/>
        <v/>
      </c>
      <c r="AF176" s="185"/>
      <c r="AG176" s="185"/>
      <c r="AH176" s="185"/>
      <c r="AI176" s="187" t="str">
        <f>IFERROR(IF(AND(AB175="Probabilidad",AB176="Probabilidad"),(AK175-(+AK175*AE176)),IF(AND(AB175="Impacto",AB176="Probabilidad"),(AK174-(+AK174*AE176)),IF(AB176="Impacto",AK175,""))),"")</f>
        <v/>
      </c>
      <c r="AJ176" s="188" t="str">
        <f t="shared" si="229"/>
        <v/>
      </c>
      <c r="AK176" s="186" t="str">
        <f t="shared" si="238"/>
        <v/>
      </c>
      <c r="AL176" s="188" t="str">
        <f t="shared" si="231"/>
        <v/>
      </c>
      <c r="AM176" s="186" t="str">
        <f t="shared" ref="AM176:AM179" si="241">IFERROR(IF(AND(AB175="Impacto",AB176="Impacto"),(AM175-(+AM175*AE176)),IF(AND(AB175="Probabilidad",AB176="Impacto"),(AM174-(+AM174*AE176)),IF(AB176="Probabilidad",AM175,""))),"")</f>
        <v/>
      </c>
      <c r="AN176" s="189" t="str">
        <f t="shared" si="240"/>
        <v/>
      </c>
      <c r="AO176" s="190"/>
      <c r="AP176" s="178"/>
      <c r="AQ176" s="180"/>
      <c r="AR176" s="180"/>
      <c r="AS176" s="191"/>
      <c r="AT176" s="292"/>
      <c r="AU176" s="292"/>
      <c r="AV176" s="292"/>
    </row>
    <row r="177" spans="1:49" ht="15" customHeight="1" x14ac:dyDescent="0.2">
      <c r="A177" s="309"/>
      <c r="B177" s="311"/>
      <c r="C177" s="292"/>
      <c r="D177" s="292"/>
      <c r="E177" s="292"/>
      <c r="F177" s="292"/>
      <c r="G177" s="305"/>
      <c r="H177" s="292"/>
      <c r="I177" s="292"/>
      <c r="J177" s="292"/>
      <c r="K177" s="292"/>
      <c r="L177" s="292"/>
      <c r="M177" s="292"/>
      <c r="N177" s="292"/>
      <c r="O177" s="300"/>
      <c r="P177" s="299"/>
      <c r="Q177" s="294"/>
      <c r="R177" s="293"/>
      <c r="S177" s="294">
        <f>IF(NOT(ISERROR(MATCH(R177,_xlfn.ANCHORARRAY(G188),0))),Q190&amp;"Por favor no seleccionar los criterios de impacto",R177)</f>
        <v>0</v>
      </c>
      <c r="T177" s="299"/>
      <c r="U177" s="294"/>
      <c r="V177" s="296"/>
      <c r="W177" s="182">
        <v>4</v>
      </c>
      <c r="X177" s="183"/>
      <c r="Y177" s="182"/>
      <c r="Z177" s="182"/>
      <c r="AA177" s="179" t="str">
        <f t="shared" si="227"/>
        <v xml:space="preserve">  </v>
      </c>
      <c r="AB177" s="184" t="str">
        <f t="shared" ref="AB177:AB179" si="242">IF(OR(AC177="Preventivo",AC177="Detectivo"),"Probabilidad",IF(AC177="Correctivo","Impacto",""))</f>
        <v/>
      </c>
      <c r="AC177" s="185"/>
      <c r="AD177" s="185"/>
      <c r="AE177" s="186" t="str">
        <f t="shared" si="237"/>
        <v/>
      </c>
      <c r="AF177" s="185"/>
      <c r="AG177" s="185"/>
      <c r="AH177" s="185"/>
      <c r="AI177" s="187" t="str">
        <f t="shared" ref="AI177:AI179" si="243">IFERROR(IF(AND(AB176="Probabilidad",AB177="Probabilidad"),(AK176-(+AK176*AE177)),IF(AND(AB176="Impacto",AB177="Probabilidad"),(AK175-(+AK175*AE177)),IF(AB177="Impacto",AK176,""))),"")</f>
        <v/>
      </c>
      <c r="AJ177" s="188" t="str">
        <f t="shared" si="229"/>
        <v/>
      </c>
      <c r="AK177" s="186" t="str">
        <f t="shared" si="238"/>
        <v/>
      </c>
      <c r="AL177" s="188" t="str">
        <f t="shared" si="231"/>
        <v/>
      </c>
      <c r="AM177" s="186" t="str">
        <f t="shared" si="241"/>
        <v/>
      </c>
      <c r="AN177" s="189" t="str">
        <f>IFERROR(IF(OR(AND(AJ177="Muy Baja",AL177="Leve"),AND(AJ177="Muy Baja",AL177="Menor"),AND(AJ177="Baja",AL177="Leve")),"Bajo",IF(OR(AND(AJ177="Muy baja",AL177="Moderado"),AND(AJ177="Baja",AL177="Menor"),AND(AJ177="Baja",AL177="Moderado"),AND(AJ177="Media",AL177="Leve"),AND(AJ177="Media",AL177="Menor"),AND(AJ177="Media",AL177="Moderado"),AND(AJ177="Alta",AL177="Leve"),AND(AJ177="Alta",AL177="Menor")),"Moderado",IF(OR(AND(AJ177="Muy Baja",AL177="Mayor"),AND(AJ177="Baja",AL177="Mayor"),AND(AJ177="Media",AL177="Mayor"),AND(AJ177="Alta",AL177="Moderado"),AND(AJ177="Alta",AL177="Mayor"),AND(AJ177="Muy Alta",AL177="Leve"),AND(AJ177="Muy Alta",AL177="Menor"),AND(AJ177="Muy Alta",AL177="Moderado"),AND(AJ177="Muy Alta",AL177="Mayor")),"Alto",IF(OR(AND(AJ177="Muy Baja",AL177="Catastrófico"),AND(AJ177="Baja",AL177="Catastrófico"),AND(AJ177="Media",AL177="Catastrófico"),AND(AJ177="Alta",AL177="Catastrófico"),AND(AJ177="Muy Alta",AL177="Catastrófico")),"Extremo","")))),"")</f>
        <v/>
      </c>
      <c r="AO177" s="190"/>
      <c r="AP177" s="178"/>
      <c r="AQ177" s="180"/>
      <c r="AR177" s="180"/>
      <c r="AS177" s="191"/>
      <c r="AT177" s="292"/>
      <c r="AU177" s="292"/>
      <c r="AV177" s="292"/>
    </row>
    <row r="178" spans="1:49" ht="15" customHeight="1" x14ac:dyDescent="0.2">
      <c r="A178" s="309"/>
      <c r="B178" s="311"/>
      <c r="C178" s="292"/>
      <c r="D178" s="292"/>
      <c r="E178" s="292"/>
      <c r="F178" s="292"/>
      <c r="G178" s="305"/>
      <c r="H178" s="292"/>
      <c r="I178" s="292"/>
      <c r="J178" s="292"/>
      <c r="K178" s="292"/>
      <c r="L178" s="292"/>
      <c r="M178" s="292"/>
      <c r="N178" s="292"/>
      <c r="O178" s="300"/>
      <c r="P178" s="299"/>
      <c r="Q178" s="294"/>
      <c r="R178" s="293"/>
      <c r="S178" s="294">
        <f>IF(NOT(ISERROR(MATCH(R178,_xlfn.ANCHORARRAY(G189),0))),Q191&amp;"Por favor no seleccionar los criterios de impacto",R178)</f>
        <v>0</v>
      </c>
      <c r="T178" s="299"/>
      <c r="U178" s="294"/>
      <c r="V178" s="296"/>
      <c r="W178" s="182">
        <v>5</v>
      </c>
      <c r="X178" s="183"/>
      <c r="Y178" s="182"/>
      <c r="Z178" s="182"/>
      <c r="AA178" s="179" t="str">
        <f t="shared" si="227"/>
        <v xml:space="preserve">  </v>
      </c>
      <c r="AB178" s="184" t="str">
        <f t="shared" si="242"/>
        <v/>
      </c>
      <c r="AC178" s="185"/>
      <c r="AD178" s="185"/>
      <c r="AE178" s="186" t="str">
        <f t="shared" si="237"/>
        <v/>
      </c>
      <c r="AF178" s="185"/>
      <c r="AG178" s="185"/>
      <c r="AH178" s="185"/>
      <c r="AI178" s="187" t="str">
        <f t="shared" si="243"/>
        <v/>
      </c>
      <c r="AJ178" s="188" t="str">
        <f t="shared" si="229"/>
        <v/>
      </c>
      <c r="AK178" s="186" t="str">
        <f t="shared" si="238"/>
        <v/>
      </c>
      <c r="AL178" s="188" t="str">
        <f t="shared" si="231"/>
        <v/>
      </c>
      <c r="AM178" s="186" t="str">
        <f t="shared" si="241"/>
        <v/>
      </c>
      <c r="AN178" s="189" t="str">
        <f t="shared" ref="AN178:AN179" si="244">IFERROR(IF(OR(AND(AJ178="Muy Baja",AL178="Leve"),AND(AJ178="Muy Baja",AL178="Menor"),AND(AJ178="Baja",AL178="Leve")),"Bajo",IF(OR(AND(AJ178="Muy baja",AL178="Moderado"),AND(AJ178="Baja",AL178="Menor"),AND(AJ178="Baja",AL178="Moderado"),AND(AJ178="Media",AL178="Leve"),AND(AJ178="Media",AL178="Menor"),AND(AJ178="Media",AL178="Moderado"),AND(AJ178="Alta",AL178="Leve"),AND(AJ178="Alta",AL178="Menor")),"Moderado",IF(OR(AND(AJ178="Muy Baja",AL178="Mayor"),AND(AJ178="Baja",AL178="Mayor"),AND(AJ178="Media",AL178="Mayor"),AND(AJ178="Alta",AL178="Moderado"),AND(AJ178="Alta",AL178="Mayor"),AND(AJ178="Muy Alta",AL178="Leve"),AND(AJ178="Muy Alta",AL178="Menor"),AND(AJ178="Muy Alta",AL178="Moderado"),AND(AJ178="Muy Alta",AL178="Mayor")),"Alto",IF(OR(AND(AJ178="Muy Baja",AL178="Catastrófico"),AND(AJ178="Baja",AL178="Catastrófico"),AND(AJ178="Media",AL178="Catastrófico"),AND(AJ178="Alta",AL178="Catastrófico"),AND(AJ178="Muy Alta",AL178="Catastrófico")),"Extremo","")))),"")</f>
        <v/>
      </c>
      <c r="AO178" s="190"/>
      <c r="AP178" s="178"/>
      <c r="AQ178" s="180"/>
      <c r="AR178" s="180"/>
      <c r="AS178" s="191"/>
      <c r="AT178" s="292"/>
      <c r="AU178" s="292"/>
      <c r="AV178" s="292"/>
    </row>
    <row r="179" spans="1:49" ht="15.75" customHeight="1" x14ac:dyDescent="0.2">
      <c r="A179" s="309"/>
      <c r="B179" s="311"/>
      <c r="C179" s="292"/>
      <c r="D179" s="292"/>
      <c r="E179" s="292"/>
      <c r="F179" s="292"/>
      <c r="G179" s="305"/>
      <c r="H179" s="292"/>
      <c r="I179" s="292"/>
      <c r="J179" s="292"/>
      <c r="K179" s="292"/>
      <c r="L179" s="292"/>
      <c r="M179" s="292"/>
      <c r="N179" s="292"/>
      <c r="O179" s="300"/>
      <c r="P179" s="299"/>
      <c r="Q179" s="294"/>
      <c r="R179" s="293"/>
      <c r="S179" s="294">
        <f>IF(NOT(ISERROR(MATCH(R179,_xlfn.ANCHORARRAY(G190),0))),Q192&amp;"Por favor no seleccionar los criterios de impacto",R179)</f>
        <v>0</v>
      </c>
      <c r="T179" s="299"/>
      <c r="U179" s="294"/>
      <c r="V179" s="296"/>
      <c r="W179" s="182">
        <v>6</v>
      </c>
      <c r="X179" s="182"/>
      <c r="Y179" s="182"/>
      <c r="Z179" s="182"/>
      <c r="AA179" s="179" t="str">
        <f t="shared" si="227"/>
        <v xml:space="preserve">  </v>
      </c>
      <c r="AB179" s="184" t="str">
        <f t="shared" si="242"/>
        <v/>
      </c>
      <c r="AC179" s="185"/>
      <c r="AD179" s="185"/>
      <c r="AE179" s="186" t="str">
        <f t="shared" si="237"/>
        <v/>
      </c>
      <c r="AF179" s="185"/>
      <c r="AG179" s="185"/>
      <c r="AH179" s="185"/>
      <c r="AI179" s="187" t="str">
        <f t="shared" si="243"/>
        <v/>
      </c>
      <c r="AJ179" s="188" t="str">
        <f t="shared" si="229"/>
        <v/>
      </c>
      <c r="AK179" s="186" t="str">
        <f t="shared" si="238"/>
        <v/>
      </c>
      <c r="AL179" s="188" t="str">
        <f t="shared" si="231"/>
        <v/>
      </c>
      <c r="AM179" s="186" t="str">
        <f t="shared" si="241"/>
        <v/>
      </c>
      <c r="AN179" s="189" t="str">
        <f t="shared" si="244"/>
        <v/>
      </c>
      <c r="AO179" s="190"/>
      <c r="AP179" s="178"/>
      <c r="AQ179" s="180"/>
      <c r="AR179" s="180"/>
      <c r="AS179" s="191"/>
      <c r="AT179" s="292"/>
      <c r="AU179" s="292"/>
      <c r="AV179" s="292"/>
    </row>
    <row r="180" spans="1:49" ht="300" customHeight="1" x14ac:dyDescent="0.2">
      <c r="A180" s="309">
        <v>29</v>
      </c>
      <c r="B180" s="311" t="s">
        <v>488</v>
      </c>
      <c r="C180" s="277" t="s">
        <v>31</v>
      </c>
      <c r="D180" s="277" t="s">
        <v>1187</v>
      </c>
      <c r="E180" s="277" t="s">
        <v>1188</v>
      </c>
      <c r="F180" s="277" t="s">
        <v>1246</v>
      </c>
      <c r="G180" s="341" t="s">
        <v>1189</v>
      </c>
      <c r="H180" s="277" t="s">
        <v>192</v>
      </c>
      <c r="I180" s="277" t="s">
        <v>48</v>
      </c>
      <c r="J180" s="277" t="s">
        <v>1190</v>
      </c>
      <c r="K180" s="277" t="s">
        <v>1191</v>
      </c>
      <c r="L180" s="277" t="s">
        <v>1192</v>
      </c>
      <c r="M180" s="277" t="s">
        <v>51</v>
      </c>
      <c r="N180" s="277" t="s">
        <v>62</v>
      </c>
      <c r="O180" s="279">
        <v>83</v>
      </c>
      <c r="P180" s="312" t="s">
        <v>501</v>
      </c>
      <c r="Q180" s="313">
        <v>0.6</v>
      </c>
      <c r="R180" s="277" t="s">
        <v>197</v>
      </c>
      <c r="S180" s="277" t="s">
        <v>197</v>
      </c>
      <c r="T180" s="312" t="s">
        <v>502</v>
      </c>
      <c r="U180" s="313">
        <v>0.6</v>
      </c>
      <c r="V180" s="315" t="s">
        <v>502</v>
      </c>
      <c r="W180" s="279">
        <v>1</v>
      </c>
      <c r="X180" s="277" t="s">
        <v>1193</v>
      </c>
      <c r="Y180" s="277" t="s">
        <v>40</v>
      </c>
      <c r="Z180" s="236" t="s">
        <v>1194</v>
      </c>
      <c r="AA180" s="228" t="s">
        <v>1195</v>
      </c>
      <c r="AB180" s="279" t="s">
        <v>506</v>
      </c>
      <c r="AC180" s="280" t="s">
        <v>214</v>
      </c>
      <c r="AD180" s="280" t="s">
        <v>201</v>
      </c>
      <c r="AE180" s="282">
        <v>0.3</v>
      </c>
      <c r="AF180" s="280" t="s">
        <v>202</v>
      </c>
      <c r="AG180" s="280" t="s">
        <v>203</v>
      </c>
      <c r="AH180" s="280" t="s">
        <v>204</v>
      </c>
      <c r="AI180" s="283">
        <v>0.42</v>
      </c>
      <c r="AJ180" s="287" t="s">
        <v>501</v>
      </c>
      <c r="AK180" s="282">
        <v>0.42</v>
      </c>
      <c r="AL180" s="287" t="s">
        <v>502</v>
      </c>
      <c r="AM180" s="282">
        <v>0.6</v>
      </c>
      <c r="AN180" s="275" t="s">
        <v>502</v>
      </c>
      <c r="AO180" s="276" t="s">
        <v>36</v>
      </c>
      <c r="AP180" s="277" t="s">
        <v>1196</v>
      </c>
      <c r="AQ180" s="277" t="s">
        <v>1197</v>
      </c>
      <c r="AR180" s="277" t="s">
        <v>1198</v>
      </c>
      <c r="AS180" s="286">
        <v>45473</v>
      </c>
      <c r="AT180" s="277" t="s">
        <v>1199</v>
      </c>
      <c r="AU180" s="277" t="s">
        <v>1200</v>
      </c>
      <c r="AV180" s="277"/>
      <c r="AW180" s="289"/>
    </row>
    <row r="181" spans="1:49" ht="15" customHeight="1" x14ac:dyDescent="0.2">
      <c r="A181" s="309"/>
      <c r="B181" s="311"/>
      <c r="C181" s="277"/>
      <c r="D181" s="277"/>
      <c r="E181" s="277"/>
      <c r="F181" s="277"/>
      <c r="G181" s="341"/>
      <c r="H181" s="277"/>
      <c r="I181" s="277"/>
      <c r="J181" s="277"/>
      <c r="K181" s="277"/>
      <c r="L181" s="277"/>
      <c r="M181" s="277"/>
      <c r="N181" s="277"/>
      <c r="O181" s="279"/>
      <c r="P181" s="312"/>
      <c r="Q181" s="313"/>
      <c r="R181" s="277"/>
      <c r="S181" s="277"/>
      <c r="T181" s="312"/>
      <c r="U181" s="313"/>
      <c r="V181" s="315"/>
      <c r="W181" s="279"/>
      <c r="X181" s="277"/>
      <c r="Y181" s="277"/>
      <c r="Z181" s="238"/>
      <c r="AA181" s="239"/>
      <c r="AB181" s="279"/>
      <c r="AC181" s="280"/>
      <c r="AD181" s="280"/>
      <c r="AE181" s="282"/>
      <c r="AF181" s="280"/>
      <c r="AG181" s="280"/>
      <c r="AH181" s="280"/>
      <c r="AI181" s="283"/>
      <c r="AJ181" s="287"/>
      <c r="AK181" s="282"/>
      <c r="AL181" s="287"/>
      <c r="AM181" s="282"/>
      <c r="AN181" s="275"/>
      <c r="AO181" s="276"/>
      <c r="AP181" s="277"/>
      <c r="AQ181" s="277"/>
      <c r="AR181" s="277"/>
      <c r="AS181" s="286"/>
      <c r="AT181" s="277"/>
      <c r="AU181" s="277"/>
      <c r="AV181" s="277"/>
      <c r="AW181" s="290"/>
    </row>
    <row r="182" spans="1:49" ht="15" customHeight="1" x14ac:dyDescent="0.2">
      <c r="A182" s="309"/>
      <c r="B182" s="311"/>
      <c r="C182" s="277"/>
      <c r="D182" s="277"/>
      <c r="E182" s="277"/>
      <c r="F182" s="277"/>
      <c r="G182" s="341"/>
      <c r="H182" s="277"/>
      <c r="I182" s="277"/>
      <c r="J182" s="277"/>
      <c r="K182" s="277"/>
      <c r="L182" s="277"/>
      <c r="M182" s="277"/>
      <c r="N182" s="277"/>
      <c r="O182" s="279"/>
      <c r="P182" s="312"/>
      <c r="Q182" s="313"/>
      <c r="R182" s="277"/>
      <c r="S182" s="277"/>
      <c r="T182" s="312"/>
      <c r="U182" s="313"/>
      <c r="V182" s="315"/>
      <c r="W182" s="279"/>
      <c r="X182" s="277"/>
      <c r="Y182" s="277"/>
      <c r="Z182" s="236" t="s">
        <v>1201</v>
      </c>
      <c r="AA182" s="228" t="s">
        <v>1201</v>
      </c>
      <c r="AB182" s="279"/>
      <c r="AC182" s="280"/>
      <c r="AD182" s="280"/>
      <c r="AE182" s="282"/>
      <c r="AF182" s="280"/>
      <c r="AG182" s="280"/>
      <c r="AH182" s="280"/>
      <c r="AI182" s="283"/>
      <c r="AJ182" s="287"/>
      <c r="AK182" s="282"/>
      <c r="AL182" s="287"/>
      <c r="AM182" s="282"/>
      <c r="AN182" s="275"/>
      <c r="AO182" s="276"/>
      <c r="AP182" s="277"/>
      <c r="AQ182" s="277"/>
      <c r="AR182" s="277"/>
      <c r="AS182" s="286"/>
      <c r="AT182" s="277"/>
      <c r="AU182" s="277"/>
      <c r="AV182" s="277"/>
      <c r="AW182" s="290"/>
    </row>
    <row r="183" spans="1:49" ht="15" customHeight="1" x14ac:dyDescent="0.2">
      <c r="A183" s="309"/>
      <c r="B183" s="311"/>
      <c r="C183" s="277"/>
      <c r="D183" s="277"/>
      <c r="E183" s="277"/>
      <c r="F183" s="277"/>
      <c r="G183" s="341"/>
      <c r="H183" s="277"/>
      <c r="I183" s="277"/>
      <c r="J183" s="277"/>
      <c r="K183" s="277"/>
      <c r="L183" s="277"/>
      <c r="M183" s="277"/>
      <c r="N183" s="277"/>
      <c r="O183" s="279"/>
      <c r="P183" s="312"/>
      <c r="Q183" s="313"/>
      <c r="R183" s="277"/>
      <c r="S183" s="277"/>
      <c r="T183" s="312"/>
      <c r="U183" s="313"/>
      <c r="V183" s="315"/>
      <c r="W183" s="279"/>
      <c r="X183" s="277"/>
      <c r="Y183" s="277"/>
      <c r="Z183" s="236"/>
      <c r="AA183" s="228"/>
      <c r="AB183" s="279"/>
      <c r="AC183" s="280"/>
      <c r="AD183" s="280"/>
      <c r="AE183" s="282"/>
      <c r="AF183" s="280"/>
      <c r="AG183" s="280"/>
      <c r="AH183" s="280"/>
      <c r="AI183" s="283"/>
      <c r="AJ183" s="287"/>
      <c r="AK183" s="282"/>
      <c r="AL183" s="287"/>
      <c r="AM183" s="282"/>
      <c r="AN183" s="275"/>
      <c r="AO183" s="276"/>
      <c r="AP183" s="277"/>
      <c r="AQ183" s="277"/>
      <c r="AR183" s="277"/>
      <c r="AS183" s="286"/>
      <c r="AT183" s="277"/>
      <c r="AU183" s="277"/>
      <c r="AV183" s="277"/>
      <c r="AW183" s="290"/>
    </row>
    <row r="184" spans="1:49" ht="15" customHeight="1" x14ac:dyDescent="0.2">
      <c r="A184" s="309"/>
      <c r="B184" s="311"/>
      <c r="C184" s="277"/>
      <c r="D184" s="277"/>
      <c r="E184" s="277"/>
      <c r="F184" s="277"/>
      <c r="G184" s="341"/>
      <c r="H184" s="277"/>
      <c r="I184" s="277"/>
      <c r="J184" s="277"/>
      <c r="K184" s="277"/>
      <c r="L184" s="277"/>
      <c r="M184" s="277"/>
      <c r="N184" s="277"/>
      <c r="O184" s="279"/>
      <c r="P184" s="312"/>
      <c r="Q184" s="313"/>
      <c r="R184" s="277"/>
      <c r="S184" s="277"/>
      <c r="T184" s="312"/>
      <c r="U184" s="313"/>
      <c r="V184" s="315"/>
      <c r="W184" s="279"/>
      <c r="X184" s="277"/>
      <c r="Y184" s="277"/>
      <c r="Z184" s="236" t="s">
        <v>1202</v>
      </c>
      <c r="AA184" s="228" t="s">
        <v>1202</v>
      </c>
      <c r="AB184" s="279"/>
      <c r="AC184" s="280"/>
      <c r="AD184" s="280"/>
      <c r="AE184" s="282"/>
      <c r="AF184" s="280"/>
      <c r="AG184" s="280"/>
      <c r="AH184" s="280"/>
      <c r="AI184" s="283"/>
      <c r="AJ184" s="287"/>
      <c r="AK184" s="282"/>
      <c r="AL184" s="287"/>
      <c r="AM184" s="282"/>
      <c r="AN184" s="275"/>
      <c r="AO184" s="276"/>
      <c r="AP184" s="277"/>
      <c r="AQ184" s="277"/>
      <c r="AR184" s="277"/>
      <c r="AS184" s="286"/>
      <c r="AT184" s="277"/>
      <c r="AU184" s="277"/>
      <c r="AV184" s="277"/>
      <c r="AW184" s="290"/>
    </row>
    <row r="185" spans="1:49" ht="15.75" customHeight="1" x14ac:dyDescent="0.2">
      <c r="A185" s="309"/>
      <c r="B185" s="311"/>
      <c r="C185" s="277"/>
      <c r="D185" s="277"/>
      <c r="E185" s="277"/>
      <c r="F185" s="277"/>
      <c r="G185" s="341"/>
      <c r="H185" s="277"/>
      <c r="I185" s="277"/>
      <c r="J185" s="277"/>
      <c r="K185" s="277"/>
      <c r="L185" s="277"/>
      <c r="M185" s="277"/>
      <c r="N185" s="277"/>
      <c r="O185" s="279"/>
      <c r="P185" s="312"/>
      <c r="Q185" s="313"/>
      <c r="R185" s="277"/>
      <c r="S185" s="277"/>
      <c r="T185" s="312"/>
      <c r="U185" s="313"/>
      <c r="V185" s="315"/>
      <c r="W185" s="182">
        <v>2</v>
      </c>
      <c r="X185" s="228" t="s">
        <v>1203</v>
      </c>
      <c r="Y185" s="182" t="s">
        <v>32</v>
      </c>
      <c r="Z185" s="215" t="s">
        <v>1204</v>
      </c>
      <c r="AA185" s="215" t="s">
        <v>1205</v>
      </c>
      <c r="AB185" s="182" t="s">
        <v>506</v>
      </c>
      <c r="AC185" s="218" t="s">
        <v>214</v>
      </c>
      <c r="AD185" s="218" t="s">
        <v>201</v>
      </c>
      <c r="AE185" s="219">
        <v>0.3</v>
      </c>
      <c r="AF185" s="218" t="s">
        <v>202</v>
      </c>
      <c r="AG185" s="218" t="s">
        <v>203</v>
      </c>
      <c r="AH185" s="218" t="s">
        <v>204</v>
      </c>
      <c r="AI185" s="220">
        <v>0.29399999999999998</v>
      </c>
      <c r="AJ185" s="221" t="s">
        <v>508</v>
      </c>
      <c r="AK185" s="219">
        <v>0.28999999999999998</v>
      </c>
      <c r="AL185" s="229" t="s">
        <v>502</v>
      </c>
      <c r="AM185" s="219">
        <v>0.6</v>
      </c>
      <c r="AN185" s="230" t="s">
        <v>502</v>
      </c>
      <c r="AO185" s="224" t="s">
        <v>36</v>
      </c>
      <c r="AP185" s="183"/>
      <c r="AQ185" s="182"/>
      <c r="AR185" s="183"/>
      <c r="AS185" s="182"/>
      <c r="AT185" s="277"/>
      <c r="AU185" s="277"/>
      <c r="AV185" s="277"/>
      <c r="AW185" s="290"/>
    </row>
    <row r="186" spans="1:49" ht="90" customHeight="1" x14ac:dyDescent="0.2">
      <c r="A186" s="309">
        <v>30</v>
      </c>
      <c r="B186" s="311" t="s">
        <v>488</v>
      </c>
      <c r="C186" s="277" t="s">
        <v>31</v>
      </c>
      <c r="D186" s="277" t="s">
        <v>1187</v>
      </c>
      <c r="E186" s="277" t="s">
        <v>1206</v>
      </c>
      <c r="F186" s="277" t="s">
        <v>1246</v>
      </c>
      <c r="G186" s="341" t="s">
        <v>1207</v>
      </c>
      <c r="H186" s="277" t="s">
        <v>192</v>
      </c>
      <c r="I186" s="277" t="s">
        <v>48</v>
      </c>
      <c r="J186" s="277" t="s">
        <v>1208</v>
      </c>
      <c r="K186" s="277" t="s">
        <v>1209</v>
      </c>
      <c r="L186" s="277" t="s">
        <v>1192</v>
      </c>
      <c r="M186" s="277" t="s">
        <v>58</v>
      </c>
      <c r="N186" s="277" t="s">
        <v>58</v>
      </c>
      <c r="O186" s="279">
        <v>83</v>
      </c>
      <c r="P186" s="312" t="s">
        <v>501</v>
      </c>
      <c r="Q186" s="313">
        <v>0.6</v>
      </c>
      <c r="R186" s="277" t="s">
        <v>197</v>
      </c>
      <c r="S186" s="277" t="s">
        <v>197</v>
      </c>
      <c r="T186" s="312" t="s">
        <v>502</v>
      </c>
      <c r="U186" s="313">
        <v>0.6</v>
      </c>
      <c r="V186" s="315" t="s">
        <v>502</v>
      </c>
      <c r="W186" s="279">
        <v>1</v>
      </c>
      <c r="X186" s="277" t="s">
        <v>1210</v>
      </c>
      <c r="Y186" s="279" t="s">
        <v>40</v>
      </c>
      <c r="Z186" s="183" t="s">
        <v>1211</v>
      </c>
      <c r="AA186" s="215" t="s">
        <v>1214</v>
      </c>
      <c r="AB186" s="279" t="s">
        <v>506</v>
      </c>
      <c r="AC186" s="280" t="s">
        <v>214</v>
      </c>
      <c r="AD186" s="280" t="s">
        <v>201</v>
      </c>
      <c r="AE186" s="282">
        <v>0.3</v>
      </c>
      <c r="AF186" s="280" t="s">
        <v>202</v>
      </c>
      <c r="AG186" s="280" t="s">
        <v>203</v>
      </c>
      <c r="AH186" s="280" t="s">
        <v>204</v>
      </c>
      <c r="AI186" s="283">
        <v>0.42</v>
      </c>
      <c r="AJ186" s="287" t="s">
        <v>501</v>
      </c>
      <c r="AK186" s="282">
        <v>0.42</v>
      </c>
      <c r="AL186" s="287" t="s">
        <v>502</v>
      </c>
      <c r="AM186" s="282">
        <v>0.6</v>
      </c>
      <c r="AN186" s="275" t="s">
        <v>502</v>
      </c>
      <c r="AO186" s="276" t="s">
        <v>36</v>
      </c>
      <c r="AP186" s="277" t="s">
        <v>1215</v>
      </c>
      <c r="AQ186" s="277" t="s">
        <v>1197</v>
      </c>
      <c r="AR186" s="277" t="s">
        <v>1198</v>
      </c>
      <c r="AS186" s="286">
        <v>45473</v>
      </c>
      <c r="AT186" s="277" t="s">
        <v>1216</v>
      </c>
      <c r="AU186" s="279" t="s">
        <v>1200</v>
      </c>
      <c r="AV186" s="279"/>
    </row>
    <row r="187" spans="1:49" ht="15" customHeight="1" x14ac:dyDescent="0.2">
      <c r="A187" s="309"/>
      <c r="B187" s="311"/>
      <c r="C187" s="277"/>
      <c r="D187" s="277"/>
      <c r="E187" s="277"/>
      <c r="F187" s="277"/>
      <c r="G187" s="341"/>
      <c r="H187" s="277"/>
      <c r="I187" s="277"/>
      <c r="J187" s="277"/>
      <c r="K187" s="277"/>
      <c r="L187" s="277"/>
      <c r="M187" s="277"/>
      <c r="N187" s="277"/>
      <c r="O187" s="279"/>
      <c r="P187" s="312"/>
      <c r="Q187" s="313"/>
      <c r="R187" s="277"/>
      <c r="S187" s="277"/>
      <c r="T187" s="312"/>
      <c r="U187" s="313"/>
      <c r="V187" s="315"/>
      <c r="W187" s="279"/>
      <c r="X187" s="277"/>
      <c r="Y187" s="279"/>
      <c r="Z187" s="225"/>
      <c r="AA187" s="240"/>
      <c r="AB187" s="279"/>
      <c r="AC187" s="280"/>
      <c r="AD187" s="280"/>
      <c r="AE187" s="282"/>
      <c r="AF187" s="280"/>
      <c r="AG187" s="280"/>
      <c r="AH187" s="280"/>
      <c r="AI187" s="283"/>
      <c r="AJ187" s="287"/>
      <c r="AK187" s="282"/>
      <c r="AL187" s="287"/>
      <c r="AM187" s="282"/>
      <c r="AN187" s="275"/>
      <c r="AO187" s="276"/>
      <c r="AP187" s="277"/>
      <c r="AQ187" s="277"/>
      <c r="AR187" s="277"/>
      <c r="AS187" s="286"/>
      <c r="AT187" s="277"/>
      <c r="AU187" s="279"/>
      <c r="AV187" s="279"/>
    </row>
    <row r="188" spans="1:49" ht="15" customHeight="1" x14ac:dyDescent="0.2">
      <c r="A188" s="309"/>
      <c r="B188" s="311"/>
      <c r="C188" s="277"/>
      <c r="D188" s="277"/>
      <c r="E188" s="277"/>
      <c r="F188" s="277"/>
      <c r="G188" s="341"/>
      <c r="H188" s="277"/>
      <c r="I188" s="277"/>
      <c r="J188" s="277"/>
      <c r="K188" s="277"/>
      <c r="L188" s="277"/>
      <c r="M188" s="277"/>
      <c r="N188" s="277"/>
      <c r="O188" s="279"/>
      <c r="P188" s="312"/>
      <c r="Q188" s="313"/>
      <c r="R188" s="277"/>
      <c r="S188" s="277"/>
      <c r="T188" s="312"/>
      <c r="U188" s="313"/>
      <c r="V188" s="315"/>
      <c r="W188" s="279"/>
      <c r="X188" s="277"/>
      <c r="Y188" s="279"/>
      <c r="Z188" s="183" t="s">
        <v>1212</v>
      </c>
      <c r="AA188" s="215" t="s">
        <v>1212</v>
      </c>
      <c r="AB188" s="279"/>
      <c r="AC188" s="280"/>
      <c r="AD188" s="280"/>
      <c r="AE188" s="282"/>
      <c r="AF188" s="280"/>
      <c r="AG188" s="280"/>
      <c r="AH188" s="280"/>
      <c r="AI188" s="283"/>
      <c r="AJ188" s="287"/>
      <c r="AK188" s="282"/>
      <c r="AL188" s="287"/>
      <c r="AM188" s="282"/>
      <c r="AN188" s="275"/>
      <c r="AO188" s="276"/>
      <c r="AP188" s="277"/>
      <c r="AQ188" s="277"/>
      <c r="AR188" s="277"/>
      <c r="AS188" s="286"/>
      <c r="AT188" s="277"/>
      <c r="AU188" s="279"/>
      <c r="AV188" s="279"/>
    </row>
    <row r="189" spans="1:49" ht="15" customHeight="1" x14ac:dyDescent="0.2">
      <c r="A189" s="309"/>
      <c r="B189" s="311"/>
      <c r="C189" s="277"/>
      <c r="D189" s="277"/>
      <c r="E189" s="277"/>
      <c r="F189" s="277"/>
      <c r="G189" s="341"/>
      <c r="H189" s="277"/>
      <c r="I189" s="277"/>
      <c r="J189" s="277"/>
      <c r="K189" s="277"/>
      <c r="L189" s="277"/>
      <c r="M189" s="277"/>
      <c r="N189" s="277"/>
      <c r="O189" s="279"/>
      <c r="P189" s="312"/>
      <c r="Q189" s="313"/>
      <c r="R189" s="277"/>
      <c r="S189" s="277"/>
      <c r="T189" s="312"/>
      <c r="U189" s="313"/>
      <c r="V189" s="315"/>
      <c r="W189" s="279"/>
      <c r="X189" s="277"/>
      <c r="Y189" s="279"/>
      <c r="Z189" s="183"/>
      <c r="AA189" s="215"/>
      <c r="AB189" s="279"/>
      <c r="AC189" s="280"/>
      <c r="AD189" s="280"/>
      <c r="AE189" s="282"/>
      <c r="AF189" s="280"/>
      <c r="AG189" s="280"/>
      <c r="AH189" s="280"/>
      <c r="AI189" s="283"/>
      <c r="AJ189" s="287"/>
      <c r="AK189" s="282"/>
      <c r="AL189" s="287"/>
      <c r="AM189" s="282"/>
      <c r="AN189" s="275"/>
      <c r="AO189" s="276"/>
      <c r="AP189" s="277"/>
      <c r="AQ189" s="277"/>
      <c r="AR189" s="277"/>
      <c r="AS189" s="286"/>
      <c r="AT189" s="277"/>
      <c r="AU189" s="279"/>
      <c r="AV189" s="279"/>
    </row>
    <row r="190" spans="1:49" ht="15" customHeight="1" x14ac:dyDescent="0.2">
      <c r="A190" s="309"/>
      <c r="B190" s="311"/>
      <c r="C190" s="277"/>
      <c r="D190" s="277"/>
      <c r="E190" s="277"/>
      <c r="F190" s="277"/>
      <c r="G190" s="341"/>
      <c r="H190" s="277"/>
      <c r="I190" s="277"/>
      <c r="J190" s="277"/>
      <c r="K190" s="277"/>
      <c r="L190" s="277"/>
      <c r="M190" s="277"/>
      <c r="N190" s="277"/>
      <c r="O190" s="279"/>
      <c r="P190" s="312"/>
      <c r="Q190" s="313"/>
      <c r="R190" s="277"/>
      <c r="S190" s="277"/>
      <c r="T190" s="312"/>
      <c r="U190" s="313"/>
      <c r="V190" s="315"/>
      <c r="W190" s="279"/>
      <c r="X190" s="277"/>
      <c r="Y190" s="279"/>
      <c r="Z190" s="183" t="s">
        <v>1213</v>
      </c>
      <c r="AA190" s="215" t="s">
        <v>1213</v>
      </c>
      <c r="AB190" s="279"/>
      <c r="AC190" s="280"/>
      <c r="AD190" s="280"/>
      <c r="AE190" s="282"/>
      <c r="AF190" s="280"/>
      <c r="AG190" s="280"/>
      <c r="AH190" s="280"/>
      <c r="AI190" s="283"/>
      <c r="AJ190" s="287"/>
      <c r="AK190" s="282"/>
      <c r="AL190" s="287"/>
      <c r="AM190" s="282"/>
      <c r="AN190" s="275"/>
      <c r="AO190" s="276"/>
      <c r="AP190" s="277"/>
      <c r="AQ190" s="277"/>
      <c r="AR190" s="277"/>
      <c r="AS190" s="286"/>
      <c r="AT190" s="277"/>
      <c r="AU190" s="279"/>
      <c r="AV190" s="279"/>
    </row>
    <row r="191" spans="1:49" ht="15.75" customHeight="1" x14ac:dyDescent="0.2">
      <c r="A191" s="309"/>
      <c r="B191" s="311"/>
      <c r="C191" s="277"/>
      <c r="D191" s="277"/>
      <c r="E191" s="277"/>
      <c r="F191" s="277"/>
      <c r="G191" s="341"/>
      <c r="H191" s="277"/>
      <c r="I191" s="277"/>
      <c r="J191" s="277"/>
      <c r="K191" s="277"/>
      <c r="L191" s="277"/>
      <c r="M191" s="277"/>
      <c r="N191" s="277"/>
      <c r="O191" s="279"/>
      <c r="P191" s="312"/>
      <c r="Q191" s="313"/>
      <c r="R191" s="277"/>
      <c r="S191" s="277"/>
      <c r="T191" s="312"/>
      <c r="U191" s="313"/>
      <c r="V191" s="315"/>
      <c r="W191" s="182">
        <v>2</v>
      </c>
      <c r="X191" s="183"/>
      <c r="Y191" s="182" t="s">
        <v>32</v>
      </c>
      <c r="Z191" s="196" t="s">
        <v>1204</v>
      </c>
      <c r="AA191" s="228" t="s">
        <v>1217</v>
      </c>
      <c r="AB191" s="182" t="s">
        <v>506</v>
      </c>
      <c r="AC191" s="218" t="s">
        <v>214</v>
      </c>
      <c r="AD191" s="218" t="s">
        <v>201</v>
      </c>
      <c r="AE191" s="219">
        <v>0.3</v>
      </c>
      <c r="AF191" s="218" t="s">
        <v>202</v>
      </c>
      <c r="AG191" s="218" t="s">
        <v>203</v>
      </c>
      <c r="AH191" s="218" t="s">
        <v>204</v>
      </c>
      <c r="AI191" s="220">
        <v>0.29399999999999998</v>
      </c>
      <c r="AJ191" s="221" t="s">
        <v>508</v>
      </c>
      <c r="AK191" s="219">
        <v>0.28999999999999998</v>
      </c>
      <c r="AL191" s="229" t="s">
        <v>502</v>
      </c>
      <c r="AM191" s="219">
        <v>0.6</v>
      </c>
      <c r="AN191" s="230" t="s">
        <v>502</v>
      </c>
      <c r="AO191" s="224" t="s">
        <v>36</v>
      </c>
      <c r="AP191" s="183"/>
      <c r="AQ191" s="182"/>
      <c r="AR191" s="183"/>
      <c r="AS191" s="182"/>
      <c r="AT191" s="277"/>
      <c r="AU191" s="279"/>
      <c r="AV191" s="279"/>
    </row>
    <row r="192" spans="1:49" s="109" customFormat="1" ht="127.5" customHeight="1" x14ac:dyDescent="0.25">
      <c r="A192" s="309">
        <v>31</v>
      </c>
      <c r="B192" s="311" t="s">
        <v>488</v>
      </c>
      <c r="C192" s="277" t="s">
        <v>31</v>
      </c>
      <c r="D192" s="277" t="s">
        <v>1218</v>
      </c>
      <c r="E192" s="277" t="s">
        <v>1219</v>
      </c>
      <c r="F192" s="277" t="s">
        <v>1246</v>
      </c>
      <c r="G192" s="341" t="s">
        <v>1220</v>
      </c>
      <c r="H192" s="277" t="s">
        <v>192</v>
      </c>
      <c r="I192" s="277" t="s">
        <v>48</v>
      </c>
      <c r="J192" s="277" t="s">
        <v>1221</v>
      </c>
      <c r="K192" s="277" t="s">
        <v>1209</v>
      </c>
      <c r="L192" s="277" t="s">
        <v>1192</v>
      </c>
      <c r="M192" s="277" t="s">
        <v>58</v>
      </c>
      <c r="N192" s="277" t="s">
        <v>58</v>
      </c>
      <c r="O192" s="279">
        <v>465</v>
      </c>
      <c r="P192" s="312" t="s">
        <v>501</v>
      </c>
      <c r="Q192" s="313">
        <v>0.6</v>
      </c>
      <c r="R192" s="277" t="s">
        <v>197</v>
      </c>
      <c r="S192" s="277" t="s">
        <v>197</v>
      </c>
      <c r="T192" s="312" t="s">
        <v>502</v>
      </c>
      <c r="U192" s="313">
        <v>0.6</v>
      </c>
      <c r="V192" s="315" t="s">
        <v>502</v>
      </c>
      <c r="W192" s="279">
        <v>1</v>
      </c>
      <c r="X192" s="277" t="s">
        <v>1222</v>
      </c>
      <c r="Y192" s="279" t="s">
        <v>29</v>
      </c>
      <c r="Z192" s="196" t="s">
        <v>1223</v>
      </c>
      <c r="AA192" s="228" t="s">
        <v>1227</v>
      </c>
      <c r="AB192" s="279" t="s">
        <v>506</v>
      </c>
      <c r="AC192" s="280" t="s">
        <v>200</v>
      </c>
      <c r="AD192" s="280" t="s">
        <v>201</v>
      </c>
      <c r="AE192" s="282">
        <v>0.4</v>
      </c>
      <c r="AF192" s="280" t="s">
        <v>202</v>
      </c>
      <c r="AG192" s="280" t="s">
        <v>203</v>
      </c>
      <c r="AH192" s="280" t="s">
        <v>204</v>
      </c>
      <c r="AI192" s="283">
        <v>0.36</v>
      </c>
      <c r="AJ192" s="285" t="s">
        <v>508</v>
      </c>
      <c r="AK192" s="282">
        <v>0.36</v>
      </c>
      <c r="AL192" s="287" t="s">
        <v>502</v>
      </c>
      <c r="AM192" s="282">
        <v>0.6</v>
      </c>
      <c r="AN192" s="275" t="s">
        <v>502</v>
      </c>
      <c r="AO192" s="276" t="s">
        <v>36</v>
      </c>
      <c r="AP192" s="277" t="s">
        <v>1228</v>
      </c>
      <c r="AQ192" s="277" t="s">
        <v>1197</v>
      </c>
      <c r="AR192" s="277" t="s">
        <v>1198</v>
      </c>
      <c r="AS192" s="286">
        <v>45473</v>
      </c>
      <c r="AT192" s="347" t="s">
        <v>1229</v>
      </c>
      <c r="AU192" s="347" t="s">
        <v>1230</v>
      </c>
      <c r="AV192" s="347" t="s">
        <v>1231</v>
      </c>
    </row>
    <row r="193" spans="1:48" ht="19.5" customHeight="1" x14ac:dyDescent="0.2">
      <c r="A193" s="309"/>
      <c r="B193" s="311"/>
      <c r="C193" s="277"/>
      <c r="D193" s="277"/>
      <c r="E193" s="277"/>
      <c r="F193" s="277"/>
      <c r="G193" s="341"/>
      <c r="H193" s="277"/>
      <c r="I193" s="277"/>
      <c r="J193" s="277"/>
      <c r="K193" s="277"/>
      <c r="L193" s="277"/>
      <c r="M193" s="277"/>
      <c r="N193" s="277"/>
      <c r="O193" s="279"/>
      <c r="P193" s="312"/>
      <c r="Q193" s="313"/>
      <c r="R193" s="277"/>
      <c r="S193" s="277"/>
      <c r="T193" s="312"/>
      <c r="U193" s="313"/>
      <c r="V193" s="315"/>
      <c r="W193" s="279"/>
      <c r="X193" s="277"/>
      <c r="Y193" s="279"/>
      <c r="Z193" s="241"/>
      <c r="AA193" s="239"/>
      <c r="AB193" s="279"/>
      <c r="AC193" s="280"/>
      <c r="AD193" s="280"/>
      <c r="AE193" s="282"/>
      <c r="AF193" s="280"/>
      <c r="AG193" s="280"/>
      <c r="AH193" s="280"/>
      <c r="AI193" s="283"/>
      <c r="AJ193" s="285"/>
      <c r="AK193" s="282"/>
      <c r="AL193" s="287"/>
      <c r="AM193" s="282"/>
      <c r="AN193" s="275"/>
      <c r="AO193" s="276"/>
      <c r="AP193" s="277"/>
      <c r="AQ193" s="277"/>
      <c r="AR193" s="277"/>
      <c r="AS193" s="286"/>
      <c r="AT193" s="347"/>
      <c r="AU193" s="347"/>
      <c r="AV193" s="347"/>
    </row>
    <row r="194" spans="1:48" ht="15.75" customHeight="1" x14ac:dyDescent="0.2">
      <c r="A194" s="309"/>
      <c r="B194" s="311"/>
      <c r="C194" s="277"/>
      <c r="D194" s="277"/>
      <c r="E194" s="277"/>
      <c r="F194" s="277"/>
      <c r="G194" s="341"/>
      <c r="H194" s="277"/>
      <c r="I194" s="277"/>
      <c r="J194" s="277"/>
      <c r="K194" s="277"/>
      <c r="L194" s="277"/>
      <c r="M194" s="277"/>
      <c r="N194" s="277"/>
      <c r="O194" s="279"/>
      <c r="P194" s="312"/>
      <c r="Q194" s="313"/>
      <c r="R194" s="277"/>
      <c r="S194" s="277"/>
      <c r="T194" s="312"/>
      <c r="U194" s="313"/>
      <c r="V194" s="315"/>
      <c r="W194" s="279"/>
      <c r="X194" s="277"/>
      <c r="Y194" s="279"/>
      <c r="Z194" s="196" t="s">
        <v>1224</v>
      </c>
      <c r="AA194" s="228" t="s">
        <v>1224</v>
      </c>
      <c r="AB194" s="279"/>
      <c r="AC194" s="280"/>
      <c r="AD194" s="280"/>
      <c r="AE194" s="282"/>
      <c r="AF194" s="280"/>
      <c r="AG194" s="280"/>
      <c r="AH194" s="280"/>
      <c r="AI194" s="283"/>
      <c r="AJ194" s="285"/>
      <c r="AK194" s="282"/>
      <c r="AL194" s="287"/>
      <c r="AM194" s="282"/>
      <c r="AN194" s="275"/>
      <c r="AO194" s="276"/>
      <c r="AP194" s="277"/>
      <c r="AQ194" s="277"/>
      <c r="AR194" s="277"/>
      <c r="AS194" s="286"/>
      <c r="AT194" s="347"/>
      <c r="AU194" s="347"/>
      <c r="AV194" s="347"/>
    </row>
    <row r="195" spans="1:48" ht="15.75" customHeight="1" x14ac:dyDescent="0.2">
      <c r="A195" s="309"/>
      <c r="B195" s="311"/>
      <c r="C195" s="277"/>
      <c r="D195" s="277"/>
      <c r="E195" s="277"/>
      <c r="F195" s="277"/>
      <c r="G195" s="341"/>
      <c r="H195" s="277"/>
      <c r="I195" s="277"/>
      <c r="J195" s="277"/>
      <c r="K195" s="277"/>
      <c r="L195" s="277"/>
      <c r="M195" s="277"/>
      <c r="N195" s="277"/>
      <c r="O195" s="279"/>
      <c r="P195" s="312"/>
      <c r="Q195" s="313"/>
      <c r="R195" s="277"/>
      <c r="S195" s="277"/>
      <c r="T195" s="312"/>
      <c r="U195" s="313"/>
      <c r="V195" s="315"/>
      <c r="W195" s="279"/>
      <c r="X195" s="277"/>
      <c r="Y195" s="279"/>
      <c r="Z195" s="196" t="s">
        <v>1225</v>
      </c>
      <c r="AA195" s="228" t="s">
        <v>1225</v>
      </c>
      <c r="AB195" s="279"/>
      <c r="AC195" s="280"/>
      <c r="AD195" s="280"/>
      <c r="AE195" s="282"/>
      <c r="AF195" s="280"/>
      <c r="AG195" s="280"/>
      <c r="AH195" s="280"/>
      <c r="AI195" s="283"/>
      <c r="AJ195" s="285"/>
      <c r="AK195" s="282"/>
      <c r="AL195" s="287"/>
      <c r="AM195" s="282"/>
      <c r="AN195" s="275"/>
      <c r="AO195" s="276"/>
      <c r="AP195" s="277"/>
      <c r="AQ195" s="277"/>
      <c r="AR195" s="277"/>
      <c r="AS195" s="286"/>
      <c r="AT195" s="347"/>
      <c r="AU195" s="347"/>
      <c r="AV195" s="347"/>
    </row>
    <row r="196" spans="1:48" ht="15.75" customHeight="1" x14ac:dyDescent="0.2">
      <c r="A196" s="309"/>
      <c r="B196" s="311"/>
      <c r="C196" s="277"/>
      <c r="D196" s="277"/>
      <c r="E196" s="277"/>
      <c r="F196" s="277"/>
      <c r="G196" s="341"/>
      <c r="H196" s="277"/>
      <c r="I196" s="277"/>
      <c r="J196" s="277"/>
      <c r="K196" s="277"/>
      <c r="L196" s="277"/>
      <c r="M196" s="277"/>
      <c r="N196" s="277"/>
      <c r="O196" s="279"/>
      <c r="P196" s="312"/>
      <c r="Q196" s="313"/>
      <c r="R196" s="277"/>
      <c r="S196" s="277"/>
      <c r="T196" s="312"/>
      <c r="U196" s="313"/>
      <c r="V196" s="315"/>
      <c r="W196" s="279"/>
      <c r="X196" s="277"/>
      <c r="Y196" s="279"/>
      <c r="Z196" s="196" t="s">
        <v>1226</v>
      </c>
      <c r="AA196" s="228" t="s">
        <v>1226</v>
      </c>
      <c r="AB196" s="279"/>
      <c r="AC196" s="280"/>
      <c r="AD196" s="280"/>
      <c r="AE196" s="282"/>
      <c r="AF196" s="280"/>
      <c r="AG196" s="280"/>
      <c r="AH196" s="280"/>
      <c r="AI196" s="283"/>
      <c r="AJ196" s="285"/>
      <c r="AK196" s="282"/>
      <c r="AL196" s="287"/>
      <c r="AM196" s="282"/>
      <c r="AN196" s="275"/>
      <c r="AO196" s="276"/>
      <c r="AP196" s="277"/>
      <c r="AQ196" s="277"/>
      <c r="AR196" s="277"/>
      <c r="AS196" s="286"/>
      <c r="AT196" s="347"/>
      <c r="AU196" s="347"/>
      <c r="AV196" s="347"/>
    </row>
    <row r="197" spans="1:48" ht="15.75" customHeight="1" x14ac:dyDescent="0.2">
      <c r="A197" s="309"/>
      <c r="B197" s="311"/>
      <c r="C197" s="277"/>
      <c r="D197" s="277"/>
      <c r="E197" s="277"/>
      <c r="F197" s="277"/>
      <c r="G197" s="341"/>
      <c r="H197" s="277"/>
      <c r="I197" s="277"/>
      <c r="J197" s="277"/>
      <c r="K197" s="277"/>
      <c r="L197" s="277"/>
      <c r="M197" s="277"/>
      <c r="N197" s="277"/>
      <c r="O197" s="279"/>
      <c r="P197" s="312"/>
      <c r="Q197" s="313"/>
      <c r="R197" s="277"/>
      <c r="S197" s="277"/>
      <c r="T197" s="312"/>
      <c r="U197" s="313"/>
      <c r="V197" s="315"/>
      <c r="W197" s="279"/>
      <c r="X197" s="277"/>
      <c r="Y197" s="279"/>
      <c r="Z197" s="241"/>
      <c r="AA197" s="239"/>
      <c r="AB197" s="279"/>
      <c r="AC197" s="280"/>
      <c r="AD197" s="280"/>
      <c r="AE197" s="282"/>
      <c r="AF197" s="280"/>
      <c r="AG197" s="280"/>
      <c r="AH197" s="280"/>
      <c r="AI197" s="283"/>
      <c r="AJ197" s="285"/>
      <c r="AK197" s="282"/>
      <c r="AL197" s="287"/>
      <c r="AM197" s="282"/>
      <c r="AN197" s="275"/>
      <c r="AO197" s="276"/>
      <c r="AP197" s="277"/>
      <c r="AQ197" s="277"/>
      <c r="AR197" s="277"/>
      <c r="AS197" s="286"/>
      <c r="AT197" s="347"/>
      <c r="AU197" s="347"/>
      <c r="AV197" s="347"/>
    </row>
    <row r="198" spans="1:48" ht="89.25" customHeight="1" x14ac:dyDescent="0.2">
      <c r="A198" s="309">
        <v>32</v>
      </c>
      <c r="B198" s="311" t="s">
        <v>488</v>
      </c>
      <c r="C198" s="277" t="s">
        <v>34</v>
      </c>
      <c r="D198" s="277" t="s">
        <v>1232</v>
      </c>
      <c r="E198" s="277" t="s">
        <v>1233</v>
      </c>
      <c r="F198" s="277" t="s">
        <v>1246</v>
      </c>
      <c r="G198" s="341" t="s">
        <v>1234</v>
      </c>
      <c r="H198" s="277" t="s">
        <v>192</v>
      </c>
      <c r="I198" s="277" t="s">
        <v>45</v>
      </c>
      <c r="J198" s="277" t="s">
        <v>1235</v>
      </c>
      <c r="K198" s="277" t="s">
        <v>1209</v>
      </c>
      <c r="L198" s="277" t="s">
        <v>1192</v>
      </c>
      <c r="M198" s="277" t="s">
        <v>58</v>
      </c>
      <c r="N198" s="277" t="s">
        <v>58</v>
      </c>
      <c r="O198" s="279">
        <v>630</v>
      </c>
      <c r="P198" s="344" t="s">
        <v>1019</v>
      </c>
      <c r="Q198" s="313">
        <v>0.8</v>
      </c>
      <c r="R198" s="277" t="s">
        <v>197</v>
      </c>
      <c r="S198" s="277" t="s">
        <v>197</v>
      </c>
      <c r="T198" s="312" t="s">
        <v>502</v>
      </c>
      <c r="U198" s="313">
        <v>0.6</v>
      </c>
      <c r="V198" s="346" t="s">
        <v>1061</v>
      </c>
      <c r="W198" s="279">
        <v>1</v>
      </c>
      <c r="X198" s="277" t="s">
        <v>1236</v>
      </c>
      <c r="Y198" s="279" t="s">
        <v>29</v>
      </c>
      <c r="Z198" s="196" t="s">
        <v>1237</v>
      </c>
      <c r="AA198" s="228" t="s">
        <v>1240</v>
      </c>
      <c r="AB198" s="279" t="s">
        <v>1052</v>
      </c>
      <c r="AC198" s="280" t="s">
        <v>315</v>
      </c>
      <c r="AD198" s="280" t="s">
        <v>201</v>
      </c>
      <c r="AE198" s="282">
        <v>0.25</v>
      </c>
      <c r="AF198" s="280" t="s">
        <v>202</v>
      </c>
      <c r="AG198" s="280" t="s">
        <v>203</v>
      </c>
      <c r="AH198" s="280" t="s">
        <v>204</v>
      </c>
      <c r="AI198" s="283">
        <v>0.8</v>
      </c>
      <c r="AJ198" s="284" t="s">
        <v>1019</v>
      </c>
      <c r="AK198" s="282">
        <v>0.8</v>
      </c>
      <c r="AL198" s="287" t="s">
        <v>502</v>
      </c>
      <c r="AM198" s="282">
        <v>0.45</v>
      </c>
      <c r="AN198" s="288" t="s">
        <v>1061</v>
      </c>
      <c r="AO198" s="276" t="s">
        <v>36</v>
      </c>
      <c r="AP198" s="277" t="s">
        <v>1241</v>
      </c>
      <c r="AQ198" s="277" t="s">
        <v>1197</v>
      </c>
      <c r="AR198" s="277" t="s">
        <v>1198</v>
      </c>
      <c r="AS198" s="278">
        <v>45473</v>
      </c>
      <c r="AT198" s="277" t="s">
        <v>1199</v>
      </c>
      <c r="AU198" s="277" t="s">
        <v>1200</v>
      </c>
      <c r="AV198" s="277" t="s">
        <v>1242</v>
      </c>
    </row>
    <row r="199" spans="1:48" ht="15" customHeight="1" x14ac:dyDescent="0.2">
      <c r="A199" s="309"/>
      <c r="B199" s="311"/>
      <c r="C199" s="277"/>
      <c r="D199" s="277"/>
      <c r="E199" s="277"/>
      <c r="F199" s="277"/>
      <c r="G199" s="341"/>
      <c r="H199" s="277"/>
      <c r="I199" s="277"/>
      <c r="J199" s="277"/>
      <c r="K199" s="277"/>
      <c r="L199" s="277"/>
      <c r="M199" s="277"/>
      <c r="N199" s="277"/>
      <c r="O199" s="279"/>
      <c r="P199" s="344"/>
      <c r="Q199" s="313"/>
      <c r="R199" s="277"/>
      <c r="S199" s="277"/>
      <c r="T199" s="312"/>
      <c r="U199" s="313"/>
      <c r="V199" s="346"/>
      <c r="W199" s="279"/>
      <c r="X199" s="277"/>
      <c r="Y199" s="279"/>
      <c r="Z199" s="196" t="s">
        <v>1238</v>
      </c>
      <c r="AA199" s="228" t="s">
        <v>1238</v>
      </c>
      <c r="AB199" s="279"/>
      <c r="AC199" s="280"/>
      <c r="AD199" s="280"/>
      <c r="AE199" s="282"/>
      <c r="AF199" s="280"/>
      <c r="AG199" s="280"/>
      <c r="AH199" s="280"/>
      <c r="AI199" s="283"/>
      <c r="AJ199" s="284"/>
      <c r="AK199" s="282"/>
      <c r="AL199" s="287"/>
      <c r="AM199" s="282"/>
      <c r="AN199" s="288"/>
      <c r="AO199" s="276"/>
      <c r="AP199" s="277"/>
      <c r="AQ199" s="277"/>
      <c r="AR199" s="277"/>
      <c r="AS199" s="278"/>
      <c r="AT199" s="277"/>
      <c r="AU199" s="277"/>
      <c r="AV199" s="277"/>
    </row>
    <row r="200" spans="1:48" ht="15" customHeight="1" x14ac:dyDescent="0.2">
      <c r="A200" s="309"/>
      <c r="B200" s="311"/>
      <c r="C200" s="277"/>
      <c r="D200" s="277"/>
      <c r="E200" s="277"/>
      <c r="F200" s="277"/>
      <c r="G200" s="341"/>
      <c r="H200" s="277"/>
      <c r="I200" s="277"/>
      <c r="J200" s="277"/>
      <c r="K200" s="277"/>
      <c r="L200" s="277"/>
      <c r="M200" s="277"/>
      <c r="N200" s="277"/>
      <c r="O200" s="279"/>
      <c r="P200" s="344"/>
      <c r="Q200" s="313"/>
      <c r="R200" s="277"/>
      <c r="S200" s="277"/>
      <c r="T200" s="312"/>
      <c r="U200" s="313"/>
      <c r="V200" s="346"/>
      <c r="W200" s="279"/>
      <c r="X200" s="277"/>
      <c r="Y200" s="279"/>
      <c r="Z200" s="196"/>
      <c r="AA200" s="228"/>
      <c r="AB200" s="279"/>
      <c r="AC200" s="280"/>
      <c r="AD200" s="280"/>
      <c r="AE200" s="282"/>
      <c r="AF200" s="280"/>
      <c r="AG200" s="280"/>
      <c r="AH200" s="280"/>
      <c r="AI200" s="283"/>
      <c r="AJ200" s="284"/>
      <c r="AK200" s="282"/>
      <c r="AL200" s="287"/>
      <c r="AM200" s="282"/>
      <c r="AN200" s="288"/>
      <c r="AO200" s="276"/>
      <c r="AP200" s="277"/>
      <c r="AQ200" s="277"/>
      <c r="AR200" s="277"/>
      <c r="AS200" s="278"/>
      <c r="AT200" s="277"/>
      <c r="AU200" s="277"/>
      <c r="AV200" s="277"/>
    </row>
    <row r="201" spans="1:48" ht="15" customHeight="1" x14ac:dyDescent="0.2">
      <c r="A201" s="309"/>
      <c r="B201" s="311"/>
      <c r="C201" s="277"/>
      <c r="D201" s="277"/>
      <c r="E201" s="277"/>
      <c r="F201" s="277"/>
      <c r="G201" s="341"/>
      <c r="H201" s="277"/>
      <c r="I201" s="277"/>
      <c r="J201" s="277"/>
      <c r="K201" s="277"/>
      <c r="L201" s="277"/>
      <c r="M201" s="277"/>
      <c r="N201" s="277"/>
      <c r="O201" s="279"/>
      <c r="P201" s="344"/>
      <c r="Q201" s="313"/>
      <c r="R201" s="277"/>
      <c r="S201" s="277"/>
      <c r="T201" s="312"/>
      <c r="U201" s="313"/>
      <c r="V201" s="346"/>
      <c r="W201" s="279"/>
      <c r="X201" s="277"/>
      <c r="Y201" s="279"/>
      <c r="Z201" s="196" t="s">
        <v>1239</v>
      </c>
      <c r="AA201" s="228" t="s">
        <v>1239</v>
      </c>
      <c r="AB201" s="279"/>
      <c r="AC201" s="280"/>
      <c r="AD201" s="280"/>
      <c r="AE201" s="282"/>
      <c r="AF201" s="280"/>
      <c r="AG201" s="280"/>
      <c r="AH201" s="280"/>
      <c r="AI201" s="283"/>
      <c r="AJ201" s="284"/>
      <c r="AK201" s="282"/>
      <c r="AL201" s="287"/>
      <c r="AM201" s="282"/>
      <c r="AN201" s="288"/>
      <c r="AO201" s="276"/>
      <c r="AP201" s="277"/>
      <c r="AQ201" s="277"/>
      <c r="AR201" s="277"/>
      <c r="AS201" s="278"/>
      <c r="AT201" s="277"/>
      <c r="AU201" s="277"/>
      <c r="AV201" s="277"/>
    </row>
    <row r="202" spans="1:48" ht="119.25" customHeight="1" x14ac:dyDescent="0.2">
      <c r="A202" s="309"/>
      <c r="B202" s="311"/>
      <c r="C202" s="277"/>
      <c r="D202" s="277"/>
      <c r="E202" s="277"/>
      <c r="F202" s="277"/>
      <c r="G202" s="341"/>
      <c r="H202" s="277"/>
      <c r="I202" s="277"/>
      <c r="J202" s="277"/>
      <c r="K202" s="277"/>
      <c r="L202" s="277"/>
      <c r="M202" s="277"/>
      <c r="N202" s="277"/>
      <c r="O202" s="279"/>
      <c r="P202" s="344"/>
      <c r="Q202" s="313"/>
      <c r="R202" s="277"/>
      <c r="S202" s="277"/>
      <c r="T202" s="312"/>
      <c r="U202" s="313"/>
      <c r="V202" s="346"/>
      <c r="W202" s="279">
        <v>2</v>
      </c>
      <c r="X202" s="277" t="s">
        <v>1236</v>
      </c>
      <c r="Y202" s="279" t="s">
        <v>29</v>
      </c>
      <c r="Z202" s="277" t="s">
        <v>1243</v>
      </c>
      <c r="AA202" s="281" t="s">
        <v>1244</v>
      </c>
      <c r="AB202" s="279" t="s">
        <v>1052</v>
      </c>
      <c r="AC202" s="280" t="s">
        <v>315</v>
      </c>
      <c r="AD202" s="280" t="s">
        <v>201</v>
      </c>
      <c r="AE202" s="282">
        <v>0.25</v>
      </c>
      <c r="AF202" s="280" t="s">
        <v>230</v>
      </c>
      <c r="AG202" s="280" t="s">
        <v>203</v>
      </c>
      <c r="AH202" s="280" t="s">
        <v>204</v>
      </c>
      <c r="AI202" s="283">
        <v>0.8</v>
      </c>
      <c r="AJ202" s="284" t="s">
        <v>1019</v>
      </c>
      <c r="AK202" s="282">
        <v>0.8</v>
      </c>
      <c r="AL202" s="285" t="s">
        <v>854</v>
      </c>
      <c r="AM202" s="282">
        <v>0.34</v>
      </c>
      <c r="AN202" s="275" t="s">
        <v>502</v>
      </c>
      <c r="AO202" s="276" t="s">
        <v>36</v>
      </c>
      <c r="AP202" s="277" t="s">
        <v>1245</v>
      </c>
      <c r="AQ202" s="277" t="s">
        <v>1197</v>
      </c>
      <c r="AR202" s="277" t="s">
        <v>1198</v>
      </c>
      <c r="AS202" s="278">
        <v>45473</v>
      </c>
      <c r="AT202" s="277"/>
      <c r="AU202" s="277"/>
      <c r="AV202" s="277"/>
    </row>
    <row r="203" spans="1:48" ht="15.75" customHeight="1" x14ac:dyDescent="0.2">
      <c r="A203" s="309"/>
      <c r="B203" s="311"/>
      <c r="C203" s="277"/>
      <c r="D203" s="277"/>
      <c r="E203" s="277"/>
      <c r="F203" s="277"/>
      <c r="G203" s="341"/>
      <c r="H203" s="277"/>
      <c r="I203" s="277"/>
      <c r="J203" s="277"/>
      <c r="K203" s="277"/>
      <c r="L203" s="277"/>
      <c r="M203" s="277"/>
      <c r="N203" s="277"/>
      <c r="O203" s="279"/>
      <c r="P203" s="344"/>
      <c r="Q203" s="313"/>
      <c r="R203" s="277"/>
      <c r="S203" s="277"/>
      <c r="T203" s="312"/>
      <c r="U203" s="313"/>
      <c r="V203" s="346"/>
      <c r="W203" s="279"/>
      <c r="X203" s="277"/>
      <c r="Y203" s="279"/>
      <c r="Z203" s="277"/>
      <c r="AA203" s="281"/>
      <c r="AB203" s="279"/>
      <c r="AC203" s="280"/>
      <c r="AD203" s="280"/>
      <c r="AE203" s="282"/>
      <c r="AF203" s="280"/>
      <c r="AG203" s="280"/>
      <c r="AH203" s="280"/>
      <c r="AI203" s="283"/>
      <c r="AJ203" s="284"/>
      <c r="AK203" s="282"/>
      <c r="AL203" s="285"/>
      <c r="AM203" s="282"/>
      <c r="AN203" s="275"/>
      <c r="AO203" s="276"/>
      <c r="AP203" s="277"/>
      <c r="AQ203" s="277"/>
      <c r="AR203" s="277"/>
      <c r="AS203" s="278"/>
      <c r="AT203" s="277"/>
      <c r="AU203" s="277"/>
      <c r="AV203" s="277"/>
    </row>
    <row r="204" spans="1:48" ht="119.25" customHeight="1" x14ac:dyDescent="0.2">
      <c r="A204" s="309">
        <v>33</v>
      </c>
      <c r="B204" s="311" t="s">
        <v>489</v>
      </c>
      <c r="C204" s="277" t="s">
        <v>28</v>
      </c>
      <c r="D204" s="277" t="s">
        <v>1312</v>
      </c>
      <c r="E204" s="277" t="s">
        <v>1313</v>
      </c>
      <c r="F204" s="277" t="s">
        <v>1348</v>
      </c>
      <c r="G204" s="341" t="s">
        <v>1314</v>
      </c>
      <c r="H204" s="277" t="s">
        <v>192</v>
      </c>
      <c r="I204" s="277" t="s">
        <v>48</v>
      </c>
      <c r="J204" s="277" t="s">
        <v>1315</v>
      </c>
      <c r="K204" s="277" t="s">
        <v>1316</v>
      </c>
      <c r="L204" s="277" t="s">
        <v>1317</v>
      </c>
      <c r="M204" s="277" t="s">
        <v>49</v>
      </c>
      <c r="N204" s="277" t="s">
        <v>64</v>
      </c>
      <c r="O204" s="279">
        <v>4</v>
      </c>
      <c r="P204" s="314" t="s">
        <v>508</v>
      </c>
      <c r="Q204" s="313">
        <v>0.4</v>
      </c>
      <c r="R204" s="277" t="s">
        <v>828</v>
      </c>
      <c r="S204" s="277" t="s">
        <v>828</v>
      </c>
      <c r="T204" s="342" t="s">
        <v>517</v>
      </c>
      <c r="U204" s="313">
        <v>0.2</v>
      </c>
      <c r="V204" s="345" t="s">
        <v>518</v>
      </c>
      <c r="W204" s="279">
        <v>1</v>
      </c>
      <c r="X204" s="277" t="s">
        <v>1318</v>
      </c>
      <c r="Y204" s="277" t="s">
        <v>40</v>
      </c>
      <c r="Z204" s="183" t="s">
        <v>1319</v>
      </c>
      <c r="AA204" s="215" t="s">
        <v>1321</v>
      </c>
      <c r="AB204" s="279" t="s">
        <v>506</v>
      </c>
      <c r="AC204" s="280" t="s">
        <v>200</v>
      </c>
      <c r="AD204" s="280" t="s">
        <v>201</v>
      </c>
      <c r="AE204" s="282">
        <v>0.4</v>
      </c>
      <c r="AF204" s="280" t="s">
        <v>202</v>
      </c>
      <c r="AG204" s="280" t="s">
        <v>203</v>
      </c>
      <c r="AH204" s="280" t="s">
        <v>204</v>
      </c>
      <c r="AI204" s="283">
        <v>0.24</v>
      </c>
      <c r="AJ204" s="285" t="s">
        <v>508</v>
      </c>
      <c r="AK204" s="282">
        <v>0.24</v>
      </c>
      <c r="AL204" s="348" t="s">
        <v>517</v>
      </c>
      <c r="AM204" s="282">
        <v>0.2</v>
      </c>
      <c r="AN204" s="354" t="s">
        <v>518</v>
      </c>
      <c r="AO204" s="276" t="s">
        <v>36</v>
      </c>
      <c r="AP204" s="277" t="s">
        <v>1322</v>
      </c>
      <c r="AQ204" s="277" t="s">
        <v>1323</v>
      </c>
      <c r="AR204" s="277" t="s">
        <v>1324</v>
      </c>
      <c r="AS204" s="279" t="s">
        <v>398</v>
      </c>
      <c r="AT204" s="277" t="s">
        <v>1325</v>
      </c>
      <c r="AU204" s="277" t="s">
        <v>1326</v>
      </c>
      <c r="AV204" s="277" t="s">
        <v>1327</v>
      </c>
    </row>
    <row r="205" spans="1:48" ht="15" customHeight="1" x14ac:dyDescent="0.2">
      <c r="A205" s="309"/>
      <c r="B205" s="311"/>
      <c r="C205" s="277"/>
      <c r="D205" s="277"/>
      <c r="E205" s="277"/>
      <c r="F205" s="277"/>
      <c r="G205" s="341"/>
      <c r="H205" s="277"/>
      <c r="I205" s="277"/>
      <c r="J205" s="291"/>
      <c r="K205" s="277"/>
      <c r="L205" s="277"/>
      <c r="M205" s="277"/>
      <c r="N205" s="277"/>
      <c r="O205" s="279"/>
      <c r="P205" s="314"/>
      <c r="Q205" s="313"/>
      <c r="R205" s="277"/>
      <c r="S205" s="277"/>
      <c r="T205" s="342"/>
      <c r="U205" s="313"/>
      <c r="V205" s="345"/>
      <c r="W205" s="279"/>
      <c r="X205" s="277"/>
      <c r="Y205" s="277"/>
      <c r="Z205" s="183" t="s">
        <v>1320</v>
      </c>
      <c r="AA205" s="215" t="s">
        <v>1320</v>
      </c>
      <c r="AB205" s="279"/>
      <c r="AC205" s="280"/>
      <c r="AD205" s="280"/>
      <c r="AE205" s="282"/>
      <c r="AF205" s="280"/>
      <c r="AG205" s="280"/>
      <c r="AH205" s="280"/>
      <c r="AI205" s="283"/>
      <c r="AJ205" s="285"/>
      <c r="AK205" s="282"/>
      <c r="AL205" s="348"/>
      <c r="AM205" s="282"/>
      <c r="AN205" s="354"/>
      <c r="AO205" s="276"/>
      <c r="AP205" s="277"/>
      <c r="AQ205" s="277"/>
      <c r="AR205" s="277"/>
      <c r="AS205" s="279"/>
      <c r="AT205" s="277"/>
      <c r="AU205" s="277"/>
      <c r="AV205" s="277"/>
    </row>
    <row r="206" spans="1:48" ht="15" customHeight="1" x14ac:dyDescent="0.2">
      <c r="A206" s="309"/>
      <c r="B206" s="311"/>
      <c r="C206" s="277"/>
      <c r="D206" s="277"/>
      <c r="E206" s="277"/>
      <c r="F206" s="277"/>
      <c r="G206" s="341"/>
      <c r="H206" s="277"/>
      <c r="I206" s="277"/>
      <c r="J206" s="291"/>
      <c r="K206" s="277"/>
      <c r="L206" s="277"/>
      <c r="M206" s="277"/>
      <c r="N206" s="277"/>
      <c r="O206" s="279"/>
      <c r="P206" s="314"/>
      <c r="Q206" s="313"/>
      <c r="R206" s="277"/>
      <c r="S206" s="277"/>
      <c r="T206" s="342"/>
      <c r="U206" s="313"/>
      <c r="V206" s="345"/>
      <c r="W206" s="182">
        <v>2</v>
      </c>
      <c r="X206" s="183"/>
      <c r="Y206" s="182"/>
      <c r="Z206" s="182"/>
      <c r="AA206" s="215" t="s">
        <v>522</v>
      </c>
      <c r="AB206" s="182"/>
      <c r="AC206" s="218"/>
      <c r="AD206" s="218"/>
      <c r="AE206" s="182"/>
      <c r="AF206" s="218"/>
      <c r="AG206" s="218"/>
      <c r="AH206" s="218"/>
      <c r="AI206" s="182"/>
      <c r="AJ206" s="226"/>
      <c r="AK206" s="182"/>
      <c r="AL206" s="226"/>
      <c r="AM206" s="182"/>
      <c r="AN206" s="227"/>
      <c r="AO206" s="224"/>
      <c r="AP206" s="183"/>
      <c r="AQ206" s="182"/>
      <c r="AR206" s="183"/>
      <c r="AS206" s="182"/>
      <c r="AT206" s="277"/>
      <c r="AU206" s="277"/>
      <c r="AV206" s="277"/>
    </row>
    <row r="207" spans="1:48" ht="15" customHeight="1" x14ac:dyDescent="0.2">
      <c r="A207" s="309"/>
      <c r="B207" s="311"/>
      <c r="C207" s="277"/>
      <c r="D207" s="277"/>
      <c r="E207" s="277"/>
      <c r="F207" s="277"/>
      <c r="G207" s="341"/>
      <c r="H207" s="277"/>
      <c r="I207" s="277"/>
      <c r="J207" s="291"/>
      <c r="K207" s="277"/>
      <c r="L207" s="277"/>
      <c r="M207" s="277"/>
      <c r="N207" s="277"/>
      <c r="O207" s="279"/>
      <c r="P207" s="314"/>
      <c r="Q207" s="313"/>
      <c r="R207" s="277"/>
      <c r="S207" s="277"/>
      <c r="T207" s="342"/>
      <c r="U207" s="313"/>
      <c r="V207" s="345"/>
      <c r="W207" s="182">
        <v>3</v>
      </c>
      <c r="X207" s="183"/>
      <c r="Y207" s="182"/>
      <c r="Z207" s="182"/>
      <c r="AA207" s="215" t="s">
        <v>522</v>
      </c>
      <c r="AB207" s="182"/>
      <c r="AC207" s="218"/>
      <c r="AD207" s="218"/>
      <c r="AE207" s="182"/>
      <c r="AF207" s="218"/>
      <c r="AG207" s="218"/>
      <c r="AH207" s="218"/>
      <c r="AI207" s="182"/>
      <c r="AJ207" s="226"/>
      <c r="AK207" s="182"/>
      <c r="AL207" s="226"/>
      <c r="AM207" s="182"/>
      <c r="AN207" s="227"/>
      <c r="AO207" s="224"/>
      <c r="AP207" s="183"/>
      <c r="AQ207" s="182"/>
      <c r="AR207" s="182"/>
      <c r="AS207" s="182"/>
      <c r="AT207" s="277"/>
      <c r="AU207" s="277"/>
      <c r="AV207" s="277"/>
    </row>
    <row r="208" spans="1:48" ht="15" customHeight="1" x14ac:dyDescent="0.2">
      <c r="A208" s="309"/>
      <c r="B208" s="311"/>
      <c r="C208" s="277"/>
      <c r="D208" s="277"/>
      <c r="E208" s="277"/>
      <c r="F208" s="277"/>
      <c r="G208" s="341"/>
      <c r="H208" s="277"/>
      <c r="I208" s="277"/>
      <c r="J208" s="291"/>
      <c r="K208" s="277"/>
      <c r="L208" s="277"/>
      <c r="M208" s="277"/>
      <c r="N208" s="277"/>
      <c r="O208" s="279"/>
      <c r="P208" s="314"/>
      <c r="Q208" s="313"/>
      <c r="R208" s="277"/>
      <c r="S208" s="277"/>
      <c r="T208" s="342"/>
      <c r="U208" s="313"/>
      <c r="V208" s="345"/>
      <c r="W208" s="182">
        <v>4</v>
      </c>
      <c r="X208" s="183"/>
      <c r="Y208" s="182"/>
      <c r="Z208" s="182"/>
      <c r="AA208" s="215" t="s">
        <v>522</v>
      </c>
      <c r="AB208" s="182"/>
      <c r="AC208" s="218"/>
      <c r="AD208" s="218"/>
      <c r="AE208" s="182"/>
      <c r="AF208" s="218"/>
      <c r="AG208" s="218"/>
      <c r="AH208" s="218"/>
      <c r="AI208" s="182"/>
      <c r="AJ208" s="226"/>
      <c r="AK208" s="182"/>
      <c r="AL208" s="226"/>
      <c r="AM208" s="182"/>
      <c r="AN208" s="227"/>
      <c r="AO208" s="224"/>
      <c r="AP208" s="183"/>
      <c r="AQ208" s="182"/>
      <c r="AR208" s="182"/>
      <c r="AS208" s="182"/>
      <c r="AT208" s="277"/>
      <c r="AU208" s="277"/>
      <c r="AV208" s="277"/>
    </row>
    <row r="209" spans="1:48" ht="15.75" customHeight="1" x14ac:dyDescent="0.2">
      <c r="A209" s="309"/>
      <c r="B209" s="311"/>
      <c r="C209" s="277"/>
      <c r="D209" s="277"/>
      <c r="E209" s="277"/>
      <c r="F209" s="277"/>
      <c r="G209" s="341"/>
      <c r="H209" s="277"/>
      <c r="I209" s="277"/>
      <c r="J209" s="291"/>
      <c r="K209" s="277"/>
      <c r="L209" s="277"/>
      <c r="M209" s="277"/>
      <c r="N209" s="277"/>
      <c r="O209" s="279"/>
      <c r="P209" s="314"/>
      <c r="Q209" s="313"/>
      <c r="R209" s="277"/>
      <c r="S209" s="277"/>
      <c r="T209" s="342"/>
      <c r="U209" s="313"/>
      <c r="V209" s="345"/>
      <c r="W209" s="182">
        <v>5</v>
      </c>
      <c r="X209" s="183"/>
      <c r="Y209" s="182"/>
      <c r="Z209" s="182"/>
      <c r="AA209" s="215" t="s">
        <v>522</v>
      </c>
      <c r="AB209" s="182"/>
      <c r="AC209" s="218"/>
      <c r="AD209" s="218"/>
      <c r="AE209" s="182"/>
      <c r="AF209" s="218"/>
      <c r="AG209" s="218"/>
      <c r="AH209" s="218"/>
      <c r="AI209" s="182"/>
      <c r="AJ209" s="226"/>
      <c r="AK209" s="182"/>
      <c r="AL209" s="226"/>
      <c r="AM209" s="182"/>
      <c r="AN209" s="227"/>
      <c r="AO209" s="224"/>
      <c r="AP209" s="183"/>
      <c r="AQ209" s="182"/>
      <c r="AR209" s="182"/>
      <c r="AS209" s="182"/>
      <c r="AT209" s="277"/>
      <c r="AU209" s="277"/>
      <c r="AV209" s="277"/>
    </row>
    <row r="210" spans="1:48" ht="179.25" customHeight="1" x14ac:dyDescent="0.2">
      <c r="A210" s="309">
        <v>34</v>
      </c>
      <c r="B210" s="311" t="s">
        <v>489</v>
      </c>
      <c r="C210" s="277" t="s">
        <v>34</v>
      </c>
      <c r="D210" s="277" t="s">
        <v>1328</v>
      </c>
      <c r="E210" s="277" t="s">
        <v>1329</v>
      </c>
      <c r="F210" s="277" t="s">
        <v>1347</v>
      </c>
      <c r="G210" s="341" t="s">
        <v>1330</v>
      </c>
      <c r="H210" s="277" t="s">
        <v>192</v>
      </c>
      <c r="I210" s="277" t="s">
        <v>48</v>
      </c>
      <c r="J210" s="277" t="s">
        <v>1331</v>
      </c>
      <c r="K210" s="277" t="s">
        <v>1316</v>
      </c>
      <c r="L210" s="277" t="s">
        <v>1332</v>
      </c>
      <c r="M210" s="277" t="s">
        <v>49</v>
      </c>
      <c r="N210" s="277" t="s">
        <v>64</v>
      </c>
      <c r="O210" s="279">
        <v>365</v>
      </c>
      <c r="P210" s="312" t="s">
        <v>501</v>
      </c>
      <c r="Q210" s="313">
        <v>0.6</v>
      </c>
      <c r="R210" s="277" t="s">
        <v>242</v>
      </c>
      <c r="S210" s="277" t="s">
        <v>242</v>
      </c>
      <c r="T210" s="314" t="s">
        <v>854</v>
      </c>
      <c r="U210" s="313">
        <v>0.4</v>
      </c>
      <c r="V210" s="315" t="s">
        <v>502</v>
      </c>
      <c r="W210" s="279">
        <v>1</v>
      </c>
      <c r="X210" s="277" t="s">
        <v>1333</v>
      </c>
      <c r="Y210" s="279" t="s">
        <v>40</v>
      </c>
      <c r="Z210" s="183" t="s">
        <v>1334</v>
      </c>
      <c r="AA210" s="215" t="s">
        <v>1336</v>
      </c>
      <c r="AB210" s="279" t="s">
        <v>506</v>
      </c>
      <c r="AC210" s="280" t="s">
        <v>200</v>
      </c>
      <c r="AD210" s="280" t="s">
        <v>201</v>
      </c>
      <c r="AE210" s="282">
        <v>0.4</v>
      </c>
      <c r="AF210" s="280" t="s">
        <v>202</v>
      </c>
      <c r="AG210" s="280" t="s">
        <v>203</v>
      </c>
      <c r="AH210" s="280" t="s">
        <v>204</v>
      </c>
      <c r="AI210" s="283">
        <v>0.36</v>
      </c>
      <c r="AJ210" s="285" t="s">
        <v>508</v>
      </c>
      <c r="AK210" s="282">
        <v>0.36</v>
      </c>
      <c r="AL210" s="285" t="s">
        <v>854</v>
      </c>
      <c r="AM210" s="282">
        <v>0.4</v>
      </c>
      <c r="AN210" s="275" t="s">
        <v>502</v>
      </c>
      <c r="AO210" s="276" t="s">
        <v>36</v>
      </c>
      <c r="AP210" s="277" t="s">
        <v>1337</v>
      </c>
      <c r="AQ210" s="277" t="s">
        <v>1323</v>
      </c>
      <c r="AR210" s="277" t="s">
        <v>1338</v>
      </c>
      <c r="AS210" s="279" t="s">
        <v>398</v>
      </c>
      <c r="AT210" s="277" t="s">
        <v>1325</v>
      </c>
      <c r="AU210" s="277" t="s">
        <v>1326</v>
      </c>
      <c r="AV210" s="277" t="s">
        <v>1327</v>
      </c>
    </row>
    <row r="211" spans="1:48" ht="15" customHeight="1" x14ac:dyDescent="0.2">
      <c r="A211" s="309"/>
      <c r="B211" s="311"/>
      <c r="C211" s="277"/>
      <c r="D211" s="277"/>
      <c r="E211" s="277"/>
      <c r="F211" s="277"/>
      <c r="G211" s="341"/>
      <c r="H211" s="277"/>
      <c r="I211" s="277"/>
      <c r="J211" s="277"/>
      <c r="K211" s="277"/>
      <c r="L211" s="277"/>
      <c r="M211" s="277"/>
      <c r="N211" s="277"/>
      <c r="O211" s="279"/>
      <c r="P211" s="312"/>
      <c r="Q211" s="313"/>
      <c r="R211" s="277"/>
      <c r="S211" s="277"/>
      <c r="T211" s="314"/>
      <c r="U211" s="313"/>
      <c r="V211" s="315"/>
      <c r="W211" s="279"/>
      <c r="X211" s="277"/>
      <c r="Y211" s="279"/>
      <c r="Z211" s="183"/>
      <c r="AA211" s="215"/>
      <c r="AB211" s="279"/>
      <c r="AC211" s="280"/>
      <c r="AD211" s="280"/>
      <c r="AE211" s="282"/>
      <c r="AF211" s="280"/>
      <c r="AG211" s="280"/>
      <c r="AH211" s="280"/>
      <c r="AI211" s="283"/>
      <c r="AJ211" s="285"/>
      <c r="AK211" s="282"/>
      <c r="AL211" s="285"/>
      <c r="AM211" s="282"/>
      <c r="AN211" s="275"/>
      <c r="AO211" s="276"/>
      <c r="AP211" s="277"/>
      <c r="AQ211" s="277"/>
      <c r="AR211" s="277"/>
      <c r="AS211" s="279"/>
      <c r="AT211" s="277"/>
      <c r="AU211" s="277"/>
      <c r="AV211" s="277"/>
    </row>
    <row r="212" spans="1:48" ht="15" customHeight="1" x14ac:dyDescent="0.2">
      <c r="A212" s="309"/>
      <c r="B212" s="311"/>
      <c r="C212" s="277"/>
      <c r="D212" s="277"/>
      <c r="E212" s="277"/>
      <c r="F212" s="277"/>
      <c r="G212" s="341"/>
      <c r="H212" s="277"/>
      <c r="I212" s="277"/>
      <c r="J212" s="277"/>
      <c r="K212" s="277"/>
      <c r="L212" s="277"/>
      <c r="M212" s="277"/>
      <c r="N212" s="277"/>
      <c r="O212" s="279"/>
      <c r="P212" s="312"/>
      <c r="Q212" s="313"/>
      <c r="R212" s="277"/>
      <c r="S212" s="277"/>
      <c r="T212" s="314"/>
      <c r="U212" s="313"/>
      <c r="V212" s="315"/>
      <c r="W212" s="279"/>
      <c r="X212" s="277"/>
      <c r="Y212" s="279"/>
      <c r="Z212" s="183" t="s">
        <v>1335</v>
      </c>
      <c r="AA212" s="215" t="s">
        <v>1335</v>
      </c>
      <c r="AB212" s="279"/>
      <c r="AC212" s="280"/>
      <c r="AD212" s="280"/>
      <c r="AE212" s="282"/>
      <c r="AF212" s="280"/>
      <c r="AG212" s="280"/>
      <c r="AH212" s="280"/>
      <c r="AI212" s="283"/>
      <c r="AJ212" s="285"/>
      <c r="AK212" s="282"/>
      <c r="AL212" s="285"/>
      <c r="AM212" s="282"/>
      <c r="AN212" s="275"/>
      <c r="AO212" s="276"/>
      <c r="AP212" s="277"/>
      <c r="AQ212" s="277"/>
      <c r="AR212" s="277"/>
      <c r="AS212" s="279"/>
      <c r="AT212" s="277"/>
      <c r="AU212" s="277"/>
      <c r="AV212" s="277"/>
    </row>
    <row r="213" spans="1:48" ht="15" customHeight="1" x14ac:dyDescent="0.2">
      <c r="A213" s="309"/>
      <c r="B213" s="311"/>
      <c r="C213" s="277"/>
      <c r="D213" s="277"/>
      <c r="E213" s="277"/>
      <c r="F213" s="277"/>
      <c r="G213" s="341"/>
      <c r="H213" s="277"/>
      <c r="I213" s="277"/>
      <c r="J213" s="277"/>
      <c r="K213" s="277"/>
      <c r="L213" s="277"/>
      <c r="M213" s="277"/>
      <c r="N213" s="277"/>
      <c r="O213" s="279"/>
      <c r="P213" s="312"/>
      <c r="Q213" s="313"/>
      <c r="R213" s="277"/>
      <c r="S213" s="277"/>
      <c r="T213" s="314"/>
      <c r="U213" s="313"/>
      <c r="V213" s="315"/>
      <c r="W213" s="182">
        <v>2</v>
      </c>
      <c r="X213" s="183" t="s">
        <v>1339</v>
      </c>
      <c r="Y213" s="182" t="s">
        <v>29</v>
      </c>
      <c r="Z213" s="183" t="s">
        <v>1340</v>
      </c>
      <c r="AA213" s="215" t="s">
        <v>1341</v>
      </c>
      <c r="AB213" s="182" t="s">
        <v>506</v>
      </c>
      <c r="AC213" s="218" t="s">
        <v>200</v>
      </c>
      <c r="AD213" s="218" t="s">
        <v>701</v>
      </c>
      <c r="AE213" s="219">
        <v>0.5</v>
      </c>
      <c r="AF213" s="218" t="s">
        <v>202</v>
      </c>
      <c r="AG213" s="218" t="s">
        <v>203</v>
      </c>
      <c r="AH213" s="218" t="s">
        <v>204</v>
      </c>
      <c r="AI213" s="220">
        <v>0.18</v>
      </c>
      <c r="AJ213" s="222" t="s">
        <v>1011</v>
      </c>
      <c r="AK213" s="219">
        <v>0.18</v>
      </c>
      <c r="AL213" s="221" t="s">
        <v>854</v>
      </c>
      <c r="AM213" s="219">
        <v>0.4</v>
      </c>
      <c r="AN213" s="223" t="s">
        <v>518</v>
      </c>
      <c r="AO213" s="224" t="s">
        <v>36</v>
      </c>
      <c r="AP213" s="183"/>
      <c r="AQ213" s="182"/>
      <c r="AR213" s="183"/>
      <c r="AS213" s="182"/>
      <c r="AT213" s="277"/>
      <c r="AU213" s="277"/>
      <c r="AV213" s="277"/>
    </row>
    <row r="214" spans="1:48" ht="15" customHeight="1" x14ac:dyDescent="0.2">
      <c r="A214" s="309"/>
      <c r="B214" s="311"/>
      <c r="C214" s="277"/>
      <c r="D214" s="277"/>
      <c r="E214" s="277"/>
      <c r="F214" s="277"/>
      <c r="G214" s="341"/>
      <c r="H214" s="277"/>
      <c r="I214" s="277"/>
      <c r="J214" s="277"/>
      <c r="K214" s="277"/>
      <c r="L214" s="277"/>
      <c r="M214" s="277"/>
      <c r="N214" s="277"/>
      <c r="O214" s="279"/>
      <c r="P214" s="312"/>
      <c r="Q214" s="313"/>
      <c r="R214" s="277"/>
      <c r="S214" s="277"/>
      <c r="T214" s="314"/>
      <c r="U214" s="313"/>
      <c r="V214" s="315"/>
      <c r="W214" s="182">
        <v>3</v>
      </c>
      <c r="X214" s="183" t="s">
        <v>1342</v>
      </c>
      <c r="Y214" s="182" t="s">
        <v>40</v>
      </c>
      <c r="Z214" s="183" t="s">
        <v>1343</v>
      </c>
      <c r="AA214" s="183" t="s">
        <v>1344</v>
      </c>
      <c r="AB214" s="182" t="s">
        <v>506</v>
      </c>
      <c r="AC214" s="218" t="s">
        <v>214</v>
      </c>
      <c r="AD214" s="218" t="s">
        <v>201</v>
      </c>
      <c r="AE214" s="219">
        <v>0.3</v>
      </c>
      <c r="AF214" s="218" t="s">
        <v>202</v>
      </c>
      <c r="AG214" s="218" t="s">
        <v>203</v>
      </c>
      <c r="AH214" s="218" t="s">
        <v>204</v>
      </c>
      <c r="AI214" s="220">
        <v>0.126</v>
      </c>
      <c r="AJ214" s="222" t="s">
        <v>1011</v>
      </c>
      <c r="AK214" s="219">
        <v>0.13</v>
      </c>
      <c r="AL214" s="221" t="s">
        <v>854</v>
      </c>
      <c r="AM214" s="219">
        <v>0.4</v>
      </c>
      <c r="AN214" s="223" t="s">
        <v>518</v>
      </c>
      <c r="AO214" s="224" t="s">
        <v>36</v>
      </c>
      <c r="AP214" s="183"/>
      <c r="AQ214" s="182"/>
      <c r="AR214" s="182"/>
      <c r="AS214" s="182"/>
      <c r="AT214" s="277"/>
      <c r="AU214" s="277"/>
      <c r="AV214" s="277"/>
    </row>
    <row r="215" spans="1:48" ht="15.75" customHeight="1" x14ac:dyDescent="0.2">
      <c r="A215" s="309"/>
      <c r="B215" s="311"/>
      <c r="C215" s="277"/>
      <c r="D215" s="277"/>
      <c r="E215" s="277"/>
      <c r="F215" s="277"/>
      <c r="G215" s="341"/>
      <c r="H215" s="277"/>
      <c r="I215" s="277"/>
      <c r="J215" s="277"/>
      <c r="K215" s="277"/>
      <c r="L215" s="277"/>
      <c r="M215" s="277"/>
      <c r="N215" s="277"/>
      <c r="O215" s="279"/>
      <c r="P215" s="312"/>
      <c r="Q215" s="313"/>
      <c r="R215" s="277"/>
      <c r="S215" s="277"/>
      <c r="T215" s="314"/>
      <c r="U215" s="313"/>
      <c r="V215" s="315"/>
      <c r="W215" s="182">
        <v>4</v>
      </c>
      <c r="X215" s="183" t="s">
        <v>1345</v>
      </c>
      <c r="Y215" s="182" t="s">
        <v>29</v>
      </c>
      <c r="Z215" s="183" t="s">
        <v>1346</v>
      </c>
      <c r="AA215" s="215" t="s">
        <v>1346</v>
      </c>
      <c r="AB215" s="182" t="s">
        <v>506</v>
      </c>
      <c r="AC215" s="218" t="s">
        <v>200</v>
      </c>
      <c r="AD215" s="218" t="s">
        <v>201</v>
      </c>
      <c r="AE215" s="219">
        <v>0.4</v>
      </c>
      <c r="AF215" s="218" t="s">
        <v>202</v>
      </c>
      <c r="AG215" s="218" t="s">
        <v>203</v>
      </c>
      <c r="AH215" s="218" t="s">
        <v>204</v>
      </c>
      <c r="AI215" s="220">
        <v>7.5999999999999998E-2</v>
      </c>
      <c r="AJ215" s="222" t="s">
        <v>1011</v>
      </c>
      <c r="AK215" s="219">
        <v>0.08</v>
      </c>
      <c r="AL215" s="221" t="s">
        <v>854</v>
      </c>
      <c r="AM215" s="219">
        <v>0.4</v>
      </c>
      <c r="AN215" s="223" t="s">
        <v>518</v>
      </c>
      <c r="AO215" s="224"/>
      <c r="AP215" s="183"/>
      <c r="AQ215" s="182"/>
      <c r="AR215" s="182"/>
      <c r="AS215" s="182"/>
      <c r="AT215" s="277"/>
      <c r="AU215" s="277"/>
      <c r="AV215" s="277"/>
    </row>
    <row r="216" spans="1:48" ht="104.25" customHeight="1" x14ac:dyDescent="0.2">
      <c r="A216" s="309">
        <v>35</v>
      </c>
      <c r="B216" s="311" t="s">
        <v>490</v>
      </c>
      <c r="C216" s="277" t="s">
        <v>31</v>
      </c>
      <c r="D216" s="277" t="s">
        <v>1349</v>
      </c>
      <c r="E216" s="277" t="s">
        <v>1350</v>
      </c>
      <c r="F216" s="277" t="s">
        <v>1351</v>
      </c>
      <c r="G216" s="341" t="s">
        <v>1352</v>
      </c>
      <c r="H216" s="277" t="s">
        <v>192</v>
      </c>
      <c r="I216" s="277" t="s">
        <v>48</v>
      </c>
      <c r="J216" s="277" t="s">
        <v>1353</v>
      </c>
      <c r="K216" s="277" t="s">
        <v>1354</v>
      </c>
      <c r="L216" s="277" t="s">
        <v>1355</v>
      </c>
      <c r="M216" s="277" t="s">
        <v>58</v>
      </c>
      <c r="N216" s="277" t="s">
        <v>64</v>
      </c>
      <c r="O216" s="279">
        <v>12</v>
      </c>
      <c r="P216" s="314" t="s">
        <v>508</v>
      </c>
      <c r="Q216" s="313">
        <v>0.4</v>
      </c>
      <c r="R216" s="277" t="s">
        <v>713</v>
      </c>
      <c r="S216" s="277" t="s">
        <v>713</v>
      </c>
      <c r="T216" s="342" t="s">
        <v>517</v>
      </c>
      <c r="U216" s="313">
        <v>0.2</v>
      </c>
      <c r="V216" s="345" t="s">
        <v>518</v>
      </c>
      <c r="W216" s="182">
        <v>1</v>
      </c>
      <c r="X216" s="183" t="s">
        <v>1356</v>
      </c>
      <c r="Y216" s="183" t="s">
        <v>29</v>
      </c>
      <c r="Z216" s="183" t="s">
        <v>1357</v>
      </c>
      <c r="AA216" s="215" t="s">
        <v>1358</v>
      </c>
      <c r="AB216" s="182" t="s">
        <v>506</v>
      </c>
      <c r="AC216" s="218" t="s">
        <v>200</v>
      </c>
      <c r="AD216" s="218" t="s">
        <v>201</v>
      </c>
      <c r="AE216" s="219">
        <v>0.4</v>
      </c>
      <c r="AF216" s="218" t="s">
        <v>202</v>
      </c>
      <c r="AG216" s="218" t="s">
        <v>203</v>
      </c>
      <c r="AH216" s="218" t="s">
        <v>204</v>
      </c>
      <c r="AI216" s="220">
        <v>0.24</v>
      </c>
      <c r="AJ216" s="221" t="s">
        <v>508</v>
      </c>
      <c r="AK216" s="219">
        <v>0.24</v>
      </c>
      <c r="AL216" s="222" t="s">
        <v>517</v>
      </c>
      <c r="AM216" s="219">
        <v>0.2</v>
      </c>
      <c r="AN216" s="223" t="s">
        <v>518</v>
      </c>
      <c r="AO216" s="224"/>
      <c r="AP216" s="183"/>
      <c r="AQ216" s="182"/>
      <c r="AR216" s="182"/>
      <c r="AS216" s="182"/>
      <c r="AT216" s="277" t="s">
        <v>1359</v>
      </c>
      <c r="AU216" s="277" t="s">
        <v>1360</v>
      </c>
      <c r="AV216" s="277" t="s">
        <v>1361</v>
      </c>
    </row>
    <row r="217" spans="1:48" ht="15" customHeight="1" x14ac:dyDescent="0.2">
      <c r="A217" s="309"/>
      <c r="B217" s="311"/>
      <c r="C217" s="277"/>
      <c r="D217" s="277"/>
      <c r="E217" s="277"/>
      <c r="F217" s="277"/>
      <c r="G217" s="341"/>
      <c r="H217" s="277"/>
      <c r="I217" s="277"/>
      <c r="J217" s="277"/>
      <c r="K217" s="277"/>
      <c r="L217" s="277"/>
      <c r="M217" s="277"/>
      <c r="N217" s="277"/>
      <c r="O217" s="279"/>
      <c r="P217" s="314"/>
      <c r="Q217" s="313"/>
      <c r="R217" s="277"/>
      <c r="S217" s="277"/>
      <c r="T217" s="342"/>
      <c r="U217" s="313"/>
      <c r="V217" s="345"/>
      <c r="W217" s="182">
        <v>2</v>
      </c>
      <c r="X217" s="183" t="s">
        <v>1356</v>
      </c>
      <c r="Y217" s="183" t="s">
        <v>29</v>
      </c>
      <c r="Z217" s="183" t="s">
        <v>1362</v>
      </c>
      <c r="AA217" s="215" t="s">
        <v>1363</v>
      </c>
      <c r="AB217" s="182" t="s">
        <v>506</v>
      </c>
      <c r="AC217" s="218" t="s">
        <v>200</v>
      </c>
      <c r="AD217" s="218" t="s">
        <v>201</v>
      </c>
      <c r="AE217" s="219">
        <v>0.4</v>
      </c>
      <c r="AF217" s="218" t="s">
        <v>202</v>
      </c>
      <c r="AG217" s="218" t="s">
        <v>203</v>
      </c>
      <c r="AH217" s="218" t="s">
        <v>204</v>
      </c>
      <c r="AI217" s="220">
        <v>0.14399999999999999</v>
      </c>
      <c r="AJ217" s="222" t="s">
        <v>1011</v>
      </c>
      <c r="AK217" s="219">
        <v>0.14000000000000001</v>
      </c>
      <c r="AL217" s="222" t="s">
        <v>517</v>
      </c>
      <c r="AM217" s="219">
        <v>0.2</v>
      </c>
      <c r="AN217" s="223" t="s">
        <v>518</v>
      </c>
      <c r="AO217" s="224"/>
      <c r="AP217" s="183"/>
      <c r="AQ217" s="182"/>
      <c r="AR217" s="183"/>
      <c r="AS217" s="182"/>
      <c r="AT217" s="277"/>
      <c r="AU217" s="277"/>
      <c r="AV217" s="277"/>
    </row>
    <row r="218" spans="1:48" ht="15" customHeight="1" x14ac:dyDescent="0.2">
      <c r="A218" s="309"/>
      <c r="B218" s="311"/>
      <c r="C218" s="277"/>
      <c r="D218" s="277"/>
      <c r="E218" s="277"/>
      <c r="F218" s="277"/>
      <c r="G218" s="341"/>
      <c r="H218" s="277"/>
      <c r="I218" s="277"/>
      <c r="J218" s="277"/>
      <c r="K218" s="277"/>
      <c r="L218" s="277"/>
      <c r="M218" s="277"/>
      <c r="N218" s="277"/>
      <c r="O218" s="279"/>
      <c r="P218" s="314"/>
      <c r="Q218" s="313"/>
      <c r="R218" s="277"/>
      <c r="S218" s="277"/>
      <c r="T218" s="342"/>
      <c r="U218" s="313"/>
      <c r="V218" s="345"/>
      <c r="W218" s="182">
        <v>3</v>
      </c>
      <c r="X218" s="183" t="s">
        <v>1356</v>
      </c>
      <c r="Y218" s="183" t="s">
        <v>29</v>
      </c>
      <c r="Z218" s="183" t="s">
        <v>1364</v>
      </c>
      <c r="AA218" s="215" t="s">
        <v>1365</v>
      </c>
      <c r="AB218" s="182" t="s">
        <v>506</v>
      </c>
      <c r="AC218" s="218" t="s">
        <v>200</v>
      </c>
      <c r="AD218" s="218" t="s">
        <v>201</v>
      </c>
      <c r="AE218" s="219">
        <v>0.4</v>
      </c>
      <c r="AF218" s="218" t="s">
        <v>202</v>
      </c>
      <c r="AG218" s="218" t="s">
        <v>203</v>
      </c>
      <c r="AH218" s="218" t="s">
        <v>204</v>
      </c>
      <c r="AI218" s="220">
        <v>8.5999999999999993E-2</v>
      </c>
      <c r="AJ218" s="222" t="s">
        <v>1011</v>
      </c>
      <c r="AK218" s="219">
        <v>0.09</v>
      </c>
      <c r="AL218" s="222" t="s">
        <v>517</v>
      </c>
      <c r="AM218" s="219">
        <v>0.2</v>
      </c>
      <c r="AN218" s="223" t="s">
        <v>518</v>
      </c>
      <c r="AO218" s="224"/>
      <c r="AP218" s="183"/>
      <c r="AQ218" s="182"/>
      <c r="AR218" s="182"/>
      <c r="AS218" s="182"/>
      <c r="AT218" s="277"/>
      <c r="AU218" s="277"/>
      <c r="AV218" s="277"/>
    </row>
    <row r="219" spans="1:48" ht="15" customHeight="1" x14ac:dyDescent="0.2">
      <c r="A219" s="309"/>
      <c r="B219" s="311"/>
      <c r="C219" s="277"/>
      <c r="D219" s="277"/>
      <c r="E219" s="277"/>
      <c r="F219" s="277"/>
      <c r="G219" s="341"/>
      <c r="H219" s="277"/>
      <c r="I219" s="277"/>
      <c r="J219" s="277"/>
      <c r="K219" s="277"/>
      <c r="L219" s="277"/>
      <c r="M219" s="277"/>
      <c r="N219" s="277"/>
      <c r="O219" s="279"/>
      <c r="P219" s="314"/>
      <c r="Q219" s="313"/>
      <c r="R219" s="277"/>
      <c r="S219" s="277"/>
      <c r="T219" s="342"/>
      <c r="U219" s="313"/>
      <c r="V219" s="345"/>
      <c r="W219" s="182">
        <v>4</v>
      </c>
      <c r="X219" s="183"/>
      <c r="Y219" s="182"/>
      <c r="Z219" s="182"/>
      <c r="AA219" s="215" t="s">
        <v>522</v>
      </c>
      <c r="AB219" s="182"/>
      <c r="AC219" s="218"/>
      <c r="AD219" s="218"/>
      <c r="AE219" s="182"/>
      <c r="AF219" s="218"/>
      <c r="AG219" s="218"/>
      <c r="AH219" s="218"/>
      <c r="AI219" s="182"/>
      <c r="AJ219" s="226"/>
      <c r="AK219" s="182"/>
      <c r="AL219" s="226"/>
      <c r="AM219" s="182"/>
      <c r="AN219" s="227"/>
      <c r="AO219" s="224"/>
      <c r="AP219" s="183"/>
      <c r="AQ219" s="182"/>
      <c r="AR219" s="182"/>
      <c r="AS219" s="182"/>
      <c r="AT219" s="277"/>
      <c r="AU219" s="277"/>
      <c r="AV219" s="277"/>
    </row>
    <row r="220" spans="1:48" ht="15" customHeight="1" x14ac:dyDescent="0.2">
      <c r="A220" s="309"/>
      <c r="B220" s="311"/>
      <c r="C220" s="277"/>
      <c r="D220" s="277"/>
      <c r="E220" s="277"/>
      <c r="F220" s="277"/>
      <c r="G220" s="341"/>
      <c r="H220" s="277"/>
      <c r="I220" s="277"/>
      <c r="J220" s="277"/>
      <c r="K220" s="277"/>
      <c r="L220" s="277"/>
      <c r="M220" s="277"/>
      <c r="N220" s="277"/>
      <c r="O220" s="279"/>
      <c r="P220" s="314"/>
      <c r="Q220" s="313"/>
      <c r="R220" s="277"/>
      <c r="S220" s="277"/>
      <c r="T220" s="342"/>
      <c r="U220" s="313"/>
      <c r="V220" s="345"/>
      <c r="W220" s="182">
        <v>5</v>
      </c>
      <c r="X220" s="183"/>
      <c r="Y220" s="182"/>
      <c r="Z220" s="182"/>
      <c r="AA220" s="215" t="s">
        <v>522</v>
      </c>
      <c r="AB220" s="182"/>
      <c r="AC220" s="218"/>
      <c r="AD220" s="218"/>
      <c r="AE220" s="182"/>
      <c r="AF220" s="218"/>
      <c r="AG220" s="218"/>
      <c r="AH220" s="218"/>
      <c r="AI220" s="182"/>
      <c r="AJ220" s="226"/>
      <c r="AK220" s="182"/>
      <c r="AL220" s="226"/>
      <c r="AM220" s="182"/>
      <c r="AN220" s="227"/>
      <c r="AO220" s="224"/>
      <c r="AP220" s="183"/>
      <c r="AQ220" s="182"/>
      <c r="AR220" s="182"/>
      <c r="AS220" s="182"/>
      <c r="AT220" s="277"/>
      <c r="AU220" s="277"/>
      <c r="AV220" s="277"/>
    </row>
    <row r="221" spans="1:48" ht="15.75" customHeight="1" x14ac:dyDescent="0.2">
      <c r="A221" s="309"/>
      <c r="B221" s="311"/>
      <c r="C221" s="277"/>
      <c r="D221" s="277"/>
      <c r="E221" s="277"/>
      <c r="F221" s="277"/>
      <c r="G221" s="341"/>
      <c r="H221" s="277"/>
      <c r="I221" s="277"/>
      <c r="J221" s="277"/>
      <c r="K221" s="277"/>
      <c r="L221" s="277"/>
      <c r="M221" s="277"/>
      <c r="N221" s="277"/>
      <c r="O221" s="279"/>
      <c r="P221" s="314"/>
      <c r="Q221" s="313"/>
      <c r="R221" s="277"/>
      <c r="S221" s="277"/>
      <c r="T221" s="342"/>
      <c r="U221" s="313"/>
      <c r="V221" s="345"/>
      <c r="W221" s="182">
        <v>6</v>
      </c>
      <c r="X221" s="183"/>
      <c r="Y221" s="182"/>
      <c r="Z221" s="182"/>
      <c r="AA221" s="215" t="s">
        <v>522</v>
      </c>
      <c r="AB221" s="182"/>
      <c r="AC221" s="218"/>
      <c r="AD221" s="218"/>
      <c r="AE221" s="182"/>
      <c r="AF221" s="218"/>
      <c r="AG221" s="218"/>
      <c r="AH221" s="218"/>
      <c r="AI221" s="182"/>
      <c r="AJ221" s="226"/>
      <c r="AK221" s="182"/>
      <c r="AL221" s="226"/>
      <c r="AM221" s="182"/>
      <c r="AN221" s="227"/>
      <c r="AO221" s="224"/>
      <c r="AP221" s="183"/>
      <c r="AQ221" s="182"/>
      <c r="AR221" s="182"/>
      <c r="AS221" s="182"/>
      <c r="AT221" s="277"/>
      <c r="AU221" s="277"/>
      <c r="AV221" s="277"/>
    </row>
    <row r="222" spans="1:48" ht="90" customHeight="1" x14ac:dyDescent="0.2">
      <c r="A222" s="309">
        <v>36</v>
      </c>
      <c r="B222" s="311" t="s">
        <v>490</v>
      </c>
      <c r="C222" s="277" t="s">
        <v>31</v>
      </c>
      <c r="D222" s="277" t="s">
        <v>1366</v>
      </c>
      <c r="E222" s="277" t="s">
        <v>1367</v>
      </c>
      <c r="F222" s="277" t="s">
        <v>1368</v>
      </c>
      <c r="G222" s="341" t="s">
        <v>1369</v>
      </c>
      <c r="H222" s="277" t="s">
        <v>192</v>
      </c>
      <c r="I222" s="277" t="s">
        <v>1370</v>
      </c>
      <c r="J222" s="277" t="s">
        <v>1371</v>
      </c>
      <c r="K222" s="277" t="s">
        <v>1372</v>
      </c>
      <c r="L222" s="277" t="s">
        <v>1373</v>
      </c>
      <c r="M222" s="277" t="s">
        <v>58</v>
      </c>
      <c r="N222" s="277" t="s">
        <v>64</v>
      </c>
      <c r="O222" s="279">
        <v>365</v>
      </c>
      <c r="P222" s="312" t="s">
        <v>501</v>
      </c>
      <c r="Q222" s="313">
        <v>0.6</v>
      </c>
      <c r="R222" s="277" t="s">
        <v>197</v>
      </c>
      <c r="S222" s="277" t="s">
        <v>197</v>
      </c>
      <c r="T222" s="312" t="s">
        <v>502</v>
      </c>
      <c r="U222" s="313">
        <v>0.6</v>
      </c>
      <c r="V222" s="315" t="s">
        <v>502</v>
      </c>
      <c r="W222" s="279">
        <v>1</v>
      </c>
      <c r="X222" s="277" t="s">
        <v>1374</v>
      </c>
      <c r="Y222" s="279" t="s">
        <v>40</v>
      </c>
      <c r="Z222" s="183" t="s">
        <v>1375</v>
      </c>
      <c r="AA222" s="215" t="s">
        <v>1377</v>
      </c>
      <c r="AB222" s="279" t="s">
        <v>506</v>
      </c>
      <c r="AC222" s="280" t="s">
        <v>200</v>
      </c>
      <c r="AD222" s="280" t="s">
        <v>201</v>
      </c>
      <c r="AE222" s="282">
        <v>0.4</v>
      </c>
      <c r="AF222" s="280" t="s">
        <v>202</v>
      </c>
      <c r="AG222" s="280" t="s">
        <v>203</v>
      </c>
      <c r="AH222" s="280" t="s">
        <v>204</v>
      </c>
      <c r="AI222" s="283">
        <v>0.36</v>
      </c>
      <c r="AJ222" s="285" t="s">
        <v>508</v>
      </c>
      <c r="AK222" s="282">
        <v>0.36</v>
      </c>
      <c r="AL222" s="287" t="s">
        <v>502</v>
      </c>
      <c r="AM222" s="282">
        <v>0.6</v>
      </c>
      <c r="AN222" s="275" t="s">
        <v>502</v>
      </c>
      <c r="AO222" s="276" t="s">
        <v>36</v>
      </c>
      <c r="AP222" s="277" t="s">
        <v>1378</v>
      </c>
      <c r="AQ222" s="277" t="s">
        <v>1379</v>
      </c>
      <c r="AR222" s="277" t="s">
        <v>1380</v>
      </c>
      <c r="AS222" s="277" t="s">
        <v>1381</v>
      </c>
      <c r="AT222" s="277" t="s">
        <v>1382</v>
      </c>
      <c r="AU222" s="277" t="s">
        <v>1383</v>
      </c>
      <c r="AV222" s="277" t="s">
        <v>1379</v>
      </c>
    </row>
    <row r="223" spans="1:48" ht="15" customHeight="1" x14ac:dyDescent="0.2">
      <c r="A223" s="309"/>
      <c r="B223" s="311"/>
      <c r="C223" s="277"/>
      <c r="D223" s="277"/>
      <c r="E223" s="277"/>
      <c r="F223" s="277"/>
      <c r="G223" s="341"/>
      <c r="H223" s="277"/>
      <c r="I223" s="277"/>
      <c r="J223" s="277"/>
      <c r="K223" s="277"/>
      <c r="L223" s="277"/>
      <c r="M223" s="277"/>
      <c r="N223" s="277"/>
      <c r="O223" s="279"/>
      <c r="P223" s="312"/>
      <c r="Q223" s="313"/>
      <c r="R223" s="277"/>
      <c r="S223" s="277"/>
      <c r="T223" s="312"/>
      <c r="U223" s="313"/>
      <c r="V223" s="315"/>
      <c r="W223" s="279"/>
      <c r="X223" s="277"/>
      <c r="Y223" s="279"/>
      <c r="Z223" s="183" t="s">
        <v>1376</v>
      </c>
      <c r="AA223" s="215" t="s">
        <v>1376</v>
      </c>
      <c r="AB223" s="279"/>
      <c r="AC223" s="280"/>
      <c r="AD223" s="280"/>
      <c r="AE223" s="282"/>
      <c r="AF223" s="280"/>
      <c r="AG223" s="280"/>
      <c r="AH223" s="280"/>
      <c r="AI223" s="283"/>
      <c r="AJ223" s="285"/>
      <c r="AK223" s="282"/>
      <c r="AL223" s="287"/>
      <c r="AM223" s="282"/>
      <c r="AN223" s="275"/>
      <c r="AO223" s="276"/>
      <c r="AP223" s="277"/>
      <c r="AQ223" s="277"/>
      <c r="AR223" s="277"/>
      <c r="AS223" s="277"/>
      <c r="AT223" s="277"/>
      <c r="AU223" s="277"/>
      <c r="AV223" s="277"/>
    </row>
    <row r="224" spans="1:48" ht="90" customHeight="1" x14ac:dyDescent="0.2">
      <c r="A224" s="309"/>
      <c r="B224" s="311"/>
      <c r="C224" s="277"/>
      <c r="D224" s="277"/>
      <c r="E224" s="277"/>
      <c r="F224" s="277"/>
      <c r="G224" s="341"/>
      <c r="H224" s="277"/>
      <c r="I224" s="277"/>
      <c r="J224" s="277"/>
      <c r="K224" s="277"/>
      <c r="L224" s="277"/>
      <c r="M224" s="277"/>
      <c r="N224" s="277"/>
      <c r="O224" s="279"/>
      <c r="P224" s="312"/>
      <c r="Q224" s="313"/>
      <c r="R224" s="277"/>
      <c r="S224" s="277"/>
      <c r="T224" s="312"/>
      <c r="U224" s="313"/>
      <c r="V224" s="315"/>
      <c r="W224" s="279">
        <v>2</v>
      </c>
      <c r="X224" s="277" t="s">
        <v>1374</v>
      </c>
      <c r="Y224" s="279" t="s">
        <v>40</v>
      </c>
      <c r="Z224" s="183" t="s">
        <v>1384</v>
      </c>
      <c r="AA224" s="215" t="s">
        <v>1386</v>
      </c>
      <c r="AB224" s="279" t="s">
        <v>506</v>
      </c>
      <c r="AC224" s="280" t="s">
        <v>200</v>
      </c>
      <c r="AD224" s="280" t="s">
        <v>201</v>
      </c>
      <c r="AE224" s="282">
        <v>0.4</v>
      </c>
      <c r="AF224" s="280" t="s">
        <v>202</v>
      </c>
      <c r="AG224" s="280" t="s">
        <v>203</v>
      </c>
      <c r="AH224" s="280" t="s">
        <v>204</v>
      </c>
      <c r="AI224" s="283">
        <v>0.216</v>
      </c>
      <c r="AJ224" s="285" t="s">
        <v>508</v>
      </c>
      <c r="AK224" s="282">
        <v>0.22</v>
      </c>
      <c r="AL224" s="287" t="s">
        <v>502</v>
      </c>
      <c r="AM224" s="282">
        <v>0.6</v>
      </c>
      <c r="AN224" s="275" t="s">
        <v>502</v>
      </c>
      <c r="AO224" s="276" t="s">
        <v>36</v>
      </c>
      <c r="AP224" s="277"/>
      <c r="AQ224" s="279"/>
      <c r="AR224" s="277"/>
      <c r="AS224" s="279"/>
      <c r="AT224" s="277"/>
      <c r="AU224" s="277"/>
      <c r="AV224" s="277"/>
    </row>
    <row r="225" spans="1:48" ht="15" customHeight="1" x14ac:dyDescent="0.2">
      <c r="A225" s="309"/>
      <c r="B225" s="311"/>
      <c r="C225" s="277"/>
      <c r="D225" s="277"/>
      <c r="E225" s="277"/>
      <c r="F225" s="277"/>
      <c r="G225" s="341"/>
      <c r="H225" s="277"/>
      <c r="I225" s="277"/>
      <c r="J225" s="277"/>
      <c r="K225" s="277"/>
      <c r="L225" s="277"/>
      <c r="M225" s="277"/>
      <c r="N225" s="277"/>
      <c r="O225" s="279"/>
      <c r="P225" s="312"/>
      <c r="Q225" s="313"/>
      <c r="R225" s="277"/>
      <c r="S225" s="277"/>
      <c r="T225" s="312"/>
      <c r="U225" s="313"/>
      <c r="V225" s="315"/>
      <c r="W225" s="279"/>
      <c r="X225" s="277"/>
      <c r="Y225" s="279"/>
      <c r="Z225" s="183" t="s">
        <v>1385</v>
      </c>
      <c r="AA225" s="215" t="s">
        <v>1385</v>
      </c>
      <c r="AB225" s="279"/>
      <c r="AC225" s="280"/>
      <c r="AD225" s="280"/>
      <c r="AE225" s="282"/>
      <c r="AF225" s="280"/>
      <c r="AG225" s="280"/>
      <c r="AH225" s="280"/>
      <c r="AI225" s="283"/>
      <c r="AJ225" s="285"/>
      <c r="AK225" s="282"/>
      <c r="AL225" s="287"/>
      <c r="AM225" s="282"/>
      <c r="AN225" s="275"/>
      <c r="AO225" s="276"/>
      <c r="AP225" s="277"/>
      <c r="AQ225" s="279"/>
      <c r="AR225" s="277"/>
      <c r="AS225" s="279"/>
      <c r="AT225" s="277"/>
      <c r="AU225" s="277"/>
      <c r="AV225" s="277"/>
    </row>
    <row r="226" spans="1:48" ht="15" customHeight="1" x14ac:dyDescent="0.2">
      <c r="A226" s="309"/>
      <c r="B226" s="311"/>
      <c r="C226" s="277"/>
      <c r="D226" s="277"/>
      <c r="E226" s="277"/>
      <c r="F226" s="277"/>
      <c r="G226" s="341"/>
      <c r="H226" s="277"/>
      <c r="I226" s="277"/>
      <c r="J226" s="277"/>
      <c r="K226" s="277"/>
      <c r="L226" s="277"/>
      <c r="M226" s="277"/>
      <c r="N226" s="277"/>
      <c r="O226" s="279"/>
      <c r="P226" s="312"/>
      <c r="Q226" s="313"/>
      <c r="R226" s="277"/>
      <c r="S226" s="277"/>
      <c r="T226" s="312"/>
      <c r="U226" s="313"/>
      <c r="V226" s="315"/>
      <c r="W226" s="182">
        <v>3</v>
      </c>
      <c r="X226" s="183"/>
      <c r="Y226" s="182"/>
      <c r="Z226" s="182"/>
      <c r="AA226" s="215" t="s">
        <v>522</v>
      </c>
      <c r="AB226" s="182"/>
      <c r="AC226" s="218"/>
      <c r="AD226" s="218"/>
      <c r="AE226" s="182"/>
      <c r="AF226" s="218"/>
      <c r="AG226" s="218"/>
      <c r="AH226" s="218"/>
      <c r="AI226" s="182"/>
      <c r="AJ226" s="226"/>
      <c r="AK226" s="182"/>
      <c r="AL226" s="226"/>
      <c r="AM226" s="182"/>
      <c r="AN226" s="227"/>
      <c r="AO226" s="224"/>
      <c r="AP226" s="183"/>
      <c r="AQ226" s="182"/>
      <c r="AR226" s="182"/>
      <c r="AS226" s="182"/>
      <c r="AT226" s="277"/>
      <c r="AU226" s="277"/>
      <c r="AV226" s="277"/>
    </row>
    <row r="227" spans="1:48" ht="15.75" customHeight="1" x14ac:dyDescent="0.2">
      <c r="A227" s="309"/>
      <c r="B227" s="311"/>
      <c r="C227" s="277"/>
      <c r="D227" s="277"/>
      <c r="E227" s="277"/>
      <c r="F227" s="277"/>
      <c r="G227" s="341"/>
      <c r="H227" s="277"/>
      <c r="I227" s="277"/>
      <c r="J227" s="277"/>
      <c r="K227" s="277"/>
      <c r="L227" s="277"/>
      <c r="M227" s="277"/>
      <c r="N227" s="277"/>
      <c r="O227" s="279"/>
      <c r="P227" s="312"/>
      <c r="Q227" s="313"/>
      <c r="R227" s="277"/>
      <c r="S227" s="277"/>
      <c r="T227" s="312"/>
      <c r="U227" s="313"/>
      <c r="V227" s="315"/>
      <c r="W227" s="182">
        <v>4</v>
      </c>
      <c r="X227" s="183"/>
      <c r="Y227" s="182"/>
      <c r="Z227" s="182"/>
      <c r="AA227" s="215" t="s">
        <v>522</v>
      </c>
      <c r="AB227" s="182"/>
      <c r="AC227" s="218"/>
      <c r="AD227" s="218"/>
      <c r="AE227" s="182"/>
      <c r="AF227" s="218"/>
      <c r="AG227" s="218"/>
      <c r="AH227" s="218"/>
      <c r="AI227" s="182"/>
      <c r="AJ227" s="226"/>
      <c r="AK227" s="182"/>
      <c r="AL227" s="226"/>
      <c r="AM227" s="182"/>
      <c r="AN227" s="227"/>
      <c r="AO227" s="224"/>
      <c r="AP227" s="183"/>
      <c r="AQ227" s="182"/>
      <c r="AR227" s="182"/>
      <c r="AS227" s="182"/>
      <c r="AT227" s="277"/>
      <c r="AU227" s="277"/>
      <c r="AV227" s="277"/>
    </row>
    <row r="228" spans="1:48" ht="74.25" customHeight="1" x14ac:dyDescent="0.2">
      <c r="A228" s="309">
        <v>37</v>
      </c>
      <c r="B228" s="311" t="s">
        <v>490</v>
      </c>
      <c r="C228" s="277" t="s">
        <v>31</v>
      </c>
      <c r="D228" s="277" t="s">
        <v>1366</v>
      </c>
      <c r="E228" s="277" t="s">
        <v>1387</v>
      </c>
      <c r="F228" s="277" t="s">
        <v>1388</v>
      </c>
      <c r="G228" s="341" t="s">
        <v>1389</v>
      </c>
      <c r="H228" s="277" t="s">
        <v>192</v>
      </c>
      <c r="I228" s="277" t="s">
        <v>1370</v>
      </c>
      <c r="J228" s="277" t="s">
        <v>1390</v>
      </c>
      <c r="K228" s="277" t="s">
        <v>1391</v>
      </c>
      <c r="L228" s="277" t="s">
        <v>1392</v>
      </c>
      <c r="M228" s="277" t="s">
        <v>58</v>
      </c>
      <c r="N228" s="277" t="s">
        <v>64</v>
      </c>
      <c r="O228" s="279">
        <v>365</v>
      </c>
      <c r="P228" s="312" t="s">
        <v>501</v>
      </c>
      <c r="Q228" s="313">
        <v>0.6</v>
      </c>
      <c r="R228" s="277" t="s">
        <v>197</v>
      </c>
      <c r="S228" s="277" t="s">
        <v>197</v>
      </c>
      <c r="T228" s="312" t="s">
        <v>502</v>
      </c>
      <c r="U228" s="313">
        <v>0.6</v>
      </c>
      <c r="V228" s="315" t="s">
        <v>502</v>
      </c>
      <c r="W228" s="279">
        <v>1</v>
      </c>
      <c r="X228" s="277" t="s">
        <v>1393</v>
      </c>
      <c r="Y228" s="279" t="s">
        <v>29</v>
      </c>
      <c r="Z228" s="183" t="s">
        <v>1394</v>
      </c>
      <c r="AA228" s="215" t="s">
        <v>1396</v>
      </c>
      <c r="AB228" s="279" t="s">
        <v>506</v>
      </c>
      <c r="AC228" s="280" t="s">
        <v>200</v>
      </c>
      <c r="AD228" s="280" t="s">
        <v>201</v>
      </c>
      <c r="AE228" s="282">
        <v>0.4</v>
      </c>
      <c r="AF228" s="280" t="s">
        <v>202</v>
      </c>
      <c r="AG228" s="280" t="s">
        <v>203</v>
      </c>
      <c r="AH228" s="280" t="s">
        <v>204</v>
      </c>
      <c r="AI228" s="283">
        <v>0.36</v>
      </c>
      <c r="AJ228" s="285" t="s">
        <v>508</v>
      </c>
      <c r="AK228" s="282">
        <v>0.36</v>
      </c>
      <c r="AL228" s="287" t="s">
        <v>502</v>
      </c>
      <c r="AM228" s="282">
        <v>0.6</v>
      </c>
      <c r="AN228" s="275" t="s">
        <v>502</v>
      </c>
      <c r="AO228" s="276" t="s">
        <v>36</v>
      </c>
      <c r="AP228" s="277"/>
      <c r="AQ228" s="279"/>
      <c r="AR228" s="279"/>
      <c r="AS228" s="279"/>
      <c r="AT228" s="277" t="s">
        <v>1397</v>
      </c>
      <c r="AU228" s="277" t="s">
        <v>1398</v>
      </c>
      <c r="AV228" s="277" t="s">
        <v>1399</v>
      </c>
    </row>
    <row r="229" spans="1:48" ht="15" customHeight="1" x14ac:dyDescent="0.2">
      <c r="A229" s="309"/>
      <c r="B229" s="311"/>
      <c r="C229" s="277"/>
      <c r="D229" s="277"/>
      <c r="E229" s="277"/>
      <c r="F229" s="277"/>
      <c r="G229" s="341"/>
      <c r="H229" s="277"/>
      <c r="I229" s="277"/>
      <c r="J229" s="277"/>
      <c r="K229" s="277"/>
      <c r="L229" s="277"/>
      <c r="M229" s="277"/>
      <c r="N229" s="277"/>
      <c r="O229" s="279"/>
      <c r="P229" s="312"/>
      <c r="Q229" s="313"/>
      <c r="R229" s="277"/>
      <c r="S229" s="277"/>
      <c r="T229" s="312"/>
      <c r="U229" s="313"/>
      <c r="V229" s="315"/>
      <c r="W229" s="279"/>
      <c r="X229" s="277"/>
      <c r="Y229" s="279"/>
      <c r="Z229" s="183" t="s">
        <v>1395</v>
      </c>
      <c r="AA229" s="215" t="s">
        <v>1395</v>
      </c>
      <c r="AB229" s="279"/>
      <c r="AC229" s="280"/>
      <c r="AD229" s="280"/>
      <c r="AE229" s="282"/>
      <c r="AF229" s="280"/>
      <c r="AG229" s="280"/>
      <c r="AH229" s="280"/>
      <c r="AI229" s="283"/>
      <c r="AJ229" s="285"/>
      <c r="AK229" s="282"/>
      <c r="AL229" s="287"/>
      <c r="AM229" s="282"/>
      <c r="AN229" s="275"/>
      <c r="AO229" s="276"/>
      <c r="AP229" s="277"/>
      <c r="AQ229" s="279"/>
      <c r="AR229" s="279"/>
      <c r="AS229" s="279"/>
      <c r="AT229" s="277"/>
      <c r="AU229" s="277"/>
      <c r="AV229" s="277"/>
    </row>
    <row r="230" spans="1:48" ht="60" customHeight="1" x14ac:dyDescent="0.2">
      <c r="A230" s="309"/>
      <c r="B230" s="311"/>
      <c r="C230" s="277"/>
      <c r="D230" s="277"/>
      <c r="E230" s="277"/>
      <c r="F230" s="277"/>
      <c r="G230" s="341"/>
      <c r="H230" s="277"/>
      <c r="I230" s="277"/>
      <c r="J230" s="277"/>
      <c r="K230" s="277"/>
      <c r="L230" s="277"/>
      <c r="M230" s="277"/>
      <c r="N230" s="277"/>
      <c r="O230" s="279"/>
      <c r="P230" s="312"/>
      <c r="Q230" s="313"/>
      <c r="R230" s="277"/>
      <c r="S230" s="277"/>
      <c r="T230" s="312"/>
      <c r="U230" s="313"/>
      <c r="V230" s="315"/>
      <c r="W230" s="279">
        <v>2</v>
      </c>
      <c r="X230" s="277" t="s">
        <v>1400</v>
      </c>
      <c r="Y230" s="279" t="s">
        <v>29</v>
      </c>
      <c r="Z230" s="183" t="s">
        <v>1401</v>
      </c>
      <c r="AA230" s="215" t="s">
        <v>1403</v>
      </c>
      <c r="AB230" s="279" t="s">
        <v>506</v>
      </c>
      <c r="AC230" s="280" t="s">
        <v>200</v>
      </c>
      <c r="AD230" s="280" t="s">
        <v>201</v>
      </c>
      <c r="AE230" s="282">
        <v>0.4</v>
      </c>
      <c r="AF230" s="280" t="s">
        <v>202</v>
      </c>
      <c r="AG230" s="280" t="s">
        <v>203</v>
      </c>
      <c r="AH230" s="280" t="s">
        <v>204</v>
      </c>
      <c r="AI230" s="283">
        <v>0.216</v>
      </c>
      <c r="AJ230" s="285" t="s">
        <v>508</v>
      </c>
      <c r="AK230" s="282">
        <v>0.22</v>
      </c>
      <c r="AL230" s="287" t="s">
        <v>502</v>
      </c>
      <c r="AM230" s="282">
        <v>0.6</v>
      </c>
      <c r="AN230" s="275" t="s">
        <v>502</v>
      </c>
      <c r="AO230" s="276" t="s">
        <v>36</v>
      </c>
      <c r="AP230" s="277"/>
      <c r="AQ230" s="279"/>
      <c r="AR230" s="279"/>
      <c r="AS230" s="279"/>
      <c r="AT230" s="277"/>
      <c r="AU230" s="277"/>
      <c r="AV230" s="277"/>
    </row>
    <row r="231" spans="1:48" ht="15" customHeight="1" x14ac:dyDescent="0.2">
      <c r="A231" s="309"/>
      <c r="B231" s="311"/>
      <c r="C231" s="277"/>
      <c r="D231" s="277"/>
      <c r="E231" s="277"/>
      <c r="F231" s="277"/>
      <c r="G231" s="341"/>
      <c r="H231" s="277"/>
      <c r="I231" s="277"/>
      <c r="J231" s="277"/>
      <c r="K231" s="277"/>
      <c r="L231" s="277"/>
      <c r="M231" s="277"/>
      <c r="N231" s="277"/>
      <c r="O231" s="279"/>
      <c r="P231" s="312"/>
      <c r="Q231" s="313"/>
      <c r="R231" s="277"/>
      <c r="S231" s="277"/>
      <c r="T231" s="312"/>
      <c r="U231" s="313"/>
      <c r="V231" s="315"/>
      <c r="W231" s="279"/>
      <c r="X231" s="277"/>
      <c r="Y231" s="279"/>
      <c r="Z231" s="183" t="s">
        <v>1402</v>
      </c>
      <c r="AA231" s="215" t="s">
        <v>1402</v>
      </c>
      <c r="AB231" s="279"/>
      <c r="AC231" s="280"/>
      <c r="AD231" s="280"/>
      <c r="AE231" s="282"/>
      <c r="AF231" s="280"/>
      <c r="AG231" s="280"/>
      <c r="AH231" s="280"/>
      <c r="AI231" s="283"/>
      <c r="AJ231" s="285"/>
      <c r="AK231" s="282"/>
      <c r="AL231" s="287"/>
      <c r="AM231" s="282"/>
      <c r="AN231" s="275"/>
      <c r="AO231" s="276"/>
      <c r="AP231" s="277"/>
      <c r="AQ231" s="279"/>
      <c r="AR231" s="279"/>
      <c r="AS231" s="279"/>
      <c r="AT231" s="277"/>
      <c r="AU231" s="277"/>
      <c r="AV231" s="277"/>
    </row>
    <row r="232" spans="1:48" ht="15" customHeight="1" x14ac:dyDescent="0.2">
      <c r="A232" s="309"/>
      <c r="B232" s="311"/>
      <c r="C232" s="277"/>
      <c r="D232" s="277"/>
      <c r="E232" s="277"/>
      <c r="F232" s="277"/>
      <c r="G232" s="341"/>
      <c r="H232" s="277"/>
      <c r="I232" s="277"/>
      <c r="J232" s="277"/>
      <c r="K232" s="277"/>
      <c r="L232" s="277"/>
      <c r="M232" s="277"/>
      <c r="N232" s="277"/>
      <c r="O232" s="279"/>
      <c r="P232" s="312"/>
      <c r="Q232" s="313"/>
      <c r="R232" s="277"/>
      <c r="S232" s="277"/>
      <c r="T232" s="312"/>
      <c r="U232" s="313"/>
      <c r="V232" s="315"/>
      <c r="W232" s="182">
        <v>3</v>
      </c>
      <c r="X232" s="182"/>
      <c r="Y232" s="182"/>
      <c r="Z232" s="182"/>
      <c r="AA232" s="215" t="s">
        <v>522</v>
      </c>
      <c r="AB232" s="182"/>
      <c r="AC232" s="218"/>
      <c r="AD232" s="218"/>
      <c r="AE232" s="182"/>
      <c r="AF232" s="218"/>
      <c r="AG232" s="218"/>
      <c r="AH232" s="218"/>
      <c r="AI232" s="182"/>
      <c r="AJ232" s="226"/>
      <c r="AK232" s="182"/>
      <c r="AL232" s="226"/>
      <c r="AM232" s="182"/>
      <c r="AN232" s="227"/>
      <c r="AO232" s="224"/>
      <c r="AP232" s="183"/>
      <c r="AQ232" s="182"/>
      <c r="AR232" s="182"/>
      <c r="AS232" s="182"/>
      <c r="AT232" s="277"/>
      <c r="AU232" s="277"/>
      <c r="AV232" s="277"/>
    </row>
    <row r="233" spans="1:48" ht="15.75" customHeight="1" x14ac:dyDescent="0.2">
      <c r="A233" s="309"/>
      <c r="B233" s="311"/>
      <c r="C233" s="277"/>
      <c r="D233" s="277"/>
      <c r="E233" s="277"/>
      <c r="F233" s="277"/>
      <c r="G233" s="341"/>
      <c r="H233" s="277"/>
      <c r="I233" s="277"/>
      <c r="J233" s="277"/>
      <c r="K233" s="277"/>
      <c r="L233" s="277"/>
      <c r="M233" s="277"/>
      <c r="N233" s="277"/>
      <c r="O233" s="279"/>
      <c r="P233" s="312"/>
      <c r="Q233" s="313"/>
      <c r="R233" s="277"/>
      <c r="S233" s="277"/>
      <c r="T233" s="312"/>
      <c r="U233" s="313"/>
      <c r="V233" s="315"/>
      <c r="W233" s="182">
        <v>4</v>
      </c>
      <c r="X233" s="182"/>
      <c r="Y233" s="182"/>
      <c r="Z233" s="182"/>
      <c r="AA233" s="215" t="s">
        <v>522</v>
      </c>
      <c r="AB233" s="182"/>
      <c r="AC233" s="218"/>
      <c r="AD233" s="218"/>
      <c r="AE233" s="182"/>
      <c r="AF233" s="218"/>
      <c r="AG233" s="218"/>
      <c r="AH233" s="218"/>
      <c r="AI233" s="182"/>
      <c r="AJ233" s="226"/>
      <c r="AK233" s="182"/>
      <c r="AL233" s="226"/>
      <c r="AM233" s="182"/>
      <c r="AN233" s="227"/>
      <c r="AO233" s="224"/>
      <c r="AP233" s="183"/>
      <c r="AQ233" s="182"/>
      <c r="AR233" s="182"/>
      <c r="AS233" s="182"/>
      <c r="AT233" s="277"/>
      <c r="AU233" s="277"/>
      <c r="AV233" s="277"/>
    </row>
    <row r="234" spans="1:48" ht="90" customHeight="1" x14ac:dyDescent="0.2">
      <c r="A234" s="309">
        <v>38</v>
      </c>
      <c r="B234" s="311" t="s">
        <v>490</v>
      </c>
      <c r="C234" s="277" t="s">
        <v>31</v>
      </c>
      <c r="D234" s="277" t="s">
        <v>1404</v>
      </c>
      <c r="E234" s="277" t="s">
        <v>1405</v>
      </c>
      <c r="F234" s="277" t="s">
        <v>1406</v>
      </c>
      <c r="G234" s="341" t="s">
        <v>1407</v>
      </c>
      <c r="H234" s="277" t="s">
        <v>192</v>
      </c>
      <c r="I234" s="277" t="s">
        <v>48</v>
      </c>
      <c r="J234" s="277" t="s">
        <v>1408</v>
      </c>
      <c r="K234" s="277" t="s">
        <v>1409</v>
      </c>
      <c r="L234" s="277" t="s">
        <v>1410</v>
      </c>
      <c r="M234" s="277" t="s">
        <v>58</v>
      </c>
      <c r="N234" s="277" t="s">
        <v>64</v>
      </c>
      <c r="O234" s="279">
        <v>365</v>
      </c>
      <c r="P234" s="312" t="s">
        <v>501</v>
      </c>
      <c r="Q234" s="313">
        <v>0.6</v>
      </c>
      <c r="R234" s="277" t="s">
        <v>197</v>
      </c>
      <c r="S234" s="277" t="s">
        <v>197</v>
      </c>
      <c r="T234" s="312" t="s">
        <v>502</v>
      </c>
      <c r="U234" s="313">
        <v>0.6</v>
      </c>
      <c r="V234" s="315" t="s">
        <v>502</v>
      </c>
      <c r="W234" s="279">
        <v>1</v>
      </c>
      <c r="X234" s="277" t="s">
        <v>1411</v>
      </c>
      <c r="Y234" s="279" t="s">
        <v>29</v>
      </c>
      <c r="Z234" s="183" t="s">
        <v>1412</v>
      </c>
      <c r="AA234" s="215" t="s">
        <v>1414</v>
      </c>
      <c r="AB234" s="279" t="s">
        <v>506</v>
      </c>
      <c r="AC234" s="280" t="s">
        <v>200</v>
      </c>
      <c r="AD234" s="280" t="s">
        <v>201</v>
      </c>
      <c r="AE234" s="282">
        <v>0.4</v>
      </c>
      <c r="AF234" s="280" t="s">
        <v>202</v>
      </c>
      <c r="AG234" s="280" t="s">
        <v>203</v>
      </c>
      <c r="AH234" s="280" t="s">
        <v>204</v>
      </c>
      <c r="AI234" s="283">
        <v>0.36</v>
      </c>
      <c r="AJ234" s="285" t="s">
        <v>508</v>
      </c>
      <c r="AK234" s="282">
        <v>0.36</v>
      </c>
      <c r="AL234" s="287" t="s">
        <v>502</v>
      </c>
      <c r="AM234" s="282">
        <v>0.6</v>
      </c>
      <c r="AN234" s="275" t="s">
        <v>502</v>
      </c>
      <c r="AO234" s="276" t="s">
        <v>36</v>
      </c>
      <c r="AP234" s="277" t="s">
        <v>1415</v>
      </c>
      <c r="AQ234" s="277" t="s">
        <v>1416</v>
      </c>
      <c r="AR234" s="277" t="s">
        <v>1417</v>
      </c>
      <c r="AS234" s="286">
        <v>45291</v>
      </c>
      <c r="AT234" s="277" t="s">
        <v>1418</v>
      </c>
      <c r="AU234" s="277" t="s">
        <v>1419</v>
      </c>
      <c r="AV234" s="277" t="s">
        <v>1416</v>
      </c>
    </row>
    <row r="235" spans="1:48" ht="15" customHeight="1" x14ac:dyDescent="0.2">
      <c r="A235" s="309"/>
      <c r="B235" s="311"/>
      <c r="C235" s="277"/>
      <c r="D235" s="277"/>
      <c r="E235" s="277"/>
      <c r="F235" s="277"/>
      <c r="G235" s="341"/>
      <c r="H235" s="277"/>
      <c r="I235" s="277"/>
      <c r="J235" s="277"/>
      <c r="K235" s="277"/>
      <c r="L235" s="277"/>
      <c r="M235" s="277"/>
      <c r="N235" s="277"/>
      <c r="O235" s="279"/>
      <c r="P235" s="312"/>
      <c r="Q235" s="313"/>
      <c r="R235" s="277"/>
      <c r="S235" s="277"/>
      <c r="T235" s="312"/>
      <c r="U235" s="313"/>
      <c r="V235" s="315"/>
      <c r="W235" s="279"/>
      <c r="X235" s="277"/>
      <c r="Y235" s="279"/>
      <c r="Z235" s="183"/>
      <c r="AA235" s="215"/>
      <c r="AB235" s="279"/>
      <c r="AC235" s="280"/>
      <c r="AD235" s="280"/>
      <c r="AE235" s="282"/>
      <c r="AF235" s="280"/>
      <c r="AG235" s="280"/>
      <c r="AH235" s="280"/>
      <c r="AI235" s="283"/>
      <c r="AJ235" s="285"/>
      <c r="AK235" s="282"/>
      <c r="AL235" s="287"/>
      <c r="AM235" s="282"/>
      <c r="AN235" s="275"/>
      <c r="AO235" s="276"/>
      <c r="AP235" s="277"/>
      <c r="AQ235" s="277"/>
      <c r="AR235" s="277"/>
      <c r="AS235" s="286"/>
      <c r="AT235" s="277"/>
      <c r="AU235" s="277"/>
      <c r="AV235" s="277"/>
    </row>
    <row r="236" spans="1:48" ht="15" customHeight="1" x14ac:dyDescent="0.2">
      <c r="A236" s="309"/>
      <c r="B236" s="311"/>
      <c r="C236" s="277"/>
      <c r="D236" s="277"/>
      <c r="E236" s="277"/>
      <c r="F236" s="277"/>
      <c r="G236" s="341"/>
      <c r="H236" s="277"/>
      <c r="I236" s="277"/>
      <c r="J236" s="277"/>
      <c r="K236" s="277"/>
      <c r="L236" s="277"/>
      <c r="M236" s="277"/>
      <c r="N236" s="277"/>
      <c r="O236" s="279"/>
      <c r="P236" s="312"/>
      <c r="Q236" s="313"/>
      <c r="R236" s="277"/>
      <c r="S236" s="277"/>
      <c r="T236" s="312"/>
      <c r="U236" s="313"/>
      <c r="V236" s="315"/>
      <c r="W236" s="279"/>
      <c r="X236" s="277"/>
      <c r="Y236" s="279"/>
      <c r="Z236" s="183" t="s">
        <v>1413</v>
      </c>
      <c r="AA236" s="215" t="s">
        <v>1413</v>
      </c>
      <c r="AB236" s="279"/>
      <c r="AC236" s="280"/>
      <c r="AD236" s="280"/>
      <c r="AE236" s="282"/>
      <c r="AF236" s="280"/>
      <c r="AG236" s="280"/>
      <c r="AH236" s="280"/>
      <c r="AI236" s="283"/>
      <c r="AJ236" s="285"/>
      <c r="AK236" s="282"/>
      <c r="AL236" s="287"/>
      <c r="AM236" s="282"/>
      <c r="AN236" s="275"/>
      <c r="AO236" s="276"/>
      <c r="AP236" s="277"/>
      <c r="AQ236" s="277"/>
      <c r="AR236" s="277"/>
      <c r="AS236" s="286"/>
      <c r="AT236" s="277"/>
      <c r="AU236" s="277"/>
      <c r="AV236" s="277"/>
    </row>
    <row r="237" spans="1:48" ht="44.25" customHeight="1" x14ac:dyDescent="0.2">
      <c r="A237" s="309"/>
      <c r="B237" s="311"/>
      <c r="C237" s="277"/>
      <c r="D237" s="277"/>
      <c r="E237" s="277"/>
      <c r="F237" s="277"/>
      <c r="G237" s="341"/>
      <c r="H237" s="277"/>
      <c r="I237" s="277"/>
      <c r="J237" s="277"/>
      <c r="K237" s="277"/>
      <c r="L237" s="277"/>
      <c r="M237" s="277"/>
      <c r="N237" s="277"/>
      <c r="O237" s="279"/>
      <c r="P237" s="312"/>
      <c r="Q237" s="313"/>
      <c r="R237" s="277"/>
      <c r="S237" s="277"/>
      <c r="T237" s="312"/>
      <c r="U237" s="313"/>
      <c r="V237" s="315"/>
      <c r="W237" s="279">
        <v>2</v>
      </c>
      <c r="X237" s="277" t="s">
        <v>1420</v>
      </c>
      <c r="Y237" s="279" t="s">
        <v>29</v>
      </c>
      <c r="Z237" s="183" t="s">
        <v>1421</v>
      </c>
      <c r="AA237" s="215" t="s">
        <v>1423</v>
      </c>
      <c r="AB237" s="279" t="s">
        <v>506</v>
      </c>
      <c r="AC237" s="280" t="s">
        <v>200</v>
      </c>
      <c r="AD237" s="280" t="s">
        <v>201</v>
      </c>
      <c r="AE237" s="282">
        <v>0.4</v>
      </c>
      <c r="AF237" s="280" t="s">
        <v>202</v>
      </c>
      <c r="AG237" s="280" t="s">
        <v>203</v>
      </c>
      <c r="AH237" s="280" t="s">
        <v>204</v>
      </c>
      <c r="AI237" s="283">
        <v>0.216</v>
      </c>
      <c r="AJ237" s="285" t="s">
        <v>508</v>
      </c>
      <c r="AK237" s="282">
        <v>0.22</v>
      </c>
      <c r="AL237" s="287" t="s">
        <v>502</v>
      </c>
      <c r="AM237" s="282">
        <v>0.6</v>
      </c>
      <c r="AN237" s="275" t="s">
        <v>502</v>
      </c>
      <c r="AO237" s="276" t="s">
        <v>36</v>
      </c>
      <c r="AP237" s="277"/>
      <c r="AQ237" s="279"/>
      <c r="AR237" s="279"/>
      <c r="AS237" s="279"/>
      <c r="AT237" s="277"/>
      <c r="AU237" s="277"/>
      <c r="AV237" s="277"/>
    </row>
    <row r="238" spans="1:48" ht="15" customHeight="1" x14ac:dyDescent="0.2">
      <c r="A238" s="309"/>
      <c r="B238" s="311"/>
      <c r="C238" s="277"/>
      <c r="D238" s="277"/>
      <c r="E238" s="277"/>
      <c r="F238" s="277"/>
      <c r="G238" s="341"/>
      <c r="H238" s="277"/>
      <c r="I238" s="277"/>
      <c r="J238" s="277"/>
      <c r="K238" s="277"/>
      <c r="L238" s="277"/>
      <c r="M238" s="277"/>
      <c r="N238" s="277"/>
      <c r="O238" s="279"/>
      <c r="P238" s="312"/>
      <c r="Q238" s="313"/>
      <c r="R238" s="277"/>
      <c r="S238" s="277"/>
      <c r="T238" s="312"/>
      <c r="U238" s="313"/>
      <c r="V238" s="315"/>
      <c r="W238" s="279"/>
      <c r="X238" s="277"/>
      <c r="Y238" s="279"/>
      <c r="Z238" s="183"/>
      <c r="AA238" s="215"/>
      <c r="AB238" s="279"/>
      <c r="AC238" s="280"/>
      <c r="AD238" s="280"/>
      <c r="AE238" s="282"/>
      <c r="AF238" s="280"/>
      <c r="AG238" s="280"/>
      <c r="AH238" s="280"/>
      <c r="AI238" s="283"/>
      <c r="AJ238" s="285"/>
      <c r="AK238" s="282"/>
      <c r="AL238" s="287"/>
      <c r="AM238" s="282"/>
      <c r="AN238" s="275"/>
      <c r="AO238" s="276"/>
      <c r="AP238" s="277"/>
      <c r="AQ238" s="279"/>
      <c r="AR238" s="279"/>
      <c r="AS238" s="279"/>
      <c r="AT238" s="277"/>
      <c r="AU238" s="277"/>
      <c r="AV238" s="277"/>
    </row>
    <row r="239" spans="1:48" ht="15.75" customHeight="1" x14ac:dyDescent="0.2">
      <c r="A239" s="309"/>
      <c r="B239" s="311"/>
      <c r="C239" s="277"/>
      <c r="D239" s="277"/>
      <c r="E239" s="277"/>
      <c r="F239" s="277"/>
      <c r="G239" s="341"/>
      <c r="H239" s="277"/>
      <c r="I239" s="277"/>
      <c r="J239" s="277"/>
      <c r="K239" s="277"/>
      <c r="L239" s="277"/>
      <c r="M239" s="277"/>
      <c r="N239" s="277"/>
      <c r="O239" s="279"/>
      <c r="P239" s="312"/>
      <c r="Q239" s="313"/>
      <c r="R239" s="277"/>
      <c r="S239" s="277"/>
      <c r="T239" s="312"/>
      <c r="U239" s="313"/>
      <c r="V239" s="315"/>
      <c r="W239" s="279"/>
      <c r="X239" s="277"/>
      <c r="Y239" s="279"/>
      <c r="Z239" s="183" t="s">
        <v>1422</v>
      </c>
      <c r="AA239" s="215" t="s">
        <v>1422</v>
      </c>
      <c r="AB239" s="279"/>
      <c r="AC239" s="280"/>
      <c r="AD239" s="280"/>
      <c r="AE239" s="282"/>
      <c r="AF239" s="280"/>
      <c r="AG239" s="280"/>
      <c r="AH239" s="280"/>
      <c r="AI239" s="283"/>
      <c r="AJ239" s="285"/>
      <c r="AK239" s="282"/>
      <c r="AL239" s="287"/>
      <c r="AM239" s="282"/>
      <c r="AN239" s="275"/>
      <c r="AO239" s="276"/>
      <c r="AP239" s="277"/>
      <c r="AQ239" s="279"/>
      <c r="AR239" s="279"/>
      <c r="AS239" s="279"/>
      <c r="AT239" s="277"/>
      <c r="AU239" s="277"/>
      <c r="AV239" s="277"/>
    </row>
    <row r="240" spans="1:48" ht="74.25" customHeight="1" x14ac:dyDescent="0.2">
      <c r="A240" s="309">
        <v>39</v>
      </c>
      <c r="B240" s="311" t="s">
        <v>491</v>
      </c>
      <c r="C240" s="277" t="s">
        <v>31</v>
      </c>
      <c r="D240" s="277" t="s">
        <v>1450</v>
      </c>
      <c r="E240" s="277" t="s">
        <v>1451</v>
      </c>
      <c r="F240" s="277" t="s">
        <v>1452</v>
      </c>
      <c r="G240" s="341" t="s">
        <v>1453</v>
      </c>
      <c r="H240" s="277" t="s">
        <v>192</v>
      </c>
      <c r="I240" s="277" t="s">
        <v>48</v>
      </c>
      <c r="J240" s="277" t="s">
        <v>1454</v>
      </c>
      <c r="K240" s="277" t="s">
        <v>1455</v>
      </c>
      <c r="L240" s="277" t="s">
        <v>1456</v>
      </c>
      <c r="M240" s="277" t="s">
        <v>58</v>
      </c>
      <c r="N240" s="277" t="s">
        <v>58</v>
      </c>
      <c r="O240" s="279">
        <v>70</v>
      </c>
      <c r="P240" s="312" t="s">
        <v>501</v>
      </c>
      <c r="Q240" s="313">
        <v>0.6</v>
      </c>
      <c r="R240" s="277" t="s">
        <v>713</v>
      </c>
      <c r="S240" s="277" t="s">
        <v>713</v>
      </c>
      <c r="T240" s="342" t="s">
        <v>517</v>
      </c>
      <c r="U240" s="313">
        <v>0.2</v>
      </c>
      <c r="V240" s="315" t="s">
        <v>502</v>
      </c>
      <c r="W240" s="182">
        <v>1</v>
      </c>
      <c r="X240" s="183" t="s">
        <v>1457</v>
      </c>
      <c r="Y240" s="183" t="s">
        <v>29</v>
      </c>
      <c r="Z240" s="183" t="s">
        <v>1458</v>
      </c>
      <c r="AA240" s="215" t="s">
        <v>1459</v>
      </c>
      <c r="AB240" s="182" t="s">
        <v>506</v>
      </c>
      <c r="AC240" s="218" t="s">
        <v>214</v>
      </c>
      <c r="AD240" s="218" t="s">
        <v>201</v>
      </c>
      <c r="AE240" s="219">
        <v>0.3</v>
      </c>
      <c r="AF240" s="218" t="s">
        <v>202</v>
      </c>
      <c r="AG240" s="218" t="s">
        <v>203</v>
      </c>
      <c r="AH240" s="218" t="s">
        <v>204</v>
      </c>
      <c r="AI240" s="220">
        <v>0.42</v>
      </c>
      <c r="AJ240" s="229" t="s">
        <v>501</v>
      </c>
      <c r="AK240" s="219">
        <v>0.42</v>
      </c>
      <c r="AL240" s="222" t="s">
        <v>517</v>
      </c>
      <c r="AM240" s="219">
        <v>0.2</v>
      </c>
      <c r="AN240" s="230" t="s">
        <v>502</v>
      </c>
      <c r="AO240" s="224" t="s">
        <v>30</v>
      </c>
      <c r="AP240" s="242" t="s">
        <v>1460</v>
      </c>
      <c r="AQ240" s="182" t="s">
        <v>1457</v>
      </c>
      <c r="AR240" s="242" t="s">
        <v>1461</v>
      </c>
      <c r="AS240" s="237">
        <v>45656</v>
      </c>
      <c r="AT240" s="349" t="s">
        <v>1462</v>
      </c>
      <c r="AU240" s="349" t="s">
        <v>1463</v>
      </c>
      <c r="AV240" s="349" t="s">
        <v>1464</v>
      </c>
    </row>
    <row r="241" spans="1:48" ht="15" customHeight="1" x14ac:dyDescent="0.2">
      <c r="A241" s="309"/>
      <c r="B241" s="311"/>
      <c r="C241" s="277"/>
      <c r="D241" s="277"/>
      <c r="E241" s="277"/>
      <c r="F241" s="277"/>
      <c r="G241" s="341"/>
      <c r="H241" s="277"/>
      <c r="I241" s="277"/>
      <c r="J241" s="277"/>
      <c r="K241" s="277"/>
      <c r="L241" s="291"/>
      <c r="M241" s="277"/>
      <c r="N241" s="277"/>
      <c r="O241" s="279"/>
      <c r="P241" s="312"/>
      <c r="Q241" s="313"/>
      <c r="R241" s="277"/>
      <c r="S241" s="277"/>
      <c r="T241" s="342"/>
      <c r="U241" s="313"/>
      <c r="V241" s="315"/>
      <c r="W241" s="182">
        <v>2</v>
      </c>
      <c r="X241" s="183"/>
      <c r="Y241" s="182"/>
      <c r="Z241" s="182"/>
      <c r="AA241" s="215" t="s">
        <v>522</v>
      </c>
      <c r="AB241" s="182"/>
      <c r="AC241" s="218"/>
      <c r="AD241" s="218"/>
      <c r="AE241" s="182"/>
      <c r="AF241" s="218"/>
      <c r="AG241" s="218"/>
      <c r="AH241" s="218"/>
      <c r="AI241" s="182"/>
      <c r="AJ241" s="226"/>
      <c r="AK241" s="182"/>
      <c r="AL241" s="226"/>
      <c r="AM241" s="182"/>
      <c r="AN241" s="227"/>
      <c r="AO241" s="224"/>
      <c r="AP241" s="183"/>
      <c r="AQ241" s="182"/>
      <c r="AR241" s="183"/>
      <c r="AS241" s="182"/>
      <c r="AT241" s="349"/>
      <c r="AU241" s="349"/>
      <c r="AV241" s="349"/>
    </row>
    <row r="242" spans="1:48" ht="15" customHeight="1" x14ac:dyDescent="0.2">
      <c r="A242" s="309"/>
      <c r="B242" s="311"/>
      <c r="C242" s="277"/>
      <c r="D242" s="277"/>
      <c r="E242" s="277"/>
      <c r="F242" s="277"/>
      <c r="G242" s="341"/>
      <c r="H242" s="277"/>
      <c r="I242" s="277"/>
      <c r="J242" s="277"/>
      <c r="K242" s="277"/>
      <c r="L242" s="291"/>
      <c r="M242" s="277"/>
      <c r="N242" s="277"/>
      <c r="O242" s="279"/>
      <c r="P242" s="312"/>
      <c r="Q242" s="313"/>
      <c r="R242" s="277"/>
      <c r="S242" s="277"/>
      <c r="T242" s="342"/>
      <c r="U242" s="313"/>
      <c r="V242" s="315"/>
      <c r="W242" s="182">
        <v>3</v>
      </c>
      <c r="X242" s="183"/>
      <c r="Y242" s="182"/>
      <c r="Z242" s="182"/>
      <c r="AA242" s="215" t="s">
        <v>522</v>
      </c>
      <c r="AB242" s="182"/>
      <c r="AC242" s="218"/>
      <c r="AD242" s="218"/>
      <c r="AE242" s="182"/>
      <c r="AF242" s="218"/>
      <c r="AG242" s="218"/>
      <c r="AH242" s="218"/>
      <c r="AI242" s="182"/>
      <c r="AJ242" s="226"/>
      <c r="AK242" s="182"/>
      <c r="AL242" s="226"/>
      <c r="AM242" s="182"/>
      <c r="AN242" s="227"/>
      <c r="AO242" s="224"/>
      <c r="AP242" s="183"/>
      <c r="AQ242" s="182"/>
      <c r="AR242" s="182"/>
      <c r="AS242" s="182"/>
      <c r="AT242" s="349"/>
      <c r="AU242" s="349"/>
      <c r="AV242" s="349"/>
    </row>
    <row r="243" spans="1:48" ht="15" customHeight="1" x14ac:dyDescent="0.2">
      <c r="A243" s="309"/>
      <c r="B243" s="311"/>
      <c r="C243" s="277"/>
      <c r="D243" s="277"/>
      <c r="E243" s="277"/>
      <c r="F243" s="277"/>
      <c r="G243" s="341"/>
      <c r="H243" s="277"/>
      <c r="I243" s="277"/>
      <c r="J243" s="277"/>
      <c r="K243" s="277"/>
      <c r="L243" s="291"/>
      <c r="M243" s="277"/>
      <c r="N243" s="277"/>
      <c r="O243" s="279"/>
      <c r="P243" s="312"/>
      <c r="Q243" s="313"/>
      <c r="R243" s="277"/>
      <c r="S243" s="277"/>
      <c r="T243" s="342"/>
      <c r="U243" s="313"/>
      <c r="V243" s="315"/>
      <c r="W243" s="182">
        <v>4</v>
      </c>
      <c r="X243" s="183"/>
      <c r="Y243" s="182"/>
      <c r="Z243" s="182"/>
      <c r="AA243" s="215" t="s">
        <v>522</v>
      </c>
      <c r="AB243" s="182"/>
      <c r="AC243" s="218"/>
      <c r="AD243" s="218"/>
      <c r="AE243" s="182"/>
      <c r="AF243" s="218"/>
      <c r="AG243" s="218"/>
      <c r="AH243" s="218"/>
      <c r="AI243" s="182"/>
      <c r="AJ243" s="226"/>
      <c r="AK243" s="182"/>
      <c r="AL243" s="226"/>
      <c r="AM243" s="182"/>
      <c r="AN243" s="227"/>
      <c r="AO243" s="224"/>
      <c r="AP243" s="183"/>
      <c r="AQ243" s="182"/>
      <c r="AR243" s="182"/>
      <c r="AS243" s="182"/>
      <c r="AT243" s="349"/>
      <c r="AU243" s="349"/>
      <c r="AV243" s="349"/>
    </row>
    <row r="244" spans="1:48" ht="15" customHeight="1" x14ac:dyDescent="0.2">
      <c r="A244" s="309"/>
      <c r="B244" s="311"/>
      <c r="C244" s="277"/>
      <c r="D244" s="277"/>
      <c r="E244" s="277"/>
      <c r="F244" s="277"/>
      <c r="G244" s="341"/>
      <c r="H244" s="277"/>
      <c r="I244" s="277"/>
      <c r="J244" s="277"/>
      <c r="K244" s="277"/>
      <c r="L244" s="291"/>
      <c r="M244" s="277"/>
      <c r="N244" s="277"/>
      <c r="O244" s="279"/>
      <c r="P244" s="312"/>
      <c r="Q244" s="313"/>
      <c r="R244" s="277"/>
      <c r="S244" s="277"/>
      <c r="T244" s="342"/>
      <c r="U244" s="313"/>
      <c r="V244" s="315"/>
      <c r="W244" s="182">
        <v>5</v>
      </c>
      <c r="X244" s="183"/>
      <c r="Y244" s="182"/>
      <c r="Z244" s="182"/>
      <c r="AA244" s="215" t="s">
        <v>522</v>
      </c>
      <c r="AB244" s="182"/>
      <c r="AC244" s="218"/>
      <c r="AD244" s="218"/>
      <c r="AE244" s="182"/>
      <c r="AF244" s="218"/>
      <c r="AG244" s="218"/>
      <c r="AH244" s="218"/>
      <c r="AI244" s="182"/>
      <c r="AJ244" s="226"/>
      <c r="AK244" s="182"/>
      <c r="AL244" s="226"/>
      <c r="AM244" s="182"/>
      <c r="AN244" s="227"/>
      <c r="AO244" s="224"/>
      <c r="AP244" s="183"/>
      <c r="AQ244" s="182"/>
      <c r="AR244" s="182"/>
      <c r="AS244" s="182"/>
      <c r="AT244" s="349"/>
      <c r="AU244" s="349"/>
      <c r="AV244" s="349"/>
    </row>
    <row r="245" spans="1:48" ht="15.75" customHeight="1" x14ac:dyDescent="0.2">
      <c r="A245" s="309"/>
      <c r="B245" s="311"/>
      <c r="C245" s="277"/>
      <c r="D245" s="277"/>
      <c r="E245" s="277"/>
      <c r="F245" s="277"/>
      <c r="G245" s="341"/>
      <c r="H245" s="277"/>
      <c r="I245" s="277"/>
      <c r="J245" s="277"/>
      <c r="K245" s="277"/>
      <c r="L245" s="291"/>
      <c r="M245" s="277"/>
      <c r="N245" s="277"/>
      <c r="O245" s="279"/>
      <c r="P245" s="312"/>
      <c r="Q245" s="313"/>
      <c r="R245" s="277"/>
      <c r="S245" s="277"/>
      <c r="T245" s="342"/>
      <c r="U245" s="313"/>
      <c r="V245" s="315"/>
      <c r="W245" s="182">
        <v>6</v>
      </c>
      <c r="X245" s="183"/>
      <c r="Y245" s="182"/>
      <c r="Z245" s="182"/>
      <c r="AA245" s="215" t="s">
        <v>522</v>
      </c>
      <c r="AB245" s="182"/>
      <c r="AC245" s="218"/>
      <c r="AD245" s="218"/>
      <c r="AE245" s="182"/>
      <c r="AF245" s="218"/>
      <c r="AG245" s="218"/>
      <c r="AH245" s="218"/>
      <c r="AI245" s="182"/>
      <c r="AJ245" s="226"/>
      <c r="AK245" s="182"/>
      <c r="AL245" s="226"/>
      <c r="AM245" s="182"/>
      <c r="AN245" s="227"/>
      <c r="AO245" s="224"/>
      <c r="AP245" s="183"/>
      <c r="AQ245" s="182"/>
      <c r="AR245" s="182"/>
      <c r="AS245" s="182"/>
      <c r="AT245" s="349"/>
      <c r="AU245" s="349"/>
      <c r="AV245" s="349"/>
    </row>
    <row r="246" spans="1:48" ht="134.25" customHeight="1" x14ac:dyDescent="0.2">
      <c r="A246" s="309">
        <v>40</v>
      </c>
      <c r="B246" s="311" t="s">
        <v>492</v>
      </c>
      <c r="C246" s="277" t="s">
        <v>28</v>
      </c>
      <c r="D246" s="350" t="s">
        <v>1482</v>
      </c>
      <c r="E246" s="350" t="s">
        <v>1483</v>
      </c>
      <c r="F246" s="350" t="s">
        <v>1484</v>
      </c>
      <c r="G246" s="341" t="s">
        <v>1512</v>
      </c>
      <c r="H246" s="277" t="s">
        <v>192</v>
      </c>
      <c r="I246" s="277" t="s">
        <v>48</v>
      </c>
      <c r="J246" s="350" t="s">
        <v>1513</v>
      </c>
      <c r="K246" s="350" t="s">
        <v>1514</v>
      </c>
      <c r="L246" s="277" t="s">
        <v>1486</v>
      </c>
      <c r="M246" s="277" t="s">
        <v>58</v>
      </c>
      <c r="N246" s="277" t="s">
        <v>64</v>
      </c>
      <c r="O246" s="279">
        <v>240</v>
      </c>
      <c r="P246" s="312" t="s">
        <v>501</v>
      </c>
      <c r="Q246" s="313">
        <v>0.6</v>
      </c>
      <c r="R246" s="277" t="s">
        <v>713</v>
      </c>
      <c r="S246" s="277" t="s">
        <v>713</v>
      </c>
      <c r="T246" s="342" t="s">
        <v>517</v>
      </c>
      <c r="U246" s="313">
        <v>0.2</v>
      </c>
      <c r="V246" s="315" t="s">
        <v>502</v>
      </c>
      <c r="W246" s="279">
        <v>1</v>
      </c>
      <c r="X246" s="277" t="s">
        <v>1487</v>
      </c>
      <c r="Y246" s="277" t="s">
        <v>40</v>
      </c>
      <c r="Z246" s="350" t="s">
        <v>1492</v>
      </c>
      <c r="AA246" s="341" t="s">
        <v>1493</v>
      </c>
      <c r="AB246" s="279" t="s">
        <v>506</v>
      </c>
      <c r="AC246" s="280" t="s">
        <v>200</v>
      </c>
      <c r="AD246" s="280" t="s">
        <v>201</v>
      </c>
      <c r="AE246" s="282">
        <v>0.4</v>
      </c>
      <c r="AF246" s="280" t="s">
        <v>202</v>
      </c>
      <c r="AG246" s="280" t="s">
        <v>203</v>
      </c>
      <c r="AH246" s="280" t="s">
        <v>204</v>
      </c>
      <c r="AI246" s="283">
        <v>0.36</v>
      </c>
      <c r="AJ246" s="285" t="s">
        <v>508</v>
      </c>
      <c r="AK246" s="282">
        <v>0.36</v>
      </c>
      <c r="AL246" s="348" t="s">
        <v>517</v>
      </c>
      <c r="AM246" s="282">
        <v>0.2</v>
      </c>
      <c r="AN246" s="354" t="s">
        <v>518</v>
      </c>
      <c r="AO246" s="276" t="s">
        <v>27</v>
      </c>
      <c r="AP246" s="277"/>
      <c r="AQ246" s="279"/>
      <c r="AR246" s="279"/>
      <c r="AS246" s="279"/>
      <c r="AT246" s="277" t="s">
        <v>1488</v>
      </c>
      <c r="AU246" s="277" t="s">
        <v>1489</v>
      </c>
      <c r="AV246" s="277" t="s">
        <v>1490</v>
      </c>
    </row>
    <row r="247" spans="1:48" ht="15" customHeight="1" x14ac:dyDescent="0.2">
      <c r="A247" s="309"/>
      <c r="B247" s="311"/>
      <c r="C247" s="277"/>
      <c r="D247" s="351"/>
      <c r="E247" s="350"/>
      <c r="F247" s="351"/>
      <c r="G247" s="352"/>
      <c r="H247" s="277"/>
      <c r="I247" s="277"/>
      <c r="J247" s="351"/>
      <c r="K247" s="351"/>
      <c r="L247" s="277"/>
      <c r="M247" s="277"/>
      <c r="N247" s="277"/>
      <c r="O247" s="279"/>
      <c r="P247" s="312"/>
      <c r="Q247" s="313"/>
      <c r="R247" s="277"/>
      <c r="S247" s="277"/>
      <c r="T247" s="342"/>
      <c r="U247" s="313"/>
      <c r="V247" s="315"/>
      <c r="W247" s="279"/>
      <c r="X247" s="277"/>
      <c r="Y247" s="277"/>
      <c r="Z247" s="351"/>
      <c r="AA247" s="352"/>
      <c r="AB247" s="279"/>
      <c r="AC247" s="280"/>
      <c r="AD247" s="280"/>
      <c r="AE247" s="282"/>
      <c r="AF247" s="280"/>
      <c r="AG247" s="280"/>
      <c r="AH247" s="280"/>
      <c r="AI247" s="283"/>
      <c r="AJ247" s="285"/>
      <c r="AK247" s="282"/>
      <c r="AL247" s="348"/>
      <c r="AM247" s="282"/>
      <c r="AN247" s="354"/>
      <c r="AO247" s="276"/>
      <c r="AP247" s="277"/>
      <c r="AQ247" s="279"/>
      <c r="AR247" s="279"/>
      <c r="AS247" s="279"/>
      <c r="AT247" s="277"/>
      <c r="AU247" s="277"/>
      <c r="AV247" s="277"/>
    </row>
    <row r="248" spans="1:48" ht="15" customHeight="1" x14ac:dyDescent="0.2">
      <c r="A248" s="309"/>
      <c r="B248" s="311"/>
      <c r="C248" s="277"/>
      <c r="D248" s="351"/>
      <c r="E248" s="350"/>
      <c r="F248" s="351"/>
      <c r="G248" s="352"/>
      <c r="H248" s="277"/>
      <c r="I248" s="277"/>
      <c r="J248" s="351"/>
      <c r="K248" s="351"/>
      <c r="L248" s="277"/>
      <c r="M248" s="277"/>
      <c r="N248" s="277"/>
      <c r="O248" s="279"/>
      <c r="P248" s="312"/>
      <c r="Q248" s="313"/>
      <c r="R248" s="277"/>
      <c r="S248" s="277"/>
      <c r="T248" s="342"/>
      <c r="U248" s="313"/>
      <c r="V248" s="315"/>
      <c r="W248" s="279"/>
      <c r="X248" s="277"/>
      <c r="Y248" s="277"/>
      <c r="Z248" s="351"/>
      <c r="AA248" s="352"/>
      <c r="AB248" s="279"/>
      <c r="AC248" s="280"/>
      <c r="AD248" s="280"/>
      <c r="AE248" s="282"/>
      <c r="AF248" s="280"/>
      <c r="AG248" s="280"/>
      <c r="AH248" s="280"/>
      <c r="AI248" s="283"/>
      <c r="AJ248" s="285"/>
      <c r="AK248" s="282"/>
      <c r="AL248" s="348"/>
      <c r="AM248" s="282"/>
      <c r="AN248" s="354"/>
      <c r="AO248" s="276"/>
      <c r="AP248" s="277"/>
      <c r="AQ248" s="279"/>
      <c r="AR248" s="279"/>
      <c r="AS248" s="279"/>
      <c r="AT248" s="277"/>
      <c r="AU248" s="277"/>
      <c r="AV248" s="277"/>
    </row>
    <row r="249" spans="1:48" ht="15" customHeight="1" x14ac:dyDescent="0.2">
      <c r="A249" s="309"/>
      <c r="B249" s="311"/>
      <c r="C249" s="277"/>
      <c r="D249" s="351"/>
      <c r="E249" s="350"/>
      <c r="F249" s="351"/>
      <c r="G249" s="352"/>
      <c r="H249" s="277"/>
      <c r="I249" s="277"/>
      <c r="J249" s="351"/>
      <c r="K249" s="351"/>
      <c r="L249" s="277"/>
      <c r="M249" s="277"/>
      <c r="N249" s="277"/>
      <c r="O249" s="279"/>
      <c r="P249" s="312"/>
      <c r="Q249" s="313"/>
      <c r="R249" s="277"/>
      <c r="S249" s="277"/>
      <c r="T249" s="342"/>
      <c r="U249" s="313"/>
      <c r="V249" s="315"/>
      <c r="W249" s="279"/>
      <c r="X249" s="277"/>
      <c r="Y249" s="277"/>
      <c r="Z249" s="351"/>
      <c r="AA249" s="352"/>
      <c r="AB249" s="279"/>
      <c r="AC249" s="280"/>
      <c r="AD249" s="280"/>
      <c r="AE249" s="282"/>
      <c r="AF249" s="280"/>
      <c r="AG249" s="280"/>
      <c r="AH249" s="280"/>
      <c r="AI249" s="283"/>
      <c r="AJ249" s="285"/>
      <c r="AK249" s="282"/>
      <c r="AL249" s="348"/>
      <c r="AM249" s="282"/>
      <c r="AN249" s="354"/>
      <c r="AO249" s="276"/>
      <c r="AP249" s="277"/>
      <c r="AQ249" s="279"/>
      <c r="AR249" s="279"/>
      <c r="AS249" s="279"/>
      <c r="AT249" s="277"/>
      <c r="AU249" s="277"/>
      <c r="AV249" s="277"/>
    </row>
    <row r="250" spans="1:48" ht="45.75" customHeight="1" x14ac:dyDescent="0.2">
      <c r="A250" s="309"/>
      <c r="B250" s="311"/>
      <c r="C250" s="277"/>
      <c r="D250" s="351"/>
      <c r="E250" s="350"/>
      <c r="F250" s="351"/>
      <c r="G250" s="352"/>
      <c r="H250" s="277"/>
      <c r="I250" s="277"/>
      <c r="J250" s="351"/>
      <c r="K250" s="351"/>
      <c r="L250" s="277"/>
      <c r="M250" s="277"/>
      <c r="N250" s="277"/>
      <c r="O250" s="279"/>
      <c r="P250" s="312"/>
      <c r="Q250" s="313"/>
      <c r="R250" s="277"/>
      <c r="S250" s="277"/>
      <c r="T250" s="342"/>
      <c r="U250" s="313"/>
      <c r="V250" s="315"/>
      <c r="W250" s="279">
        <v>2</v>
      </c>
      <c r="X250" s="277" t="s">
        <v>1491</v>
      </c>
      <c r="Y250" s="279" t="s">
        <v>32</v>
      </c>
      <c r="Z250" s="277" t="s">
        <v>1494</v>
      </c>
      <c r="AA250" s="341" t="s">
        <v>1495</v>
      </c>
      <c r="AB250" s="279" t="s">
        <v>506</v>
      </c>
      <c r="AC250" s="280" t="s">
        <v>200</v>
      </c>
      <c r="AD250" s="280" t="s">
        <v>201</v>
      </c>
      <c r="AE250" s="282">
        <v>0.4</v>
      </c>
      <c r="AF250" s="280" t="s">
        <v>202</v>
      </c>
      <c r="AG250" s="280" t="s">
        <v>588</v>
      </c>
      <c r="AH250" s="280" t="s">
        <v>204</v>
      </c>
      <c r="AI250" s="283">
        <v>0.216</v>
      </c>
      <c r="AJ250" s="285" t="s">
        <v>508</v>
      </c>
      <c r="AK250" s="282">
        <v>0.22</v>
      </c>
      <c r="AL250" s="348" t="s">
        <v>517</v>
      </c>
      <c r="AM250" s="282">
        <v>0.2</v>
      </c>
      <c r="AN250" s="354" t="s">
        <v>518</v>
      </c>
      <c r="AO250" s="276" t="s">
        <v>27</v>
      </c>
      <c r="AP250" s="277"/>
      <c r="AQ250" s="279"/>
      <c r="AR250" s="277"/>
      <c r="AS250" s="279"/>
      <c r="AT250" s="277"/>
      <c r="AU250" s="277"/>
      <c r="AV250" s="277"/>
    </row>
    <row r="251" spans="1:48" ht="48.75" customHeight="1" x14ac:dyDescent="0.2">
      <c r="A251" s="309"/>
      <c r="B251" s="311"/>
      <c r="C251" s="277"/>
      <c r="D251" s="351"/>
      <c r="E251" s="350"/>
      <c r="F251" s="351"/>
      <c r="G251" s="352"/>
      <c r="H251" s="277"/>
      <c r="I251" s="277"/>
      <c r="J251" s="351"/>
      <c r="K251" s="351"/>
      <c r="L251" s="277"/>
      <c r="M251" s="277"/>
      <c r="N251" s="277"/>
      <c r="O251" s="279"/>
      <c r="P251" s="312"/>
      <c r="Q251" s="313"/>
      <c r="R251" s="277"/>
      <c r="S251" s="277"/>
      <c r="T251" s="342"/>
      <c r="U251" s="313"/>
      <c r="V251" s="315"/>
      <c r="W251" s="279"/>
      <c r="X251" s="277"/>
      <c r="Y251" s="279"/>
      <c r="Z251" s="291"/>
      <c r="AA251" s="352"/>
      <c r="AB251" s="279"/>
      <c r="AC251" s="280"/>
      <c r="AD251" s="280"/>
      <c r="AE251" s="282"/>
      <c r="AF251" s="280"/>
      <c r="AG251" s="280"/>
      <c r="AH251" s="280"/>
      <c r="AI251" s="283"/>
      <c r="AJ251" s="285"/>
      <c r="AK251" s="282"/>
      <c r="AL251" s="348"/>
      <c r="AM251" s="282"/>
      <c r="AN251" s="354"/>
      <c r="AO251" s="276"/>
      <c r="AP251" s="277"/>
      <c r="AQ251" s="279"/>
      <c r="AR251" s="277"/>
      <c r="AS251" s="279"/>
      <c r="AT251" s="277"/>
      <c r="AU251" s="277"/>
      <c r="AV251" s="277"/>
    </row>
    <row r="252" spans="1:48" ht="29.25" customHeight="1" x14ac:dyDescent="0.2">
      <c r="A252" s="309">
        <v>41</v>
      </c>
      <c r="B252" s="311" t="s">
        <v>492</v>
      </c>
      <c r="C252" s="277" t="s">
        <v>31</v>
      </c>
      <c r="D252" s="277" t="s">
        <v>1496</v>
      </c>
      <c r="E252" s="277" t="s">
        <v>1497</v>
      </c>
      <c r="F252" s="350" t="s">
        <v>1511</v>
      </c>
      <c r="G252" s="341" t="s">
        <v>1498</v>
      </c>
      <c r="H252" s="277" t="s">
        <v>192</v>
      </c>
      <c r="I252" s="277" t="s">
        <v>48</v>
      </c>
      <c r="J252" s="350" t="s">
        <v>1499</v>
      </c>
      <c r="K252" s="350" t="s">
        <v>1485</v>
      </c>
      <c r="L252" s="277" t="s">
        <v>1500</v>
      </c>
      <c r="M252" s="277" t="s">
        <v>58</v>
      </c>
      <c r="N252" s="277" t="s">
        <v>64</v>
      </c>
      <c r="O252" s="279">
        <v>55</v>
      </c>
      <c r="P252" s="312" t="s">
        <v>501</v>
      </c>
      <c r="Q252" s="313">
        <v>0.6</v>
      </c>
      <c r="R252" s="277" t="s">
        <v>713</v>
      </c>
      <c r="S252" s="277" t="s">
        <v>713</v>
      </c>
      <c r="T252" s="342" t="s">
        <v>517</v>
      </c>
      <c r="U252" s="313">
        <v>0.2</v>
      </c>
      <c r="V252" s="315" t="s">
        <v>502</v>
      </c>
      <c r="W252" s="279">
        <v>1</v>
      </c>
      <c r="X252" s="277" t="s">
        <v>1501</v>
      </c>
      <c r="Y252" s="279" t="s">
        <v>40</v>
      </c>
      <c r="Z252" s="350" t="s">
        <v>1509</v>
      </c>
      <c r="AA252" s="341" t="s">
        <v>1510</v>
      </c>
      <c r="AB252" s="279" t="s">
        <v>506</v>
      </c>
      <c r="AC252" s="280" t="s">
        <v>200</v>
      </c>
      <c r="AD252" s="280" t="s">
        <v>201</v>
      </c>
      <c r="AE252" s="282">
        <v>0.4</v>
      </c>
      <c r="AF252" s="280" t="s">
        <v>202</v>
      </c>
      <c r="AG252" s="280" t="s">
        <v>203</v>
      </c>
      <c r="AH252" s="280" t="s">
        <v>204</v>
      </c>
      <c r="AI252" s="283">
        <v>0.36</v>
      </c>
      <c r="AJ252" s="285" t="s">
        <v>508</v>
      </c>
      <c r="AK252" s="282">
        <v>0.36</v>
      </c>
      <c r="AL252" s="348" t="s">
        <v>517</v>
      </c>
      <c r="AM252" s="282">
        <v>0.2</v>
      </c>
      <c r="AN252" s="354" t="s">
        <v>518</v>
      </c>
      <c r="AO252" s="276" t="s">
        <v>27</v>
      </c>
      <c r="AP252" s="277"/>
      <c r="AQ252" s="279"/>
      <c r="AR252" s="279"/>
      <c r="AS252" s="279"/>
      <c r="AT252" s="277" t="s">
        <v>1502</v>
      </c>
      <c r="AU252" s="277" t="s">
        <v>1503</v>
      </c>
      <c r="AV252" s="277" t="s">
        <v>1490</v>
      </c>
    </row>
    <row r="253" spans="1:48" ht="29.25" customHeight="1" x14ac:dyDescent="0.2">
      <c r="A253" s="309"/>
      <c r="B253" s="311"/>
      <c r="C253" s="277"/>
      <c r="D253" s="277"/>
      <c r="E253" s="277"/>
      <c r="F253" s="351"/>
      <c r="G253" s="341"/>
      <c r="H253" s="277"/>
      <c r="I253" s="277"/>
      <c r="J253" s="351"/>
      <c r="K253" s="351"/>
      <c r="L253" s="277"/>
      <c r="M253" s="277"/>
      <c r="N253" s="277"/>
      <c r="O253" s="279"/>
      <c r="P253" s="312"/>
      <c r="Q253" s="313"/>
      <c r="R253" s="277"/>
      <c r="S253" s="277"/>
      <c r="T253" s="342"/>
      <c r="U253" s="313"/>
      <c r="V253" s="315"/>
      <c r="W253" s="279"/>
      <c r="X253" s="277"/>
      <c r="Y253" s="279"/>
      <c r="Z253" s="351"/>
      <c r="AA253" s="352"/>
      <c r="AB253" s="279"/>
      <c r="AC253" s="280"/>
      <c r="AD253" s="280"/>
      <c r="AE253" s="282"/>
      <c r="AF253" s="280"/>
      <c r="AG253" s="280"/>
      <c r="AH253" s="280"/>
      <c r="AI253" s="283"/>
      <c r="AJ253" s="285"/>
      <c r="AK253" s="282"/>
      <c r="AL253" s="348"/>
      <c r="AM253" s="282"/>
      <c r="AN253" s="354"/>
      <c r="AO253" s="276"/>
      <c r="AP253" s="277"/>
      <c r="AQ253" s="279"/>
      <c r="AR253" s="279"/>
      <c r="AS253" s="279"/>
      <c r="AT253" s="277"/>
      <c r="AU253" s="277"/>
      <c r="AV253" s="277"/>
    </row>
    <row r="254" spans="1:48" ht="29.25" customHeight="1" x14ac:dyDescent="0.2">
      <c r="A254" s="309"/>
      <c r="B254" s="311"/>
      <c r="C254" s="277"/>
      <c r="D254" s="277"/>
      <c r="E254" s="277"/>
      <c r="F254" s="351"/>
      <c r="G254" s="341"/>
      <c r="H254" s="277"/>
      <c r="I254" s="277"/>
      <c r="J254" s="351"/>
      <c r="K254" s="351"/>
      <c r="L254" s="277"/>
      <c r="M254" s="277"/>
      <c r="N254" s="277"/>
      <c r="O254" s="279"/>
      <c r="P254" s="312"/>
      <c r="Q254" s="313"/>
      <c r="R254" s="277"/>
      <c r="S254" s="277"/>
      <c r="T254" s="342"/>
      <c r="U254" s="313"/>
      <c r="V254" s="315"/>
      <c r="W254" s="279"/>
      <c r="X254" s="277"/>
      <c r="Y254" s="279"/>
      <c r="Z254" s="351"/>
      <c r="AA254" s="352"/>
      <c r="AB254" s="279"/>
      <c r="AC254" s="280"/>
      <c r="AD254" s="280"/>
      <c r="AE254" s="282"/>
      <c r="AF254" s="280"/>
      <c r="AG254" s="280"/>
      <c r="AH254" s="280"/>
      <c r="AI254" s="283"/>
      <c r="AJ254" s="285"/>
      <c r="AK254" s="282"/>
      <c r="AL254" s="348"/>
      <c r="AM254" s="282"/>
      <c r="AN254" s="354"/>
      <c r="AO254" s="276"/>
      <c r="AP254" s="277"/>
      <c r="AQ254" s="279"/>
      <c r="AR254" s="279"/>
      <c r="AS254" s="279"/>
      <c r="AT254" s="277"/>
      <c r="AU254" s="277"/>
      <c r="AV254" s="277"/>
    </row>
    <row r="255" spans="1:48" ht="29.25" customHeight="1" x14ac:dyDescent="0.2">
      <c r="A255" s="309"/>
      <c r="B255" s="311"/>
      <c r="C255" s="277"/>
      <c r="D255" s="277"/>
      <c r="E255" s="277"/>
      <c r="F255" s="351"/>
      <c r="G255" s="341"/>
      <c r="H255" s="277"/>
      <c r="I255" s="277"/>
      <c r="J255" s="351"/>
      <c r="K255" s="351"/>
      <c r="L255" s="277"/>
      <c r="M255" s="277"/>
      <c r="N255" s="277"/>
      <c r="O255" s="279"/>
      <c r="P255" s="312"/>
      <c r="Q255" s="313"/>
      <c r="R255" s="277"/>
      <c r="S255" s="277"/>
      <c r="T255" s="342"/>
      <c r="U255" s="313"/>
      <c r="V255" s="315"/>
      <c r="W255" s="279">
        <v>2</v>
      </c>
      <c r="X255" s="277" t="s">
        <v>1504</v>
      </c>
      <c r="Y255" s="279" t="s">
        <v>32</v>
      </c>
      <c r="Z255" s="242" t="s">
        <v>1505</v>
      </c>
      <c r="AA255" s="215" t="s">
        <v>1508</v>
      </c>
      <c r="AB255" s="279" t="s">
        <v>506</v>
      </c>
      <c r="AC255" s="280" t="s">
        <v>200</v>
      </c>
      <c r="AD255" s="280" t="s">
        <v>701</v>
      </c>
      <c r="AE255" s="282">
        <v>0.5</v>
      </c>
      <c r="AF255" s="280" t="s">
        <v>202</v>
      </c>
      <c r="AG255" s="280" t="s">
        <v>203</v>
      </c>
      <c r="AH255" s="280" t="s">
        <v>204</v>
      </c>
      <c r="AI255" s="283">
        <v>0.18</v>
      </c>
      <c r="AJ255" s="348" t="s">
        <v>1011</v>
      </c>
      <c r="AK255" s="282">
        <v>0.18</v>
      </c>
      <c r="AL255" s="348" t="s">
        <v>517</v>
      </c>
      <c r="AM255" s="282">
        <v>0.2</v>
      </c>
      <c r="AN255" s="354" t="s">
        <v>518</v>
      </c>
      <c r="AO255" s="276" t="s">
        <v>27</v>
      </c>
      <c r="AP255" s="277"/>
      <c r="AQ255" s="279"/>
      <c r="AR255" s="277"/>
      <c r="AS255" s="279"/>
      <c r="AT255" s="277"/>
      <c r="AU255" s="277"/>
      <c r="AV255" s="277"/>
    </row>
    <row r="256" spans="1:48" ht="29.25" customHeight="1" x14ac:dyDescent="0.2">
      <c r="A256" s="309"/>
      <c r="B256" s="311"/>
      <c r="C256" s="277"/>
      <c r="D256" s="277"/>
      <c r="E256" s="277"/>
      <c r="F256" s="351"/>
      <c r="G256" s="341"/>
      <c r="H256" s="277"/>
      <c r="I256" s="277"/>
      <c r="J256" s="351"/>
      <c r="K256" s="351"/>
      <c r="L256" s="277"/>
      <c r="M256" s="277"/>
      <c r="N256" s="277"/>
      <c r="O256" s="279"/>
      <c r="P256" s="312"/>
      <c r="Q256" s="313"/>
      <c r="R256" s="277"/>
      <c r="S256" s="277"/>
      <c r="T256" s="342"/>
      <c r="U256" s="313"/>
      <c r="V256" s="315"/>
      <c r="W256" s="279"/>
      <c r="X256" s="277"/>
      <c r="Y256" s="279"/>
      <c r="Z256" s="242" t="s">
        <v>1506</v>
      </c>
      <c r="AA256" s="215" t="s">
        <v>1506</v>
      </c>
      <c r="AB256" s="279"/>
      <c r="AC256" s="280"/>
      <c r="AD256" s="280"/>
      <c r="AE256" s="282"/>
      <c r="AF256" s="280"/>
      <c r="AG256" s="280"/>
      <c r="AH256" s="280"/>
      <c r="AI256" s="283"/>
      <c r="AJ256" s="348"/>
      <c r="AK256" s="282"/>
      <c r="AL256" s="348"/>
      <c r="AM256" s="282"/>
      <c r="AN256" s="354"/>
      <c r="AO256" s="276"/>
      <c r="AP256" s="277"/>
      <c r="AQ256" s="279"/>
      <c r="AR256" s="277"/>
      <c r="AS256" s="279"/>
      <c r="AT256" s="277"/>
      <c r="AU256" s="277"/>
      <c r="AV256" s="277"/>
    </row>
    <row r="257" spans="1:48" ht="29.25" customHeight="1" x14ac:dyDescent="0.2">
      <c r="A257" s="309"/>
      <c r="B257" s="311"/>
      <c r="C257" s="277"/>
      <c r="D257" s="277"/>
      <c r="E257" s="277"/>
      <c r="F257" s="351"/>
      <c r="G257" s="341"/>
      <c r="H257" s="277"/>
      <c r="I257" s="277"/>
      <c r="J257" s="351"/>
      <c r="K257" s="351"/>
      <c r="L257" s="277"/>
      <c r="M257" s="277"/>
      <c r="N257" s="277"/>
      <c r="O257" s="279"/>
      <c r="P257" s="312"/>
      <c r="Q257" s="313"/>
      <c r="R257" s="277"/>
      <c r="S257" s="277"/>
      <c r="T257" s="342"/>
      <c r="U257" s="313"/>
      <c r="V257" s="315"/>
      <c r="W257" s="279"/>
      <c r="X257" s="277"/>
      <c r="Y257" s="279"/>
      <c r="Z257" s="242" t="s">
        <v>1507</v>
      </c>
      <c r="AA257" s="215" t="s">
        <v>1507</v>
      </c>
      <c r="AB257" s="279"/>
      <c r="AC257" s="280"/>
      <c r="AD257" s="280"/>
      <c r="AE257" s="282"/>
      <c r="AF257" s="280"/>
      <c r="AG257" s="280"/>
      <c r="AH257" s="280"/>
      <c r="AI257" s="283"/>
      <c r="AJ257" s="348"/>
      <c r="AK257" s="282"/>
      <c r="AL257" s="348"/>
      <c r="AM257" s="282"/>
      <c r="AN257" s="354"/>
      <c r="AO257" s="276"/>
      <c r="AP257" s="277"/>
      <c r="AQ257" s="279"/>
      <c r="AR257" s="277"/>
      <c r="AS257" s="279"/>
      <c r="AT257" s="277"/>
      <c r="AU257" s="277"/>
      <c r="AV257" s="277"/>
    </row>
    <row r="258" spans="1:48" ht="150" x14ac:dyDescent="0.2">
      <c r="A258" s="309">
        <v>42</v>
      </c>
      <c r="B258" s="311" t="s">
        <v>493</v>
      </c>
      <c r="C258" s="292" t="s">
        <v>39</v>
      </c>
      <c r="D258" s="292" t="s">
        <v>1470</v>
      </c>
      <c r="E258" s="292" t="s">
        <v>1471</v>
      </c>
      <c r="F258" s="292" t="s">
        <v>1472</v>
      </c>
      <c r="G258" s="305" t="str">
        <f t="shared" ref="G258" si="245">+CONCATENATE(C258," ",D258," ",E258)</f>
        <v>Posibilidad de efecto dañosos sobre recursos por la no realización del monitoreo y seguimiento de la calidad técnica de las intervenciones Debido a no realizar las verificaciones e inspecciones a las obras ejecutadas por la entidad</v>
      </c>
      <c r="H258" s="277" t="s">
        <v>192</v>
      </c>
      <c r="I258" s="292" t="s">
        <v>45</v>
      </c>
      <c r="J258" s="292" t="s">
        <v>1473</v>
      </c>
      <c r="K258" s="292" t="s">
        <v>1474</v>
      </c>
      <c r="L258" s="292" t="s">
        <v>1475</v>
      </c>
      <c r="M258" s="292" t="s">
        <v>51</v>
      </c>
      <c r="N258" s="292" t="s">
        <v>62</v>
      </c>
      <c r="O258" s="300">
        <v>18</v>
      </c>
      <c r="P258" s="299" t="str">
        <f>IF(O258&lt;=0,"",IF(O258&lt;=2,"Muy Baja",IF(O258&lt;=24,"Baja",IF(O258&lt;=500,"Media",IF(O258&lt;=5000,"Alta","Muy Alta")))))</f>
        <v>Baja</v>
      </c>
      <c r="Q258" s="294">
        <f>IF(P258="","",IF(P258="Muy Baja",0.2,IF(P258="Baja",0.4,IF(P258="Media",0.6,IF(P258="Alta",0.8,IF(P258="Muy Alta",1,))))))</f>
        <v>0.4</v>
      </c>
      <c r="R258" s="293" t="s">
        <v>242</v>
      </c>
      <c r="S258" s="294" t="str">
        <f>IF(NOT(ISERROR(MATCH(R258,'Tabla Impacto'!$B$245:$B$247,0))),'Tabla Impacto'!$F$224&amp;"Por favor no seleccionar los criterios de impacto(Afectación Económica o presupuestal y Pérdida Reputacional)",R258)</f>
        <v xml:space="preserve">     El riesgo afecta la imagen de la entidad internamente, de conocimiento general, nivel interno, de junta dircetiva y accionistas y/o de provedores</v>
      </c>
      <c r="T258" s="299" t="str">
        <f>IF(OR(S258='Tabla Impacto'!$C$12,S258='Tabla Impacto'!$D$12),"Leve",IF(OR(S258='Tabla Impacto'!$C$13,S258='Tabla Impacto'!$D$13),"Menor",IF(OR(S258='Tabla Impacto'!$C$14,S258='Tabla Impacto'!$D$14),"Moderado",IF(OR(S258='Tabla Impacto'!$C$15,S258='Tabla Impacto'!$D$15),"Mayor",IF(OR(S258='Tabla Impacto'!$C$16,S258='Tabla Impacto'!$D$16),"Catastrófico","")))))</f>
        <v>Menor</v>
      </c>
      <c r="U258" s="294">
        <f>IF(T258="","",IF(T258="Leve",0.2,IF(T258="Menor",0.4,IF(T258="Moderado",0.6,IF(T258="Mayor",0.8,IF(T258="Catastrófico",1,))))))</f>
        <v>0.4</v>
      </c>
      <c r="V258" s="296" t="str">
        <f>IF(OR(AND(P258="Muy Baja",T258="Leve"),AND(P258="Muy Baja",T258="Menor"),AND(P258="Baja",T258="Leve")),"Bajo",IF(OR(AND(P258="Muy baja",T258="Moderado"),AND(P258="Baja",T258="Menor"),AND(P258="Baja",T258="Moderado"),AND(P258="Media",T258="Leve"),AND(P258="Media",T258="Menor"),AND(P258="Media",T258="Moderado"),AND(P258="Alta",T258="Leve"),AND(P258="Alta",T258="Menor")),"Moderado",IF(OR(AND(P258="Muy Baja",T258="Mayor"),AND(P258="Baja",T258="Mayor"),AND(P258="Media",T258="Mayor"),AND(P258="Alta",T258="Moderado"),AND(P258="Alta",T258="Mayor"),AND(P258="Muy Alta",T258="Leve"),AND(P258="Muy Alta",T258="Menor"),AND(P258="Muy Alta",T258="Moderado"),AND(P258="Muy Alta",T258="Mayor")),"Alto",IF(OR(AND(P258="Muy Baja",T258="Catastrófico"),AND(P258="Baja",T258="Catastrófico"),AND(P258="Media",T258="Catastrófico"),AND(P258="Alta",T258="Catastrófico"),AND(P258="Muy Alta",T258="Catastrófico")),"Extremo",""))))</f>
        <v>Moderado</v>
      </c>
      <c r="W258" s="182">
        <v>1</v>
      </c>
      <c r="X258" s="183" t="s">
        <v>1476</v>
      </c>
      <c r="Y258" s="183" t="s">
        <v>29</v>
      </c>
      <c r="Z258" s="183" t="s">
        <v>1477</v>
      </c>
      <c r="AA258" s="179" t="str">
        <f t="shared" ref="AA258:AA263" si="246">+CONCATENATE(X258," ",Y258," ",Z258)</f>
        <v xml:space="preserve">El coordinador de Calidad  Verifica mensualmente que se halla programado y ejecutado una visita a obra por cada tipo de intervención realizada durante el mes en el cronograma de visitas de obra, en el caso de no  cumplir con la totalidad de las visitas programadas, las faltantes se programaran para el  siguiente mes   </v>
      </c>
      <c r="AB258" s="182" t="s">
        <v>506</v>
      </c>
      <c r="AC258" s="218" t="s">
        <v>214</v>
      </c>
      <c r="AD258" s="218" t="s">
        <v>201</v>
      </c>
      <c r="AE258" s="219">
        <v>0.3</v>
      </c>
      <c r="AF258" s="218" t="s">
        <v>202</v>
      </c>
      <c r="AG258" s="218" t="s">
        <v>203</v>
      </c>
      <c r="AH258" s="218" t="s">
        <v>204</v>
      </c>
      <c r="AI258" s="220">
        <v>0.28000000000000003</v>
      </c>
      <c r="AJ258" s="221" t="s">
        <v>508</v>
      </c>
      <c r="AK258" s="219">
        <v>0.28000000000000003</v>
      </c>
      <c r="AL258" s="221" t="s">
        <v>854</v>
      </c>
      <c r="AM258" s="219">
        <v>0.4</v>
      </c>
      <c r="AN258" s="230" t="s">
        <v>502</v>
      </c>
      <c r="AO258" s="243" t="s">
        <v>36</v>
      </c>
      <c r="AP258" s="178"/>
      <c r="AQ258" s="180"/>
      <c r="AR258" s="180"/>
      <c r="AS258" s="191"/>
      <c r="AT258" s="349" t="s">
        <v>1479</v>
      </c>
      <c r="AU258" s="349" t="s">
        <v>1480</v>
      </c>
      <c r="AV258" s="349" t="s">
        <v>1481</v>
      </c>
    </row>
    <row r="259" spans="1:48" ht="135" x14ac:dyDescent="0.2">
      <c r="A259" s="309"/>
      <c r="B259" s="311"/>
      <c r="C259" s="292"/>
      <c r="D259" s="292"/>
      <c r="E259" s="292"/>
      <c r="F259" s="292"/>
      <c r="G259" s="305"/>
      <c r="H259" s="277"/>
      <c r="I259" s="292"/>
      <c r="J259" s="291"/>
      <c r="K259" s="291"/>
      <c r="L259" s="291"/>
      <c r="M259" s="292"/>
      <c r="N259" s="292"/>
      <c r="O259" s="300"/>
      <c r="P259" s="299"/>
      <c r="Q259" s="294"/>
      <c r="R259" s="293"/>
      <c r="S259" s="294">
        <f>IF(NOT(ISERROR(MATCH(R259,_xlfn.ANCHORARRAY(#REF!),0))),R264&amp;"Por favor no seleccionar los criterios de impacto",R259)</f>
        <v>0</v>
      </c>
      <c r="T259" s="299"/>
      <c r="U259" s="294"/>
      <c r="V259" s="296"/>
      <c r="W259" s="182">
        <v>2</v>
      </c>
      <c r="X259" s="183" t="s">
        <v>1476</v>
      </c>
      <c r="Y259" s="182" t="s">
        <v>38</v>
      </c>
      <c r="Z259" s="183" t="s">
        <v>1478</v>
      </c>
      <c r="AA259" s="179" t="str">
        <f t="shared" si="246"/>
        <v xml:space="preserve">El coordinador de Calidad  Compara cada 2 meses la cantidad de informes verificados con la cantidad de informes emitidos por el laboratorio, y se reporta  en el informe de calidad, si se encuentran diferencias, los informes faltantes por verificar  se reportaran en el siguiente informe </v>
      </c>
      <c r="AB259" s="182" t="s">
        <v>506</v>
      </c>
      <c r="AC259" s="218" t="s">
        <v>214</v>
      </c>
      <c r="AD259" s="218" t="s">
        <v>201</v>
      </c>
      <c r="AE259" s="219">
        <v>0.3</v>
      </c>
      <c r="AF259" s="218" t="s">
        <v>202</v>
      </c>
      <c r="AG259" s="218" t="s">
        <v>203</v>
      </c>
      <c r="AH259" s="218" t="s">
        <v>204</v>
      </c>
      <c r="AI259" s="220">
        <v>0.19600000000000001</v>
      </c>
      <c r="AJ259" s="222" t="s">
        <v>1011</v>
      </c>
      <c r="AK259" s="219">
        <v>0.2</v>
      </c>
      <c r="AL259" s="221" t="s">
        <v>854</v>
      </c>
      <c r="AM259" s="219">
        <v>0.4</v>
      </c>
      <c r="AN259" s="223" t="s">
        <v>518</v>
      </c>
      <c r="AO259" s="243" t="s">
        <v>27</v>
      </c>
      <c r="AP259" s="178"/>
      <c r="AQ259" s="180"/>
      <c r="AR259" s="180"/>
      <c r="AS259" s="191"/>
      <c r="AT259" s="349"/>
      <c r="AU259" s="349"/>
      <c r="AV259" s="349"/>
    </row>
    <row r="260" spans="1:48" x14ac:dyDescent="0.2">
      <c r="A260" s="309"/>
      <c r="B260" s="311"/>
      <c r="C260" s="292"/>
      <c r="D260" s="292"/>
      <c r="E260" s="292"/>
      <c r="F260" s="292"/>
      <c r="G260" s="305"/>
      <c r="H260" s="277"/>
      <c r="I260" s="292"/>
      <c r="J260" s="291"/>
      <c r="K260" s="291"/>
      <c r="L260" s="291"/>
      <c r="M260" s="292"/>
      <c r="N260" s="292"/>
      <c r="O260" s="300"/>
      <c r="P260" s="299"/>
      <c r="Q260" s="294"/>
      <c r="R260" s="293"/>
      <c r="S260" s="294">
        <f>IF(NOT(ISERROR(MATCH(R260,_xlfn.ANCHORARRAY(#REF!),0))),R265&amp;"Por favor no seleccionar los criterios de impacto",R260)</f>
        <v>0</v>
      </c>
      <c r="T260" s="299"/>
      <c r="U260" s="294"/>
      <c r="V260" s="296"/>
      <c r="W260" s="182">
        <v>3</v>
      </c>
      <c r="X260" s="182"/>
      <c r="Y260" s="182"/>
      <c r="Z260" s="182"/>
      <c r="AA260" s="179" t="str">
        <f t="shared" si="246"/>
        <v xml:space="preserve">  </v>
      </c>
      <c r="AB260" s="184" t="str">
        <f>IF(OR(AC260="Preventivo",AC260="Detectivo"),"Probabilidad",IF(AC260="Correctivo","Impacto",""))</f>
        <v/>
      </c>
      <c r="AC260" s="185"/>
      <c r="AD260" s="185"/>
      <c r="AE260" s="186" t="str">
        <f t="shared" ref="AE260:AE263" si="247">IF(AND(AC260="Preventivo",AD260="Automático"),"50%",IF(AND(AC260="Preventivo",AD260="Manual"),"40%",IF(AND(AC260="Detectivo",AD260="Automático"),"40%",IF(AND(AC260="Detectivo",AD260="Manual"),"30%",IF(AND(AC260="Correctivo",AD260="Automático"),"35%",IF(AND(AC260="Correctivo",AD260="Manual"),"25%",""))))))</f>
        <v/>
      </c>
      <c r="AF260" s="185"/>
      <c r="AG260" s="185"/>
      <c r="AH260" s="185"/>
      <c r="AI260" s="187" t="str">
        <f>IFERROR(IF(AND(AB259="Probabilidad",AB260="Probabilidad"),(AK259-(+AK259*AE260)),IF(AND(AB259="Impacto",AB260="Probabilidad"),(AK258-(+AK258*AE260)),IF(AB260="Impacto",AK259,""))),"")</f>
        <v/>
      </c>
      <c r="AJ260" s="188" t="str">
        <f t="shared" ref="AJ260:AJ263" si="248">IFERROR(IF(AI260="","",IF(AI260&lt;=0.2,"Muy Baja",IF(AI260&lt;=0.4,"Baja",IF(AI260&lt;=0.6,"Media",IF(AI260&lt;=0.8,"Alta","Muy Alta"))))),"")</f>
        <v/>
      </c>
      <c r="AK260" s="186" t="str">
        <f t="shared" ref="AK260:AK263" si="249">+AI260</f>
        <v/>
      </c>
      <c r="AL260" s="188" t="str">
        <f t="shared" ref="AL260:AL263" si="250">IFERROR(IF(AM260="","",IF(AM260&lt;=0.2,"Leve",IF(AM260&lt;=0.4,"Menor",IF(AM260&lt;=0.6,"Moderado",IF(AM260&lt;=0.8,"Mayor","Catastrófico"))))),"")</f>
        <v/>
      </c>
      <c r="AM260" s="186" t="str">
        <f t="shared" ref="AM260:AM263" si="251">IFERROR(IF(AND(AB259="Impacto",AB260="Impacto"),(AM259-(+AM259*AE260)),IF(AND(AB259="Probabilidad",AB260="Impacto"),(AM258-(+AM258*AE260)),IF(AB260="Probabilidad",AM259,""))),"")</f>
        <v/>
      </c>
      <c r="AN260" s="189" t="str">
        <f t="shared" ref="AN260" si="252">IFERROR(IF(OR(AND(AJ260="Muy Baja",AL260="Leve"),AND(AJ260="Muy Baja",AL260="Menor"),AND(AJ260="Baja",AL260="Leve")),"Bajo",IF(OR(AND(AJ260="Muy baja",AL260="Moderado"),AND(AJ260="Baja",AL260="Menor"),AND(AJ260="Baja",AL260="Moderado"),AND(AJ260="Media",AL260="Leve"),AND(AJ260="Media",AL260="Menor"),AND(AJ260="Media",AL260="Moderado"),AND(AJ260="Alta",AL260="Leve"),AND(AJ260="Alta",AL260="Menor")),"Moderado",IF(OR(AND(AJ260="Muy Baja",AL260="Mayor"),AND(AJ260="Baja",AL260="Mayor"),AND(AJ260="Media",AL260="Mayor"),AND(AJ260="Alta",AL260="Moderado"),AND(AJ260="Alta",AL260="Mayor"),AND(AJ260="Muy Alta",AL260="Leve"),AND(AJ260="Muy Alta",AL260="Menor"),AND(AJ260="Muy Alta",AL260="Moderado"),AND(AJ260="Muy Alta",AL260="Mayor")),"Alto",IF(OR(AND(AJ260="Muy Baja",AL260="Catastrófico"),AND(AJ260="Baja",AL260="Catastrófico"),AND(AJ260="Media",AL260="Catastrófico"),AND(AJ260="Alta",AL260="Catastrófico"),AND(AJ260="Muy Alta",AL260="Catastrófico")),"Extremo","")))),"")</f>
        <v/>
      </c>
      <c r="AO260" s="190"/>
      <c r="AP260" s="178"/>
      <c r="AQ260" s="180"/>
      <c r="AR260" s="180"/>
      <c r="AS260" s="191"/>
      <c r="AT260" s="349"/>
      <c r="AU260" s="349"/>
      <c r="AV260" s="349"/>
    </row>
    <row r="261" spans="1:48" x14ac:dyDescent="0.2">
      <c r="A261" s="309"/>
      <c r="B261" s="311"/>
      <c r="C261" s="292"/>
      <c r="D261" s="292"/>
      <c r="E261" s="292"/>
      <c r="F261" s="292"/>
      <c r="G261" s="305"/>
      <c r="H261" s="277"/>
      <c r="I261" s="292"/>
      <c r="J261" s="291"/>
      <c r="K261" s="291"/>
      <c r="L261" s="291"/>
      <c r="M261" s="292"/>
      <c r="N261" s="292"/>
      <c r="O261" s="300"/>
      <c r="P261" s="299"/>
      <c r="Q261" s="294"/>
      <c r="R261" s="293"/>
      <c r="S261" s="294">
        <f>IF(NOT(ISERROR(MATCH(R261,_xlfn.ANCHORARRAY(H264),0))),R266&amp;"Por favor no seleccionar los criterios de impacto",R261)</f>
        <v>0</v>
      </c>
      <c r="T261" s="299"/>
      <c r="U261" s="294"/>
      <c r="V261" s="296"/>
      <c r="W261" s="182">
        <v>4</v>
      </c>
      <c r="X261" s="182"/>
      <c r="Y261" s="182"/>
      <c r="Z261" s="182"/>
      <c r="AA261" s="179" t="str">
        <f t="shared" si="246"/>
        <v xml:space="preserve">  </v>
      </c>
      <c r="AB261" s="184" t="str">
        <f t="shared" ref="AB261:AB263" si="253">IF(OR(AC261="Preventivo",AC261="Detectivo"),"Probabilidad",IF(AC261="Correctivo","Impacto",""))</f>
        <v/>
      </c>
      <c r="AC261" s="185"/>
      <c r="AD261" s="185"/>
      <c r="AE261" s="186" t="str">
        <f t="shared" si="247"/>
        <v/>
      </c>
      <c r="AF261" s="185"/>
      <c r="AG261" s="185"/>
      <c r="AH261" s="185"/>
      <c r="AI261" s="187" t="str">
        <f t="shared" ref="AI261:AI263" si="254">IFERROR(IF(AND(AB260="Probabilidad",AB261="Probabilidad"),(AK260-(+AK260*AE261)),IF(AND(AB260="Impacto",AB261="Probabilidad"),(AK259-(+AK259*AE261)),IF(AB261="Impacto",AK260,""))),"")</f>
        <v/>
      </c>
      <c r="AJ261" s="188" t="str">
        <f t="shared" si="248"/>
        <v/>
      </c>
      <c r="AK261" s="186" t="str">
        <f t="shared" si="249"/>
        <v/>
      </c>
      <c r="AL261" s="188" t="str">
        <f t="shared" si="250"/>
        <v/>
      </c>
      <c r="AM261" s="186" t="str">
        <f t="shared" si="251"/>
        <v/>
      </c>
      <c r="AN261" s="189" t="str">
        <f>IFERROR(IF(OR(AND(AJ261="Muy Baja",AL261="Leve"),AND(AJ261="Muy Baja",AL261="Menor"),AND(AJ261="Baja",AL261="Leve")),"Bajo",IF(OR(AND(AJ261="Muy baja",AL261="Moderado"),AND(AJ261="Baja",AL261="Menor"),AND(AJ261="Baja",AL261="Moderado"),AND(AJ261="Media",AL261="Leve"),AND(AJ261="Media",AL261="Menor"),AND(AJ261="Media",AL261="Moderado"),AND(AJ261="Alta",AL261="Leve"),AND(AJ261="Alta",AL261="Menor")),"Moderado",IF(OR(AND(AJ261="Muy Baja",AL261="Mayor"),AND(AJ261="Baja",AL261="Mayor"),AND(AJ261="Media",AL261="Mayor"),AND(AJ261="Alta",AL261="Moderado"),AND(AJ261="Alta",AL261="Mayor"),AND(AJ261="Muy Alta",AL261="Leve"),AND(AJ261="Muy Alta",AL261="Menor"),AND(AJ261="Muy Alta",AL261="Moderado"),AND(AJ261="Muy Alta",AL261="Mayor")),"Alto",IF(OR(AND(AJ261="Muy Baja",AL261="Catastrófico"),AND(AJ261="Baja",AL261="Catastrófico"),AND(AJ261="Media",AL261="Catastrófico"),AND(AJ261="Alta",AL261="Catastrófico"),AND(AJ261="Muy Alta",AL261="Catastrófico")),"Extremo","")))),"")</f>
        <v/>
      </c>
      <c r="AO261" s="190"/>
      <c r="AP261" s="178"/>
      <c r="AQ261" s="180"/>
      <c r="AR261" s="180"/>
      <c r="AS261" s="191"/>
      <c r="AT261" s="349"/>
      <c r="AU261" s="349"/>
      <c r="AV261" s="349"/>
    </row>
    <row r="262" spans="1:48" x14ac:dyDescent="0.2">
      <c r="A262" s="309"/>
      <c r="B262" s="311"/>
      <c r="C262" s="292"/>
      <c r="D262" s="292"/>
      <c r="E262" s="292"/>
      <c r="F262" s="292"/>
      <c r="G262" s="305"/>
      <c r="H262" s="277"/>
      <c r="I262" s="292"/>
      <c r="J262" s="291"/>
      <c r="K262" s="291"/>
      <c r="L262" s="291"/>
      <c r="M262" s="292"/>
      <c r="N262" s="292"/>
      <c r="O262" s="300"/>
      <c r="P262" s="299"/>
      <c r="Q262" s="294"/>
      <c r="R262" s="293"/>
      <c r="S262" s="294">
        <f>IF(NOT(ISERROR(MATCH(R262,_xlfn.ANCHORARRAY(H265),0))),R267&amp;"Por favor no seleccionar los criterios de impacto",R262)</f>
        <v>0</v>
      </c>
      <c r="T262" s="299"/>
      <c r="U262" s="294"/>
      <c r="V262" s="296"/>
      <c r="W262" s="182">
        <v>5</v>
      </c>
      <c r="X262" s="182"/>
      <c r="Y262" s="182"/>
      <c r="Z262" s="182"/>
      <c r="AA262" s="179" t="str">
        <f t="shared" si="246"/>
        <v xml:space="preserve">  </v>
      </c>
      <c r="AB262" s="184" t="str">
        <f t="shared" si="253"/>
        <v/>
      </c>
      <c r="AC262" s="185"/>
      <c r="AD262" s="185"/>
      <c r="AE262" s="186" t="str">
        <f t="shared" si="247"/>
        <v/>
      </c>
      <c r="AF262" s="185"/>
      <c r="AG262" s="185"/>
      <c r="AH262" s="185"/>
      <c r="AI262" s="187" t="str">
        <f t="shared" si="254"/>
        <v/>
      </c>
      <c r="AJ262" s="188" t="str">
        <f t="shared" si="248"/>
        <v/>
      </c>
      <c r="AK262" s="186" t="str">
        <f t="shared" si="249"/>
        <v/>
      </c>
      <c r="AL262" s="188" t="str">
        <f t="shared" si="250"/>
        <v/>
      </c>
      <c r="AM262" s="186" t="str">
        <f t="shared" si="251"/>
        <v/>
      </c>
      <c r="AN262" s="189" t="str">
        <f t="shared" ref="AN262:AN263" si="255">IFERROR(IF(OR(AND(AJ262="Muy Baja",AL262="Leve"),AND(AJ262="Muy Baja",AL262="Menor"),AND(AJ262="Baja",AL262="Leve")),"Bajo",IF(OR(AND(AJ262="Muy baja",AL262="Moderado"),AND(AJ262="Baja",AL262="Menor"),AND(AJ262="Baja",AL262="Moderado"),AND(AJ262="Media",AL262="Leve"),AND(AJ262="Media",AL262="Menor"),AND(AJ262="Media",AL262="Moderado"),AND(AJ262="Alta",AL262="Leve"),AND(AJ262="Alta",AL262="Menor")),"Moderado",IF(OR(AND(AJ262="Muy Baja",AL262="Mayor"),AND(AJ262="Baja",AL262="Mayor"),AND(AJ262="Media",AL262="Mayor"),AND(AJ262="Alta",AL262="Moderado"),AND(AJ262="Alta",AL262="Mayor"),AND(AJ262="Muy Alta",AL262="Leve"),AND(AJ262="Muy Alta",AL262="Menor"),AND(AJ262="Muy Alta",AL262="Moderado"),AND(AJ262="Muy Alta",AL262="Mayor")),"Alto",IF(OR(AND(AJ262="Muy Baja",AL262="Catastrófico"),AND(AJ262="Baja",AL262="Catastrófico"),AND(AJ262="Media",AL262="Catastrófico"),AND(AJ262="Alta",AL262="Catastrófico"),AND(AJ262="Muy Alta",AL262="Catastrófico")),"Extremo","")))),"")</f>
        <v/>
      </c>
      <c r="AO262" s="190"/>
      <c r="AP262" s="178"/>
      <c r="AQ262" s="180"/>
      <c r="AR262" s="180"/>
      <c r="AS262" s="191"/>
      <c r="AT262" s="349"/>
      <c r="AU262" s="349"/>
      <c r="AV262" s="349"/>
    </row>
    <row r="263" spans="1:48" x14ac:dyDescent="0.2">
      <c r="A263" s="309"/>
      <c r="B263" s="311"/>
      <c r="C263" s="292"/>
      <c r="D263" s="292"/>
      <c r="E263" s="292"/>
      <c r="F263" s="292"/>
      <c r="G263" s="305"/>
      <c r="H263" s="277"/>
      <c r="I263" s="292"/>
      <c r="J263" s="291"/>
      <c r="K263" s="291"/>
      <c r="L263" s="291"/>
      <c r="M263" s="292"/>
      <c r="N263" s="292"/>
      <c r="O263" s="300"/>
      <c r="P263" s="299"/>
      <c r="Q263" s="294"/>
      <c r="R263" s="293"/>
      <c r="S263" s="294">
        <f>IF(NOT(ISERROR(MATCH(R263,_xlfn.ANCHORARRAY(H266),0))),R268&amp;"Por favor no seleccionar los criterios de impacto",R263)</f>
        <v>0</v>
      </c>
      <c r="T263" s="299"/>
      <c r="U263" s="294"/>
      <c r="V263" s="296"/>
      <c r="W263" s="182">
        <v>6</v>
      </c>
      <c r="X263" s="182"/>
      <c r="Y263" s="182"/>
      <c r="Z263" s="182"/>
      <c r="AA263" s="179" t="str">
        <f t="shared" si="246"/>
        <v xml:space="preserve">  </v>
      </c>
      <c r="AB263" s="184" t="str">
        <f t="shared" si="253"/>
        <v/>
      </c>
      <c r="AC263" s="185"/>
      <c r="AD263" s="185"/>
      <c r="AE263" s="186" t="str">
        <f t="shared" si="247"/>
        <v/>
      </c>
      <c r="AF263" s="185"/>
      <c r="AG263" s="185"/>
      <c r="AH263" s="185"/>
      <c r="AI263" s="187" t="str">
        <f t="shared" si="254"/>
        <v/>
      </c>
      <c r="AJ263" s="188" t="str">
        <f t="shared" si="248"/>
        <v/>
      </c>
      <c r="AK263" s="186" t="str">
        <f t="shared" si="249"/>
        <v/>
      </c>
      <c r="AL263" s="188" t="str">
        <f t="shared" si="250"/>
        <v/>
      </c>
      <c r="AM263" s="186" t="str">
        <f t="shared" si="251"/>
        <v/>
      </c>
      <c r="AN263" s="189" t="str">
        <f t="shared" si="255"/>
        <v/>
      </c>
      <c r="AO263" s="190"/>
      <c r="AP263" s="178"/>
      <c r="AQ263" s="180"/>
      <c r="AR263" s="180"/>
      <c r="AS263" s="191"/>
      <c r="AT263" s="349"/>
      <c r="AU263" s="349"/>
      <c r="AV263" s="349"/>
    </row>
    <row r="264" spans="1:48" ht="48" customHeight="1" x14ac:dyDescent="0.2">
      <c r="A264" s="309">
        <v>43</v>
      </c>
      <c r="B264" s="311" t="s">
        <v>64</v>
      </c>
      <c r="C264" s="292" t="s">
        <v>31</v>
      </c>
      <c r="D264" s="292" t="s">
        <v>494</v>
      </c>
      <c r="E264" s="292" t="s">
        <v>495</v>
      </c>
      <c r="F264" s="292" t="s">
        <v>496</v>
      </c>
      <c r="G264" s="305" t="s">
        <v>497</v>
      </c>
      <c r="H264" s="292" t="s">
        <v>192</v>
      </c>
      <c r="I264" s="292" t="s">
        <v>45</v>
      </c>
      <c r="J264" s="292" t="s">
        <v>498</v>
      </c>
      <c r="K264" s="292" t="s">
        <v>499</v>
      </c>
      <c r="L264" s="292" t="s">
        <v>500</v>
      </c>
      <c r="M264" s="292" t="s">
        <v>49</v>
      </c>
      <c r="N264" s="292" t="s">
        <v>64</v>
      </c>
      <c r="O264" s="300">
        <v>96</v>
      </c>
      <c r="P264" s="299" t="s">
        <v>501</v>
      </c>
      <c r="Q264" s="294">
        <v>0.6</v>
      </c>
      <c r="R264" s="293" t="s">
        <v>197</v>
      </c>
      <c r="S264" s="294" t="s">
        <v>197</v>
      </c>
      <c r="T264" s="299" t="s">
        <v>502</v>
      </c>
      <c r="U264" s="294">
        <v>0.6</v>
      </c>
      <c r="V264" s="296" t="s">
        <v>502</v>
      </c>
      <c r="W264" s="244">
        <v>1</v>
      </c>
      <c r="X264" s="234" t="s">
        <v>503</v>
      </c>
      <c r="Y264" s="183" t="s">
        <v>32</v>
      </c>
      <c r="Z264" s="234" t="s">
        <v>504</v>
      </c>
      <c r="AA264" s="179" t="s">
        <v>505</v>
      </c>
      <c r="AB264" s="184" t="s">
        <v>506</v>
      </c>
      <c r="AC264" s="245" t="s">
        <v>200</v>
      </c>
      <c r="AD264" s="245" t="s">
        <v>201</v>
      </c>
      <c r="AE264" s="186" t="s">
        <v>507</v>
      </c>
      <c r="AF264" s="245" t="s">
        <v>202</v>
      </c>
      <c r="AG264" s="245" t="s">
        <v>203</v>
      </c>
      <c r="AH264" s="245" t="s">
        <v>204</v>
      </c>
      <c r="AI264" s="187">
        <v>0.36</v>
      </c>
      <c r="AJ264" s="246" t="s">
        <v>508</v>
      </c>
      <c r="AK264" s="247">
        <v>0.36</v>
      </c>
      <c r="AL264" s="246" t="s">
        <v>502</v>
      </c>
      <c r="AM264" s="247">
        <v>0.6</v>
      </c>
      <c r="AN264" s="248" t="s">
        <v>502</v>
      </c>
      <c r="AO264" s="249" t="s">
        <v>36</v>
      </c>
      <c r="AP264" s="178" t="s">
        <v>509</v>
      </c>
      <c r="AQ264" s="180" t="s">
        <v>510</v>
      </c>
      <c r="AR264" s="180" t="s">
        <v>511</v>
      </c>
      <c r="AS264" s="191">
        <v>45657</v>
      </c>
      <c r="AT264" s="292" t="s">
        <v>414</v>
      </c>
      <c r="AU264" s="292" t="s">
        <v>512</v>
      </c>
      <c r="AV264" s="292" t="s">
        <v>513</v>
      </c>
    </row>
    <row r="265" spans="1:48" ht="48" customHeight="1" x14ac:dyDescent="0.2">
      <c r="A265" s="309"/>
      <c r="B265" s="311"/>
      <c r="C265" s="292"/>
      <c r="D265" s="292"/>
      <c r="E265" s="292"/>
      <c r="F265" s="292"/>
      <c r="G265" s="305"/>
      <c r="H265" s="292"/>
      <c r="I265" s="292"/>
      <c r="J265" s="292"/>
      <c r="K265" s="292"/>
      <c r="L265" s="292"/>
      <c r="M265" s="292"/>
      <c r="N265" s="292"/>
      <c r="O265" s="300"/>
      <c r="P265" s="299"/>
      <c r="Q265" s="294"/>
      <c r="R265" s="293"/>
      <c r="S265" s="294">
        <v>0</v>
      </c>
      <c r="T265" s="299"/>
      <c r="U265" s="294"/>
      <c r="V265" s="296"/>
      <c r="W265" s="244">
        <v>2</v>
      </c>
      <c r="X265" s="234" t="s">
        <v>514</v>
      </c>
      <c r="Y265" s="183" t="s">
        <v>29</v>
      </c>
      <c r="Z265" s="234" t="s">
        <v>515</v>
      </c>
      <c r="AA265" s="179" t="s">
        <v>516</v>
      </c>
      <c r="AB265" s="184" t="s">
        <v>506</v>
      </c>
      <c r="AC265" s="245" t="s">
        <v>200</v>
      </c>
      <c r="AD265" s="245" t="s">
        <v>201</v>
      </c>
      <c r="AE265" s="186" t="s">
        <v>507</v>
      </c>
      <c r="AF265" s="245" t="s">
        <v>202</v>
      </c>
      <c r="AG265" s="245" t="s">
        <v>203</v>
      </c>
      <c r="AH265" s="245" t="s">
        <v>204</v>
      </c>
      <c r="AI265" s="187">
        <v>0.216</v>
      </c>
      <c r="AJ265" s="246" t="s">
        <v>508</v>
      </c>
      <c r="AK265" s="247">
        <v>0.216</v>
      </c>
      <c r="AL265" s="246" t="s">
        <v>517</v>
      </c>
      <c r="AM265" s="247">
        <v>0</v>
      </c>
      <c r="AN265" s="248" t="s">
        <v>518</v>
      </c>
      <c r="AO265" s="249" t="s">
        <v>36</v>
      </c>
      <c r="AP265" s="178" t="s">
        <v>519</v>
      </c>
      <c r="AQ265" s="180" t="s">
        <v>513</v>
      </c>
      <c r="AR265" s="178" t="s">
        <v>520</v>
      </c>
      <c r="AS265" s="191">
        <v>45657</v>
      </c>
      <c r="AT265" s="292"/>
      <c r="AU265" s="292"/>
      <c r="AV265" s="292"/>
    </row>
    <row r="266" spans="1:48" ht="15" customHeight="1" x14ac:dyDescent="0.25">
      <c r="A266" s="309"/>
      <c r="B266" s="311"/>
      <c r="C266" s="292"/>
      <c r="D266" s="292"/>
      <c r="E266" s="292"/>
      <c r="F266" s="292"/>
      <c r="G266" s="305"/>
      <c r="H266" s="292"/>
      <c r="I266" s="292"/>
      <c r="J266" s="292"/>
      <c r="K266" s="292"/>
      <c r="L266" s="292"/>
      <c r="M266" s="292"/>
      <c r="N266" s="292"/>
      <c r="O266" s="300"/>
      <c r="P266" s="299"/>
      <c r="Q266" s="294"/>
      <c r="R266" s="293"/>
      <c r="S266" s="294">
        <v>0</v>
      </c>
      <c r="T266" s="299"/>
      <c r="U266" s="294"/>
      <c r="V266" s="296"/>
      <c r="W266" s="182">
        <v>3</v>
      </c>
      <c r="X266" s="250"/>
      <c r="Y266" s="182"/>
      <c r="Z266" s="234"/>
      <c r="AA266" s="179"/>
      <c r="AB266" s="184" t="s">
        <v>521</v>
      </c>
      <c r="AC266" s="185"/>
      <c r="AD266" s="185"/>
      <c r="AE266" s="186"/>
      <c r="AF266" s="185"/>
      <c r="AG266" s="185"/>
      <c r="AH266" s="185"/>
      <c r="AI266" s="187" t="s">
        <v>521</v>
      </c>
      <c r="AJ266" s="246" t="s">
        <v>521</v>
      </c>
      <c r="AK266" s="186" t="s">
        <v>521</v>
      </c>
      <c r="AL266" s="188" t="s">
        <v>521</v>
      </c>
      <c r="AM266" s="186" t="s">
        <v>521</v>
      </c>
      <c r="AN266" s="189" t="s">
        <v>521</v>
      </c>
      <c r="AO266" s="190"/>
      <c r="AP266" s="178"/>
      <c r="AQ266" s="180"/>
      <c r="AR266" s="180"/>
      <c r="AS266" s="191"/>
      <c r="AT266" s="173"/>
      <c r="AU266" s="173"/>
      <c r="AV266" s="173"/>
    </row>
    <row r="267" spans="1:48" ht="15" customHeight="1" x14ac:dyDescent="0.2">
      <c r="A267" s="309"/>
      <c r="B267" s="311"/>
      <c r="C267" s="292"/>
      <c r="D267" s="292"/>
      <c r="E267" s="292"/>
      <c r="F267" s="292"/>
      <c r="G267" s="305"/>
      <c r="H267" s="292"/>
      <c r="I267" s="292"/>
      <c r="J267" s="292"/>
      <c r="K267" s="292"/>
      <c r="L267" s="292"/>
      <c r="M267" s="292"/>
      <c r="N267" s="292"/>
      <c r="O267" s="300"/>
      <c r="P267" s="299"/>
      <c r="Q267" s="294"/>
      <c r="R267" s="293"/>
      <c r="S267" s="294">
        <v>0</v>
      </c>
      <c r="T267" s="299"/>
      <c r="U267" s="294"/>
      <c r="V267" s="296"/>
      <c r="W267" s="182">
        <v>4</v>
      </c>
      <c r="X267" s="183"/>
      <c r="Y267" s="182"/>
      <c r="Z267" s="234"/>
      <c r="AA267" s="179" t="s">
        <v>522</v>
      </c>
      <c r="AB267" s="184" t="s">
        <v>521</v>
      </c>
      <c r="AC267" s="185"/>
      <c r="AD267" s="185"/>
      <c r="AE267" s="186" t="s">
        <v>521</v>
      </c>
      <c r="AF267" s="185"/>
      <c r="AG267" s="185"/>
      <c r="AH267" s="185"/>
      <c r="AI267" s="187" t="s">
        <v>521</v>
      </c>
      <c r="AJ267" s="188" t="s">
        <v>521</v>
      </c>
      <c r="AK267" s="186" t="s">
        <v>521</v>
      </c>
      <c r="AL267" s="188" t="s">
        <v>521</v>
      </c>
      <c r="AM267" s="186" t="s">
        <v>521</v>
      </c>
      <c r="AN267" s="189" t="s">
        <v>521</v>
      </c>
      <c r="AO267" s="190"/>
      <c r="AP267" s="178"/>
      <c r="AQ267" s="180"/>
      <c r="AR267" s="180"/>
      <c r="AS267" s="191"/>
      <c r="AT267" s="173"/>
      <c r="AU267" s="173"/>
      <c r="AV267" s="173"/>
    </row>
    <row r="268" spans="1:48" ht="15" customHeight="1" x14ac:dyDescent="0.2">
      <c r="A268" s="309"/>
      <c r="B268" s="311"/>
      <c r="C268" s="292"/>
      <c r="D268" s="292"/>
      <c r="E268" s="292"/>
      <c r="F268" s="292"/>
      <c r="G268" s="305"/>
      <c r="H268" s="292"/>
      <c r="I268" s="292"/>
      <c r="J268" s="292"/>
      <c r="K268" s="292"/>
      <c r="L268" s="292"/>
      <c r="M268" s="292"/>
      <c r="N268" s="292"/>
      <c r="O268" s="300"/>
      <c r="P268" s="299"/>
      <c r="Q268" s="294"/>
      <c r="R268" s="293"/>
      <c r="S268" s="294">
        <v>0</v>
      </c>
      <c r="T268" s="299"/>
      <c r="U268" s="294"/>
      <c r="V268" s="296"/>
      <c r="W268" s="182">
        <v>5</v>
      </c>
      <c r="X268" s="183"/>
      <c r="Y268" s="182"/>
      <c r="Z268" s="182"/>
      <c r="AA268" s="179" t="s">
        <v>522</v>
      </c>
      <c r="AB268" s="184" t="s">
        <v>521</v>
      </c>
      <c r="AC268" s="185"/>
      <c r="AD268" s="185"/>
      <c r="AE268" s="186" t="s">
        <v>521</v>
      </c>
      <c r="AF268" s="185"/>
      <c r="AG268" s="185"/>
      <c r="AH268" s="185"/>
      <c r="AI268" s="187" t="s">
        <v>521</v>
      </c>
      <c r="AJ268" s="188" t="s">
        <v>521</v>
      </c>
      <c r="AK268" s="186" t="s">
        <v>521</v>
      </c>
      <c r="AL268" s="188" t="s">
        <v>521</v>
      </c>
      <c r="AM268" s="186" t="s">
        <v>521</v>
      </c>
      <c r="AN268" s="189" t="s">
        <v>521</v>
      </c>
      <c r="AO268" s="190"/>
      <c r="AP268" s="178"/>
      <c r="AQ268" s="180"/>
      <c r="AR268" s="180"/>
      <c r="AS268" s="191"/>
      <c r="AT268" s="173"/>
      <c r="AU268" s="173"/>
      <c r="AV268" s="173"/>
    </row>
    <row r="269" spans="1:48" ht="15.75" customHeight="1" x14ac:dyDescent="0.2">
      <c r="A269" s="309"/>
      <c r="B269" s="311"/>
      <c r="C269" s="292"/>
      <c r="D269" s="292"/>
      <c r="E269" s="292"/>
      <c r="F269" s="292"/>
      <c r="G269" s="305"/>
      <c r="H269" s="292"/>
      <c r="I269" s="292"/>
      <c r="J269" s="292"/>
      <c r="K269" s="292"/>
      <c r="L269" s="292"/>
      <c r="M269" s="292"/>
      <c r="N269" s="292"/>
      <c r="O269" s="300"/>
      <c r="P269" s="299"/>
      <c r="Q269" s="294"/>
      <c r="R269" s="293"/>
      <c r="S269" s="294">
        <v>0</v>
      </c>
      <c r="T269" s="299"/>
      <c r="U269" s="294"/>
      <c r="V269" s="296"/>
      <c r="W269" s="182">
        <v>6</v>
      </c>
      <c r="X269" s="183"/>
      <c r="Y269" s="182"/>
      <c r="Z269" s="182"/>
      <c r="AA269" s="179" t="s">
        <v>522</v>
      </c>
      <c r="AB269" s="184" t="s">
        <v>521</v>
      </c>
      <c r="AC269" s="185"/>
      <c r="AD269" s="185"/>
      <c r="AE269" s="186" t="s">
        <v>521</v>
      </c>
      <c r="AF269" s="185"/>
      <c r="AG269" s="185"/>
      <c r="AH269" s="185"/>
      <c r="AI269" s="187" t="s">
        <v>521</v>
      </c>
      <c r="AJ269" s="188" t="s">
        <v>521</v>
      </c>
      <c r="AK269" s="186" t="s">
        <v>521</v>
      </c>
      <c r="AL269" s="188" t="s">
        <v>521</v>
      </c>
      <c r="AM269" s="186" t="s">
        <v>521</v>
      </c>
      <c r="AN269" s="189" t="s">
        <v>521</v>
      </c>
      <c r="AO269" s="190"/>
      <c r="AP269" s="178"/>
      <c r="AQ269" s="180"/>
      <c r="AR269" s="180"/>
      <c r="AS269" s="191"/>
      <c r="AT269" s="173"/>
      <c r="AU269" s="173"/>
      <c r="AV269" s="173"/>
    </row>
    <row r="270" spans="1:48" ht="48" customHeight="1" x14ac:dyDescent="0.2">
      <c r="A270" s="309">
        <v>44</v>
      </c>
      <c r="B270" s="311" t="s">
        <v>62</v>
      </c>
      <c r="C270" s="292" t="s">
        <v>31</v>
      </c>
      <c r="D270" s="292" t="s">
        <v>523</v>
      </c>
      <c r="E270" s="292" t="s">
        <v>524</v>
      </c>
      <c r="F270" s="292" t="s">
        <v>525</v>
      </c>
      <c r="G270" s="305" t="str">
        <f t="shared" ref="G270" si="256">+CONCATENATE(C270," ",D270," ",E270)</f>
        <v>Posibilidad de afectación reputacional Sanción por entes reguladores La información que se entregue no esta validada por falta de articulación entre dependencias</v>
      </c>
      <c r="H270" s="292" t="s">
        <v>53</v>
      </c>
      <c r="I270" s="292" t="s">
        <v>45</v>
      </c>
      <c r="J270" s="292" t="s">
        <v>526</v>
      </c>
      <c r="K270" s="292" t="s">
        <v>527</v>
      </c>
      <c r="L270" s="292" t="s">
        <v>528</v>
      </c>
      <c r="M270" s="292" t="s">
        <v>51</v>
      </c>
      <c r="N270" s="292" t="s">
        <v>62</v>
      </c>
      <c r="O270" s="300">
        <v>365</v>
      </c>
      <c r="P270" s="299" t="str">
        <f>IF(O270&lt;=0,"",IF(O270&lt;=2,"Muy Baja",IF(O270&lt;=24,"Baja",IF(O270&lt;=500,"Media",IF(O270&lt;=5000,"Alta","Muy Alta")))))</f>
        <v>Media</v>
      </c>
      <c r="Q270" s="294">
        <f>IF(P270="","",IF(P270="Muy Baja",0.2,IF(P270="Baja",0.4,IF(P270="Media",0.6,IF(P270="Alta",0.8,IF(P270="Muy Alta",1,))))))</f>
        <v>0.6</v>
      </c>
      <c r="R270" s="293" t="s">
        <v>197</v>
      </c>
      <c r="S270" s="181" t="str">
        <f>IF(NOT(ISERROR(MATCH(R270,'Tabla Impacto'!$B$245:$B$247,0))),'Tabla Impacto'!$F$224&amp;"Por favor no seleccionar los criterios de impacto(Afectación Económica o presupuestal y Pérdida Reputacional)",R270)</f>
        <v xml:space="preserve">     El riesgo afecta la imagen de la entidad con algunos usuarios de relevancia frente al logro de los objetivos</v>
      </c>
      <c r="T270" s="299" t="str">
        <f>IF(OR(S270='Tabla Impacto'!$C$12,S270='Tabla Impacto'!$D$12),"Leve",IF(OR(S270='Tabla Impacto'!$C$13,S270='Tabla Impacto'!$D$13),"Menor",IF(OR(S270='Tabla Impacto'!$C$14,S270='Tabla Impacto'!$D$14),"Moderado",IF(OR(S270='Tabla Impacto'!$C$15,S270='Tabla Impacto'!$D$15),"Mayor",IF(OR(S270='Tabla Impacto'!$C$16,S270='Tabla Impacto'!$D$16),"Catastrófico","")))))</f>
        <v>Moderado</v>
      </c>
      <c r="U270" s="294">
        <f>IF(T270="","",IF(T270="Leve",0.2,IF(T270="Menor",0.4,IF(T270="Moderado",0.6,IF(T270="Mayor",0.8,IF(T270="Catastrófico",1,))))))</f>
        <v>0.6</v>
      </c>
      <c r="V270" s="296" t="str">
        <f>IF(OR(AND(P270="Muy Baja",T270="Leve"),AND(P270="Muy Baja",T270="Menor"),AND(P270="Baja",T270="Leve")),"Bajo",IF(OR(AND(P270="Muy baja",T270="Moderado"),AND(P270="Baja",T270="Menor"),AND(P270="Baja",T270="Moderado"),AND(P270="Media",T270="Leve"),AND(P270="Media",T270="Menor"),AND(P270="Media",T270="Moderado"),AND(P270="Alta",T270="Leve"),AND(P270="Alta",T270="Menor")),"Moderado",IF(OR(AND(P270="Muy Baja",T270="Mayor"),AND(P270="Baja",T270="Mayor"),AND(P270="Media",T270="Mayor"),AND(P270="Alta",T270="Moderado"),AND(P270="Alta",T270="Mayor"),AND(P270="Muy Alta",T270="Leve"),AND(P270="Muy Alta",T270="Menor"),AND(P270="Muy Alta",T270="Moderado"),AND(P270="Muy Alta",T270="Mayor")),"Alto",IF(OR(AND(P270="Muy Baja",T270="Catastrófico"),AND(P270="Baja",T270="Catastrófico"),AND(P270="Media",T270="Catastrófico"),AND(P270="Alta",T270="Catastrófico"),AND(P270="Muy Alta",T270="Catastrófico")),"Extremo",""))))</f>
        <v>Moderado</v>
      </c>
      <c r="W270" s="182">
        <v>1</v>
      </c>
      <c r="X270" s="183" t="s">
        <v>529</v>
      </c>
      <c r="Y270" s="182" t="s">
        <v>29</v>
      </c>
      <c r="Z270" s="183" t="s">
        <v>530</v>
      </c>
      <c r="AA270" s="179" t="str">
        <f t="shared" ref="AA270:AA275" si="257">+CONCATENATE(X270," ",Y270," ",Z270)</f>
        <v>El gerente del Proyecto de inversión Verifica mensualmente en el comité de Planificación, Producción e Intervención de UAERMV.
1. Cumplimiento  priorizacion  alcanzada v/s priorización proyectada  (SPC)
2. Cumplimiento de la magintud de meta alcanzada v/s magnitud de meta programada (SII)
3. Cumplimiento del PAA ejecutado V/s PAA proyectado. ( SPAL)
4. Cumplimiento de la ejecución presupuestal V/s programado (SPAL)
Dejando como evidencia dentro del acta de:
1. Presentación de la priorización 
2. Presentación del avance de metas 
3. Presentación del avance del plan anual de adquisiciones
4. Presentación de ejecución presupuestal del mes.
Si se presentan desviaciones, estas son escaladas a la Dirección General.</v>
      </c>
      <c r="AB270" s="184" t="str">
        <f>IF(OR(AC270="Preventivo",AC270="Detectivo"),"Probabilidad",IF(AC270="Correctivo","Impacto",""))</f>
        <v>Probabilidad</v>
      </c>
      <c r="AC270" s="185" t="s">
        <v>531</v>
      </c>
      <c r="AD270" s="185" t="s">
        <v>532</v>
      </c>
      <c r="AE270" s="186" t="str">
        <f>IF(AND(AC270="Preventivo",AD270="Automático"),"50%",IF(AND(AC270="Preventivo",AD270="Manual"),"40%",IF(AND(AC270="Detectivo",AD270="Automático"),"40%",IF(AND(AC270="Detectivo",AD270="Manual"),"30%",IF(AND(AC270="Correctivo",AD270="Automático"),"35%",IF(AND(AC270="Correctivo",AD270="Manual"),"25%",""))))))</f>
        <v>40%</v>
      </c>
      <c r="AF270" s="185" t="s">
        <v>202</v>
      </c>
      <c r="AG270" s="185" t="s">
        <v>203</v>
      </c>
      <c r="AH270" s="185" t="s">
        <v>204</v>
      </c>
      <c r="AI270" s="187">
        <f>IFERROR(IF(AB270="Probabilidad",(Q270-(+Q270*AE270)),IF(AB270="Impacto",Q270,"")),"")</f>
        <v>0.36</v>
      </c>
      <c r="AJ270" s="188" t="str">
        <f>IFERROR(IF(AI270="","",IF(AI270&lt;=0.2,"Muy Baja",IF(AI270&lt;=0.4,"Baja",IF(AI270&lt;=0.6,"Media",IF(AI270&lt;=0.8,"Alta","Muy Alta"))))),"")</f>
        <v>Baja</v>
      </c>
      <c r="AK270" s="186">
        <f>+AI270</f>
        <v>0.36</v>
      </c>
      <c r="AL270" s="188" t="str">
        <f>IFERROR(IF(AM270="","",IF(AM270&lt;=0.2,"Leve",IF(AM270&lt;=0.4,"Menor",IF(AM270&lt;=0.6,"Moderado",IF(AM270&lt;=0.8,"Mayor","Catastrófico"))))),"")</f>
        <v>Moderado</v>
      </c>
      <c r="AM270" s="186">
        <f t="shared" ref="AM270" si="258">IFERROR(IF(AB270="Impacto",(U270-(+U270*AE270)),IF(AB270="Probabilidad",U270,"")),"")</f>
        <v>0.6</v>
      </c>
      <c r="AN270" s="189" t="str">
        <f>IFERROR(IF(OR(AND(AJ270="Muy Baja",AL270="Leve"),AND(AJ270="Muy Baja",AL270="Menor"),AND(AJ270="Baja",AL270="Leve")),"Bajo",IF(OR(AND(AJ270="Muy baja",AL270="Moderado"),AND(AJ270="Baja",AL270="Menor"),AND(AJ270="Baja",AL270="Moderado"),AND(AJ270="Media",AL270="Leve"),AND(AJ270="Media",AL270="Menor"),AND(AJ270="Media",AL270="Moderado"),AND(AJ270="Alta",AL270="Leve"),AND(AJ270="Alta",AL270="Menor")),"Moderado",IF(OR(AND(AJ270="Muy Baja",AL270="Mayor"),AND(AJ270="Baja",AL270="Mayor"),AND(AJ270="Media",AL270="Mayor"),AND(AJ270="Alta",AL270="Moderado"),AND(AJ270="Alta",AL270="Mayor"),AND(AJ270="Muy Alta",AL270="Leve"),AND(AJ270="Muy Alta",AL270="Menor"),AND(AJ270="Muy Alta",AL270="Moderado"),AND(AJ270="Muy Alta",AL270="Mayor")),"Alto",IF(OR(AND(AJ270="Muy Baja",AL270="Catastrófico"),AND(AJ270="Baja",AL270="Catastrófico"),AND(AJ270="Media",AL270="Catastrófico"),AND(AJ270="Alta",AL270="Catastrófico"),AND(AJ270="Muy Alta",AL270="Catastrófico")),"Extremo","")))),"")</f>
        <v>Moderado</v>
      </c>
      <c r="AO270" s="190" t="s">
        <v>36</v>
      </c>
      <c r="AP270" s="178" t="s">
        <v>533</v>
      </c>
      <c r="AQ270" s="178" t="s">
        <v>534</v>
      </c>
      <c r="AR270" s="178" t="s">
        <v>535</v>
      </c>
      <c r="AS270" s="208" t="s">
        <v>216</v>
      </c>
      <c r="AT270" s="292" t="s">
        <v>536</v>
      </c>
      <c r="AU270" s="292" t="s">
        <v>537</v>
      </c>
      <c r="AV270" s="292" t="s">
        <v>538</v>
      </c>
    </row>
    <row r="271" spans="1:48" ht="48" customHeight="1" x14ac:dyDescent="0.2">
      <c r="A271" s="309"/>
      <c r="B271" s="311"/>
      <c r="C271" s="292"/>
      <c r="D271" s="292"/>
      <c r="E271" s="292"/>
      <c r="F271" s="292"/>
      <c r="G271" s="305"/>
      <c r="H271" s="292"/>
      <c r="I271" s="292"/>
      <c r="J271" s="292"/>
      <c r="K271" s="292"/>
      <c r="L271" s="292"/>
      <c r="M271" s="292"/>
      <c r="N271" s="292"/>
      <c r="O271" s="300"/>
      <c r="P271" s="299"/>
      <c r="Q271" s="294"/>
      <c r="R271" s="293"/>
      <c r="S271" s="181">
        <f>IF(NOT(ISERROR(MATCH(R271,_xlfn.ANCHORARRAY(#REF!),0))),R276&amp;"Por favor no seleccionar los criterios de impacto",R271)</f>
        <v>0</v>
      </c>
      <c r="T271" s="299"/>
      <c r="U271" s="294"/>
      <c r="V271" s="296"/>
      <c r="W271" s="182">
        <v>2</v>
      </c>
      <c r="X271" s="182"/>
      <c r="Y271" s="182"/>
      <c r="Z271" s="182"/>
      <c r="AA271" s="179" t="str">
        <f t="shared" si="257"/>
        <v xml:space="preserve">  </v>
      </c>
      <c r="AB271" s="184" t="str">
        <f>IF(OR(AC271="Preventivo",AC271="Detectivo"),"Probabilidad",IF(AC271="Correctivo","Impacto",""))</f>
        <v/>
      </c>
      <c r="AC271" s="185"/>
      <c r="AD271" s="185"/>
      <c r="AE271" s="186" t="str">
        <f t="shared" ref="AE271:AE275" si="259">IF(AND(AC271="Preventivo",AD271="Automático"),"50%",IF(AND(AC271="Preventivo",AD271="Manual"),"40%",IF(AND(AC271="Detectivo",AD271="Automático"),"40%",IF(AND(AC271="Detectivo",AD271="Manual"),"30%",IF(AND(AC271="Correctivo",AD271="Automático"),"35%",IF(AND(AC271="Correctivo",AD271="Manual"),"25%",""))))))</f>
        <v/>
      </c>
      <c r="AF271" s="185"/>
      <c r="AG271" s="185"/>
      <c r="AH271" s="185"/>
      <c r="AI271" s="187" t="str">
        <f>IFERROR(IF(AND(AB270="Probabilidad",AB271="Probabilidad"),(AK270-(+AK270*AE271)),IF(AB271="Probabilidad",(Q270-(+Q270*AE271)),IF(AB271="Impacto",AK270,""))),"")</f>
        <v/>
      </c>
      <c r="AJ271" s="188" t="str">
        <f t="shared" ref="AJ271:AJ275" si="260">IFERROR(IF(AI271="","",IF(AI271&lt;=0.2,"Muy Baja",IF(AI271&lt;=0.4,"Baja",IF(AI271&lt;=0.6,"Media",IF(AI271&lt;=0.8,"Alta","Muy Alta"))))),"")</f>
        <v/>
      </c>
      <c r="AK271" s="186" t="str">
        <f t="shared" ref="AK271:AK275" si="261">+AI271</f>
        <v/>
      </c>
      <c r="AL271" s="188" t="str">
        <f t="shared" ref="AL271:AL275" si="262">IFERROR(IF(AM271="","",IF(AM271&lt;=0.2,"Leve",IF(AM271&lt;=0.4,"Menor",IF(AM271&lt;=0.6,"Moderado",IF(AM271&lt;=0.8,"Mayor","Catastrófico"))))),"")</f>
        <v/>
      </c>
      <c r="AM271" s="186" t="str">
        <f t="shared" ref="AM271" si="263">IFERROR(IF(AND(AB270="Impacto",AB271="Impacto"),(AM270-(+AM270*AE271)),IF(AB271="Impacto",($U$10-(+$U$10*AE271)),IF(AB271="Probabilidad",AM270,""))),"")</f>
        <v/>
      </c>
      <c r="AN271" s="189" t="str">
        <f t="shared" ref="AN271:AN272" si="264">IFERROR(IF(OR(AND(AJ271="Muy Baja",AL271="Leve"),AND(AJ271="Muy Baja",AL271="Menor"),AND(AJ271="Baja",AL271="Leve")),"Bajo",IF(OR(AND(AJ271="Muy baja",AL271="Moderado"),AND(AJ271="Baja",AL271="Menor"),AND(AJ271="Baja",AL271="Moderado"),AND(AJ271="Media",AL271="Leve"),AND(AJ271="Media",AL271="Menor"),AND(AJ271="Media",AL271="Moderado"),AND(AJ271="Alta",AL271="Leve"),AND(AJ271="Alta",AL271="Menor")),"Moderado",IF(OR(AND(AJ271="Muy Baja",AL271="Mayor"),AND(AJ271="Baja",AL271="Mayor"),AND(AJ271="Media",AL271="Mayor"),AND(AJ271="Alta",AL271="Moderado"),AND(AJ271="Alta",AL271="Mayor"),AND(AJ271="Muy Alta",AL271="Leve"),AND(AJ271="Muy Alta",AL271="Menor"),AND(AJ271="Muy Alta",AL271="Moderado"),AND(AJ271="Muy Alta",AL271="Mayor")),"Alto",IF(OR(AND(AJ271="Muy Baja",AL271="Catastrófico"),AND(AJ271="Baja",AL271="Catastrófico"),AND(AJ271="Media",AL271="Catastrófico"),AND(AJ271="Alta",AL271="Catastrófico"),AND(AJ271="Muy Alta",AL271="Catastrófico")),"Extremo","")))),"")</f>
        <v/>
      </c>
      <c r="AO271" s="190"/>
      <c r="AP271" s="178" t="s">
        <v>539</v>
      </c>
      <c r="AQ271" s="178" t="s">
        <v>540</v>
      </c>
      <c r="AR271" s="178" t="s">
        <v>541</v>
      </c>
      <c r="AS271" s="208" t="s">
        <v>542</v>
      </c>
      <c r="AT271" s="292"/>
      <c r="AU271" s="292"/>
      <c r="AV271" s="292"/>
    </row>
    <row r="272" spans="1:48" ht="15" customHeight="1" x14ac:dyDescent="0.2">
      <c r="A272" s="309"/>
      <c r="B272" s="311"/>
      <c r="C272" s="292"/>
      <c r="D272" s="292"/>
      <c r="E272" s="292"/>
      <c r="F272" s="292"/>
      <c r="G272" s="305"/>
      <c r="H272" s="292"/>
      <c r="I272" s="292"/>
      <c r="J272" s="292"/>
      <c r="K272" s="292"/>
      <c r="L272" s="292"/>
      <c r="M272" s="292"/>
      <c r="N272" s="292"/>
      <c r="O272" s="300"/>
      <c r="P272" s="299"/>
      <c r="Q272" s="294"/>
      <c r="R272" s="293"/>
      <c r="S272" s="181">
        <f>IF(NOT(ISERROR(MATCH(R272,_xlfn.ANCHORARRAY(#REF!),0))),R277&amp;"Por favor no seleccionar los criterios de impacto",R272)</f>
        <v>0</v>
      </c>
      <c r="T272" s="299"/>
      <c r="U272" s="294"/>
      <c r="V272" s="296"/>
      <c r="W272" s="182">
        <v>3</v>
      </c>
      <c r="X272" s="182"/>
      <c r="Y272" s="182"/>
      <c r="Z272" s="182"/>
      <c r="AA272" s="179" t="str">
        <f t="shared" si="257"/>
        <v xml:space="preserve">  </v>
      </c>
      <c r="AB272" s="184" t="str">
        <f>IF(OR(AC272="Preventivo",AC272="Detectivo"),"Probabilidad",IF(AC272="Correctivo","Impacto",""))</f>
        <v/>
      </c>
      <c r="AC272" s="185"/>
      <c r="AD272" s="185"/>
      <c r="AE272" s="186" t="str">
        <f t="shared" si="259"/>
        <v/>
      </c>
      <c r="AF272" s="185"/>
      <c r="AG272" s="185"/>
      <c r="AH272" s="185"/>
      <c r="AI272" s="187" t="str">
        <f>IFERROR(IF(AND(AB271="Probabilidad",AB272="Probabilidad"),(AK271-(+AK271*AE272)),IF(AND(AB271="Impacto",AB272="Probabilidad"),(AK270-(+AK270*AE272)),IF(AB272="Impacto",AK271,""))),"")</f>
        <v/>
      </c>
      <c r="AJ272" s="188" t="str">
        <f t="shared" si="260"/>
        <v/>
      </c>
      <c r="AK272" s="186" t="str">
        <f t="shared" si="261"/>
        <v/>
      </c>
      <c r="AL272" s="188" t="str">
        <f t="shared" si="262"/>
        <v/>
      </c>
      <c r="AM272" s="186" t="str">
        <f t="shared" ref="AM272:AM275" si="265">IFERROR(IF(AND(AB271="Impacto",AB272="Impacto"),(AM271-(+AM271*AE272)),IF(AND(AB271="Probabilidad",AB272="Impacto"),(AM270-(+AM270*AE272)),IF(AB272="Probabilidad",AM271,""))),"")</f>
        <v/>
      </c>
      <c r="AN272" s="189" t="str">
        <f t="shared" si="264"/>
        <v/>
      </c>
      <c r="AO272" s="190"/>
      <c r="AP272" s="178"/>
      <c r="AQ272" s="180"/>
      <c r="AR272" s="180"/>
      <c r="AS272" s="191"/>
      <c r="AT272" s="292"/>
      <c r="AU272" s="292"/>
      <c r="AV272" s="292"/>
    </row>
    <row r="273" spans="1:48" ht="15" customHeight="1" x14ac:dyDescent="0.2">
      <c r="A273" s="309"/>
      <c r="B273" s="311"/>
      <c r="C273" s="292"/>
      <c r="D273" s="292"/>
      <c r="E273" s="292"/>
      <c r="F273" s="292"/>
      <c r="G273" s="305"/>
      <c r="H273" s="292"/>
      <c r="I273" s="292"/>
      <c r="J273" s="292"/>
      <c r="K273" s="292"/>
      <c r="L273" s="292"/>
      <c r="M273" s="292"/>
      <c r="N273" s="292"/>
      <c r="O273" s="300"/>
      <c r="P273" s="299"/>
      <c r="Q273" s="294"/>
      <c r="R273" s="293"/>
      <c r="S273" s="181">
        <f>IF(NOT(ISERROR(MATCH(R273,_xlfn.ANCHORARRAY(H276),0))),R278&amp;"Por favor no seleccionar los criterios de impacto",R273)</f>
        <v>0</v>
      </c>
      <c r="T273" s="299"/>
      <c r="U273" s="294"/>
      <c r="V273" s="296"/>
      <c r="W273" s="182">
        <v>4</v>
      </c>
      <c r="X273" s="182"/>
      <c r="Y273" s="182"/>
      <c r="Z273" s="182"/>
      <c r="AA273" s="179" t="str">
        <f t="shared" si="257"/>
        <v xml:space="preserve">  </v>
      </c>
      <c r="AB273" s="184" t="str">
        <f t="shared" ref="AB273:AB275" si="266">IF(OR(AC273="Preventivo",AC273="Detectivo"),"Probabilidad",IF(AC273="Correctivo","Impacto",""))</f>
        <v/>
      </c>
      <c r="AC273" s="185"/>
      <c r="AD273" s="185"/>
      <c r="AE273" s="186" t="str">
        <f t="shared" si="259"/>
        <v/>
      </c>
      <c r="AF273" s="185"/>
      <c r="AG273" s="185"/>
      <c r="AH273" s="185"/>
      <c r="AI273" s="187" t="str">
        <f t="shared" ref="AI273:AI275" si="267">IFERROR(IF(AND(AB272="Probabilidad",AB273="Probabilidad"),(AK272-(+AK272*AE273)),IF(AND(AB272="Impacto",AB273="Probabilidad"),(AK271-(+AK271*AE273)),IF(AB273="Impacto",AK272,""))),"")</f>
        <v/>
      </c>
      <c r="AJ273" s="188" t="str">
        <f t="shared" si="260"/>
        <v/>
      </c>
      <c r="AK273" s="186" t="str">
        <f t="shared" si="261"/>
        <v/>
      </c>
      <c r="AL273" s="188" t="str">
        <f t="shared" si="262"/>
        <v/>
      </c>
      <c r="AM273" s="186" t="str">
        <f t="shared" si="265"/>
        <v/>
      </c>
      <c r="AN273" s="189" t="str">
        <f>IFERROR(IF(OR(AND(AJ273="Muy Baja",AL273="Leve"),AND(AJ273="Muy Baja",AL273="Menor"),AND(AJ273="Baja",AL273="Leve")),"Bajo",IF(OR(AND(AJ273="Muy baja",AL273="Moderado"),AND(AJ273="Baja",AL273="Menor"),AND(AJ273="Baja",AL273="Moderado"),AND(AJ273="Media",AL273="Leve"),AND(AJ273="Media",AL273="Menor"),AND(AJ273="Media",AL273="Moderado"),AND(AJ273="Alta",AL273="Leve"),AND(AJ273="Alta",AL273="Menor")),"Moderado",IF(OR(AND(AJ273="Muy Baja",AL273="Mayor"),AND(AJ273="Baja",AL273="Mayor"),AND(AJ273="Media",AL273="Mayor"),AND(AJ273="Alta",AL273="Moderado"),AND(AJ273="Alta",AL273="Mayor"),AND(AJ273="Muy Alta",AL273="Leve"),AND(AJ273="Muy Alta",AL273="Menor"),AND(AJ273="Muy Alta",AL273="Moderado"),AND(AJ273="Muy Alta",AL273="Mayor")),"Alto",IF(OR(AND(AJ273="Muy Baja",AL273="Catastrófico"),AND(AJ273="Baja",AL273="Catastrófico"),AND(AJ273="Media",AL273="Catastrófico"),AND(AJ273="Alta",AL273="Catastrófico"),AND(AJ273="Muy Alta",AL273="Catastrófico")),"Extremo","")))),"")</f>
        <v/>
      </c>
      <c r="AO273" s="190"/>
      <c r="AP273" s="178"/>
      <c r="AQ273" s="180"/>
      <c r="AR273" s="180"/>
      <c r="AS273" s="191"/>
      <c r="AT273" s="292"/>
      <c r="AU273" s="292"/>
      <c r="AV273" s="292"/>
    </row>
    <row r="274" spans="1:48" ht="15" customHeight="1" x14ac:dyDescent="0.2">
      <c r="A274" s="309"/>
      <c r="B274" s="311"/>
      <c r="C274" s="292"/>
      <c r="D274" s="292"/>
      <c r="E274" s="292"/>
      <c r="F274" s="292"/>
      <c r="G274" s="305"/>
      <c r="H274" s="292"/>
      <c r="I274" s="292"/>
      <c r="J274" s="292"/>
      <c r="K274" s="292"/>
      <c r="L274" s="292"/>
      <c r="M274" s="292"/>
      <c r="N274" s="292"/>
      <c r="O274" s="300"/>
      <c r="P274" s="299"/>
      <c r="Q274" s="294"/>
      <c r="R274" s="293"/>
      <c r="S274" s="181">
        <f>IF(NOT(ISERROR(MATCH(R274,_xlfn.ANCHORARRAY(H277),0))),R279&amp;"Por favor no seleccionar los criterios de impacto",R274)</f>
        <v>0</v>
      </c>
      <c r="T274" s="299"/>
      <c r="U274" s="294"/>
      <c r="V274" s="296"/>
      <c r="W274" s="182">
        <v>5</v>
      </c>
      <c r="X274" s="182"/>
      <c r="Y274" s="182"/>
      <c r="Z274" s="182"/>
      <c r="AA274" s="179" t="str">
        <f t="shared" si="257"/>
        <v xml:space="preserve">  </v>
      </c>
      <c r="AB274" s="184" t="str">
        <f t="shared" si="266"/>
        <v/>
      </c>
      <c r="AC274" s="185"/>
      <c r="AD274" s="185"/>
      <c r="AE274" s="186" t="str">
        <f t="shared" si="259"/>
        <v/>
      </c>
      <c r="AF274" s="185"/>
      <c r="AG274" s="185"/>
      <c r="AH274" s="185"/>
      <c r="AI274" s="187" t="str">
        <f t="shared" si="267"/>
        <v/>
      </c>
      <c r="AJ274" s="188" t="str">
        <f t="shared" si="260"/>
        <v/>
      </c>
      <c r="AK274" s="186" t="str">
        <f t="shared" si="261"/>
        <v/>
      </c>
      <c r="AL274" s="188" t="str">
        <f t="shared" si="262"/>
        <v/>
      </c>
      <c r="AM274" s="186" t="str">
        <f t="shared" si="265"/>
        <v/>
      </c>
      <c r="AN274" s="189" t="str">
        <f t="shared" ref="AN274:AN275" si="268">IFERROR(IF(OR(AND(AJ274="Muy Baja",AL274="Leve"),AND(AJ274="Muy Baja",AL274="Menor"),AND(AJ274="Baja",AL274="Leve")),"Bajo",IF(OR(AND(AJ274="Muy baja",AL274="Moderado"),AND(AJ274="Baja",AL274="Menor"),AND(AJ274="Baja",AL274="Moderado"),AND(AJ274="Media",AL274="Leve"),AND(AJ274="Media",AL274="Menor"),AND(AJ274="Media",AL274="Moderado"),AND(AJ274="Alta",AL274="Leve"),AND(AJ274="Alta",AL274="Menor")),"Moderado",IF(OR(AND(AJ274="Muy Baja",AL274="Mayor"),AND(AJ274="Baja",AL274="Mayor"),AND(AJ274="Media",AL274="Mayor"),AND(AJ274="Alta",AL274="Moderado"),AND(AJ274="Alta",AL274="Mayor"),AND(AJ274="Muy Alta",AL274="Leve"),AND(AJ274="Muy Alta",AL274="Menor"),AND(AJ274="Muy Alta",AL274="Moderado"),AND(AJ274="Muy Alta",AL274="Mayor")),"Alto",IF(OR(AND(AJ274="Muy Baja",AL274="Catastrófico"),AND(AJ274="Baja",AL274="Catastrófico"),AND(AJ274="Media",AL274="Catastrófico"),AND(AJ274="Alta",AL274="Catastrófico"),AND(AJ274="Muy Alta",AL274="Catastrófico")),"Extremo","")))),"")</f>
        <v/>
      </c>
      <c r="AO274" s="190"/>
      <c r="AP274" s="178"/>
      <c r="AQ274" s="180"/>
      <c r="AR274" s="180"/>
      <c r="AS274" s="191"/>
      <c r="AT274" s="292"/>
      <c r="AU274" s="292"/>
      <c r="AV274" s="292"/>
    </row>
    <row r="275" spans="1:48" ht="15" customHeight="1" x14ac:dyDescent="0.2">
      <c r="A275" s="309"/>
      <c r="B275" s="311"/>
      <c r="C275" s="292"/>
      <c r="D275" s="292"/>
      <c r="E275" s="292"/>
      <c r="F275" s="292"/>
      <c r="G275" s="305"/>
      <c r="H275" s="292"/>
      <c r="I275" s="292"/>
      <c r="J275" s="292"/>
      <c r="K275" s="292"/>
      <c r="L275" s="292"/>
      <c r="M275" s="292"/>
      <c r="N275" s="292"/>
      <c r="O275" s="300"/>
      <c r="P275" s="299"/>
      <c r="Q275" s="294"/>
      <c r="R275" s="293"/>
      <c r="S275" s="181">
        <f>IF(NOT(ISERROR(MATCH(R275,_xlfn.ANCHORARRAY(H278),0))),R280&amp;"Por favor no seleccionar los criterios de impacto",R275)</f>
        <v>0</v>
      </c>
      <c r="T275" s="299"/>
      <c r="U275" s="294"/>
      <c r="V275" s="296"/>
      <c r="W275" s="182">
        <v>6</v>
      </c>
      <c r="X275" s="182"/>
      <c r="Y275" s="182"/>
      <c r="Z275" s="182"/>
      <c r="AA275" s="179" t="str">
        <f t="shared" si="257"/>
        <v xml:space="preserve">  </v>
      </c>
      <c r="AB275" s="184" t="str">
        <f t="shared" si="266"/>
        <v/>
      </c>
      <c r="AC275" s="185"/>
      <c r="AD275" s="185"/>
      <c r="AE275" s="186" t="str">
        <f t="shared" si="259"/>
        <v/>
      </c>
      <c r="AF275" s="185"/>
      <c r="AG275" s="185"/>
      <c r="AH275" s="185"/>
      <c r="AI275" s="187" t="str">
        <f t="shared" si="267"/>
        <v/>
      </c>
      <c r="AJ275" s="188" t="str">
        <f t="shared" si="260"/>
        <v/>
      </c>
      <c r="AK275" s="186" t="str">
        <f t="shared" si="261"/>
        <v/>
      </c>
      <c r="AL275" s="188" t="str">
        <f t="shared" si="262"/>
        <v/>
      </c>
      <c r="AM275" s="186" t="str">
        <f t="shared" si="265"/>
        <v/>
      </c>
      <c r="AN275" s="189" t="str">
        <f t="shared" si="268"/>
        <v/>
      </c>
      <c r="AO275" s="190"/>
      <c r="AP275" s="178"/>
      <c r="AQ275" s="180"/>
      <c r="AR275" s="180"/>
      <c r="AS275" s="191"/>
      <c r="AT275" s="292"/>
      <c r="AU275" s="292"/>
      <c r="AV275" s="292"/>
    </row>
  </sheetData>
  <dataConsolidate/>
  <mergeCells count="1546">
    <mergeCell ref="J252:J257"/>
    <mergeCell ref="K252:K257"/>
    <mergeCell ref="Z252:Z254"/>
    <mergeCell ref="AA252:AA254"/>
    <mergeCell ref="J246:J251"/>
    <mergeCell ref="K246:K251"/>
    <mergeCell ref="AJ252:AJ254"/>
    <mergeCell ref="AK252:AK254"/>
    <mergeCell ref="AL252:AL254"/>
    <mergeCell ref="AM252:AM254"/>
    <mergeCell ref="AN252:AN254"/>
    <mergeCell ref="AO252:AO254"/>
    <mergeCell ref="AP252:AP254"/>
    <mergeCell ref="AQ252:AQ254"/>
    <mergeCell ref="AR252:AR254"/>
    <mergeCell ref="AS252:AS254"/>
    <mergeCell ref="W255:W257"/>
    <mergeCell ref="X255:X257"/>
    <mergeCell ref="Y255:Y257"/>
    <mergeCell ref="AB255:AB257"/>
    <mergeCell ref="AC255:AC257"/>
    <mergeCell ref="AD255:AD257"/>
    <mergeCell ref="AE255:AE257"/>
    <mergeCell ref="AF255:AF257"/>
    <mergeCell ref="AG255:AG257"/>
    <mergeCell ref="AH255:AH257"/>
    <mergeCell ref="AI255:AI257"/>
    <mergeCell ref="AJ255:AJ257"/>
    <mergeCell ref="AK255:AK257"/>
    <mergeCell ref="AL255:AL257"/>
    <mergeCell ref="AM255:AM257"/>
    <mergeCell ref="AN255:AN257"/>
    <mergeCell ref="AO255:AO257"/>
    <mergeCell ref="AP255:AP257"/>
    <mergeCell ref="AQ255:AQ257"/>
    <mergeCell ref="AR255:AR257"/>
    <mergeCell ref="AS255:AS257"/>
    <mergeCell ref="L240:L245"/>
    <mergeCell ref="Z246:Z249"/>
    <mergeCell ref="AA246:AA249"/>
    <mergeCell ref="Z250:Z251"/>
    <mergeCell ref="AA250:AA251"/>
    <mergeCell ref="L252:L257"/>
    <mergeCell ref="W252:W254"/>
    <mergeCell ref="X252:X254"/>
    <mergeCell ref="Y252:Y254"/>
    <mergeCell ref="AB252:AB254"/>
    <mergeCell ref="AC252:AC254"/>
    <mergeCell ref="AD252:AD254"/>
    <mergeCell ref="AE252:AE254"/>
    <mergeCell ref="AF252:AF254"/>
    <mergeCell ref="AG252:AG254"/>
    <mergeCell ref="AH252:AH254"/>
    <mergeCell ref="AI252:AI254"/>
    <mergeCell ref="AC250:AC251"/>
    <mergeCell ref="AD250:AD251"/>
    <mergeCell ref="AE250:AE251"/>
    <mergeCell ref="AF250:AF251"/>
    <mergeCell ref="AG250:AG251"/>
    <mergeCell ref="AH250:AH251"/>
    <mergeCell ref="AI250:AI251"/>
    <mergeCell ref="AJ250:AJ251"/>
    <mergeCell ref="AK250:AK251"/>
    <mergeCell ref="AL250:AL251"/>
    <mergeCell ref="AM250:AM251"/>
    <mergeCell ref="AN250:AN251"/>
    <mergeCell ref="AO250:AO251"/>
    <mergeCell ref="AP250:AP251"/>
    <mergeCell ref="AQ250:AQ251"/>
    <mergeCell ref="AR250:AR251"/>
    <mergeCell ref="AS250:AS251"/>
    <mergeCell ref="AS237:AS239"/>
    <mergeCell ref="J240:J245"/>
    <mergeCell ref="K240:K245"/>
    <mergeCell ref="J258:J263"/>
    <mergeCell ref="K258:K263"/>
    <mergeCell ref="L258:L263"/>
    <mergeCell ref="L246:L251"/>
    <mergeCell ref="W246:W249"/>
    <mergeCell ref="X246:X249"/>
    <mergeCell ref="Y246:Y249"/>
    <mergeCell ref="AB246:AB249"/>
    <mergeCell ref="AC246:AC249"/>
    <mergeCell ref="AD246:AD249"/>
    <mergeCell ref="AE246:AE249"/>
    <mergeCell ref="AF246:AF249"/>
    <mergeCell ref="AG246:AG249"/>
    <mergeCell ref="AH246:AH249"/>
    <mergeCell ref="AI246:AI249"/>
    <mergeCell ref="AJ246:AJ249"/>
    <mergeCell ref="AK246:AK249"/>
    <mergeCell ref="AL246:AL249"/>
    <mergeCell ref="AM246:AM249"/>
    <mergeCell ref="AN246:AN249"/>
    <mergeCell ref="AO246:AO249"/>
    <mergeCell ref="AP246:AP249"/>
    <mergeCell ref="AQ246:AQ249"/>
    <mergeCell ref="AR246:AR249"/>
    <mergeCell ref="AS246:AS249"/>
    <mergeCell ref="W250:W251"/>
    <mergeCell ref="X250:X251"/>
    <mergeCell ref="Y250:Y251"/>
    <mergeCell ref="AB250:AB251"/>
    <mergeCell ref="AH234:AH236"/>
    <mergeCell ref="AI234:AI236"/>
    <mergeCell ref="AJ234:AJ236"/>
    <mergeCell ref="AK234:AK236"/>
    <mergeCell ref="AL234:AL236"/>
    <mergeCell ref="AM234:AM236"/>
    <mergeCell ref="AN234:AN236"/>
    <mergeCell ref="AO234:AO236"/>
    <mergeCell ref="AP234:AP236"/>
    <mergeCell ref="AQ234:AQ236"/>
    <mergeCell ref="AR234:AR236"/>
    <mergeCell ref="AS234:AS236"/>
    <mergeCell ref="W237:W239"/>
    <mergeCell ref="X237:X239"/>
    <mergeCell ref="Y237:Y239"/>
    <mergeCell ref="AB237:AB239"/>
    <mergeCell ref="AC237:AC239"/>
    <mergeCell ref="AD237:AD239"/>
    <mergeCell ref="AE237:AE239"/>
    <mergeCell ref="AF237:AF239"/>
    <mergeCell ref="AG237:AG239"/>
    <mergeCell ref="AH237:AH239"/>
    <mergeCell ref="AI237:AI239"/>
    <mergeCell ref="AJ237:AJ239"/>
    <mergeCell ref="AK237:AK239"/>
    <mergeCell ref="AL237:AL239"/>
    <mergeCell ref="AM237:AM239"/>
    <mergeCell ref="AN237:AN239"/>
    <mergeCell ref="AO237:AO239"/>
    <mergeCell ref="AP237:AP239"/>
    <mergeCell ref="AQ237:AQ239"/>
    <mergeCell ref="AR237:AR239"/>
    <mergeCell ref="AM228:AM229"/>
    <mergeCell ref="AN228:AN229"/>
    <mergeCell ref="AO228:AO229"/>
    <mergeCell ref="AP228:AP229"/>
    <mergeCell ref="AQ228:AQ229"/>
    <mergeCell ref="AR228:AR229"/>
    <mergeCell ref="AS228:AS229"/>
    <mergeCell ref="W230:W231"/>
    <mergeCell ref="X230:X231"/>
    <mergeCell ref="Y230:Y231"/>
    <mergeCell ref="AB230:AB231"/>
    <mergeCell ref="AC230:AC231"/>
    <mergeCell ref="AD230:AD231"/>
    <mergeCell ref="AE230:AE231"/>
    <mergeCell ref="AF230:AF231"/>
    <mergeCell ref="AG230:AG231"/>
    <mergeCell ref="AH230:AH231"/>
    <mergeCell ref="AI230:AI231"/>
    <mergeCell ref="AJ230:AJ231"/>
    <mergeCell ref="AK230:AK231"/>
    <mergeCell ref="AL230:AL231"/>
    <mergeCell ref="AM230:AM231"/>
    <mergeCell ref="AN230:AN231"/>
    <mergeCell ref="AO230:AO231"/>
    <mergeCell ref="AP230:AP231"/>
    <mergeCell ref="AQ230:AQ231"/>
    <mergeCell ref="AR230:AR231"/>
    <mergeCell ref="AS230:AS231"/>
    <mergeCell ref="AM222:AM223"/>
    <mergeCell ref="AN222:AN223"/>
    <mergeCell ref="AO222:AO223"/>
    <mergeCell ref="AP222:AP223"/>
    <mergeCell ref="AQ222:AQ223"/>
    <mergeCell ref="AR222:AR223"/>
    <mergeCell ref="AS222:AS223"/>
    <mergeCell ref="W224:W225"/>
    <mergeCell ref="X224:X225"/>
    <mergeCell ref="Y224:Y225"/>
    <mergeCell ref="AB224:AB225"/>
    <mergeCell ref="AC224:AC225"/>
    <mergeCell ref="AD224:AD225"/>
    <mergeCell ref="AE224:AE225"/>
    <mergeCell ref="AF224:AF225"/>
    <mergeCell ref="AG224:AG225"/>
    <mergeCell ref="AH224:AH225"/>
    <mergeCell ref="AI224:AI225"/>
    <mergeCell ref="AJ224:AJ225"/>
    <mergeCell ref="AK224:AK225"/>
    <mergeCell ref="AL224:AL225"/>
    <mergeCell ref="AM224:AM225"/>
    <mergeCell ref="AN224:AN225"/>
    <mergeCell ref="AO224:AO225"/>
    <mergeCell ref="AP224:AP225"/>
    <mergeCell ref="AQ224:AQ225"/>
    <mergeCell ref="AR224:AR225"/>
    <mergeCell ref="AS224:AS225"/>
    <mergeCell ref="AM204:AM205"/>
    <mergeCell ref="AN204:AN205"/>
    <mergeCell ref="AO204:AO205"/>
    <mergeCell ref="AP204:AP205"/>
    <mergeCell ref="AQ204:AQ205"/>
    <mergeCell ref="AR204:AR205"/>
    <mergeCell ref="AS204:AS205"/>
    <mergeCell ref="W210:W212"/>
    <mergeCell ref="X210:X212"/>
    <mergeCell ref="Y210:Y212"/>
    <mergeCell ref="AB210:AB212"/>
    <mergeCell ref="AC210:AC212"/>
    <mergeCell ref="AD210:AD212"/>
    <mergeCell ref="AE210:AE212"/>
    <mergeCell ref="AF210:AF212"/>
    <mergeCell ref="AG210:AG212"/>
    <mergeCell ref="AH210:AH212"/>
    <mergeCell ref="AI210:AI212"/>
    <mergeCell ref="AJ210:AJ212"/>
    <mergeCell ref="AK210:AK212"/>
    <mergeCell ref="AL210:AL212"/>
    <mergeCell ref="AM210:AM212"/>
    <mergeCell ref="AN210:AN212"/>
    <mergeCell ref="AO210:AO212"/>
    <mergeCell ref="AP210:AP212"/>
    <mergeCell ref="AQ210:AQ212"/>
    <mergeCell ref="AR210:AR212"/>
    <mergeCell ref="AS210:AS212"/>
    <mergeCell ref="V264:V269"/>
    <mergeCell ref="Q264:Q269"/>
    <mergeCell ref="R264:R269"/>
    <mergeCell ref="S264:S269"/>
    <mergeCell ref="T264:T269"/>
    <mergeCell ref="I264:I269"/>
    <mergeCell ref="J264:J269"/>
    <mergeCell ref="H258:H263"/>
    <mergeCell ref="I258:I263"/>
    <mergeCell ref="U252:U257"/>
    <mergeCell ref="V252:V257"/>
    <mergeCell ref="C252:C257"/>
    <mergeCell ref="D252:D257"/>
    <mergeCell ref="E252:E257"/>
    <mergeCell ref="F252:F257"/>
    <mergeCell ref="G252:G257"/>
    <mergeCell ref="H252:H257"/>
    <mergeCell ref="I252:I257"/>
    <mergeCell ref="M252:M257"/>
    <mergeCell ref="N252:N257"/>
    <mergeCell ref="O252:O257"/>
    <mergeCell ref="P252:P257"/>
    <mergeCell ref="F264:F269"/>
    <mergeCell ref="L264:L269"/>
    <mergeCell ref="M264:M269"/>
    <mergeCell ref="N264:N269"/>
    <mergeCell ref="O264:O269"/>
    <mergeCell ref="P264:P269"/>
    <mergeCell ref="D264:D269"/>
    <mergeCell ref="E264:E269"/>
    <mergeCell ref="G264:G269"/>
    <mergeCell ref="K264:K269"/>
    <mergeCell ref="U270:U275"/>
    <mergeCell ref="C270:C275"/>
    <mergeCell ref="G270:G275"/>
    <mergeCell ref="I270:I275"/>
    <mergeCell ref="V270:V275"/>
    <mergeCell ref="Q270:Q275"/>
    <mergeCell ref="R270:R275"/>
    <mergeCell ref="T270:T275"/>
    <mergeCell ref="H270:H275"/>
    <mergeCell ref="J270:J275"/>
    <mergeCell ref="M270:M275"/>
    <mergeCell ref="N270:N275"/>
    <mergeCell ref="O270:O275"/>
    <mergeCell ref="P270:P275"/>
    <mergeCell ref="D270:D275"/>
    <mergeCell ref="E270:E275"/>
    <mergeCell ref="F270:F275"/>
    <mergeCell ref="K270:K275"/>
    <mergeCell ref="L270:L275"/>
    <mergeCell ref="U264:U269"/>
    <mergeCell ref="C264:C269"/>
    <mergeCell ref="H264:H269"/>
    <mergeCell ref="AR84:AR85"/>
    <mergeCell ref="AS84:AS85"/>
    <mergeCell ref="AP90:AP91"/>
    <mergeCell ref="AQ90:AQ91"/>
    <mergeCell ref="AR90:AR91"/>
    <mergeCell ref="AS90:AS91"/>
    <mergeCell ref="AQ96:AQ97"/>
    <mergeCell ref="AP98:AP99"/>
    <mergeCell ref="AQ98:AQ99"/>
    <mergeCell ref="AR98:AR99"/>
    <mergeCell ref="AS98:AS99"/>
    <mergeCell ref="AP102:AP103"/>
    <mergeCell ref="AQ102:AQ103"/>
    <mergeCell ref="AR102:AR103"/>
    <mergeCell ref="AS102:AS103"/>
    <mergeCell ref="D258:D263"/>
    <mergeCell ref="E258:E263"/>
    <mergeCell ref="F258:F263"/>
    <mergeCell ref="G258:G263"/>
    <mergeCell ref="Q240:Q245"/>
    <mergeCell ref="R240:R245"/>
    <mergeCell ref="S240:S245"/>
    <mergeCell ref="T240:T245"/>
    <mergeCell ref="R228:R233"/>
    <mergeCell ref="S228:S233"/>
    <mergeCell ref="T228:T233"/>
    <mergeCell ref="U228:U233"/>
    <mergeCell ref="V228:V233"/>
    <mergeCell ref="E222:E227"/>
    <mergeCell ref="AU264:AU265"/>
    <mergeCell ref="AV264:AV265"/>
    <mergeCell ref="AT264:AT265"/>
    <mergeCell ref="AT168:AT169"/>
    <mergeCell ref="AU168:AU170"/>
    <mergeCell ref="AV168:AV170"/>
    <mergeCell ref="AT252:AT257"/>
    <mergeCell ref="AU252:AU257"/>
    <mergeCell ref="AV252:AV257"/>
    <mergeCell ref="A270:A275"/>
    <mergeCell ref="B270:B275"/>
    <mergeCell ref="AT270:AT275"/>
    <mergeCell ref="AU270:AU275"/>
    <mergeCell ref="AV270:AV275"/>
    <mergeCell ref="V258:V263"/>
    <mergeCell ref="AT258:AT263"/>
    <mergeCell ref="AU258:AU263"/>
    <mergeCell ref="AV258:AV263"/>
    <mergeCell ref="A264:A269"/>
    <mergeCell ref="B264:B269"/>
    <mergeCell ref="M258:M263"/>
    <mergeCell ref="N258:N263"/>
    <mergeCell ref="O258:O263"/>
    <mergeCell ref="P258:P263"/>
    <mergeCell ref="Q258:Q263"/>
    <mergeCell ref="R258:R263"/>
    <mergeCell ref="S258:S263"/>
    <mergeCell ref="T258:T263"/>
    <mergeCell ref="U258:U263"/>
    <mergeCell ref="A258:A263"/>
    <mergeCell ref="B258:B263"/>
    <mergeCell ref="C258:C263"/>
    <mergeCell ref="A252:A257"/>
    <mergeCell ref="B252:B257"/>
    <mergeCell ref="Q252:Q257"/>
    <mergeCell ref="R252:R257"/>
    <mergeCell ref="S252:S257"/>
    <mergeCell ref="T252:T257"/>
    <mergeCell ref="AU240:AU245"/>
    <mergeCell ref="AV240:AV245"/>
    <mergeCell ref="A246:A251"/>
    <mergeCell ref="B246:B251"/>
    <mergeCell ref="C246:C251"/>
    <mergeCell ref="D246:D251"/>
    <mergeCell ref="E246:E251"/>
    <mergeCell ref="F246:F251"/>
    <mergeCell ref="G246:G251"/>
    <mergeCell ref="H246:H251"/>
    <mergeCell ref="I246:I251"/>
    <mergeCell ref="M246:M251"/>
    <mergeCell ref="N246:N251"/>
    <mergeCell ref="O246:O251"/>
    <mergeCell ref="P246:P251"/>
    <mergeCell ref="Q246:Q251"/>
    <mergeCell ref="R246:R251"/>
    <mergeCell ref="S246:S251"/>
    <mergeCell ref="T246:T251"/>
    <mergeCell ref="U246:U251"/>
    <mergeCell ref="V246:V251"/>
    <mergeCell ref="AT246:AT251"/>
    <mergeCell ref="M240:M245"/>
    <mergeCell ref="N240:N245"/>
    <mergeCell ref="O240:O245"/>
    <mergeCell ref="P240:P245"/>
    <mergeCell ref="AU246:AU251"/>
    <mergeCell ref="AV246:AV251"/>
    <mergeCell ref="U240:U245"/>
    <mergeCell ref="A240:A245"/>
    <mergeCell ref="B240:B245"/>
    <mergeCell ref="C240:C245"/>
    <mergeCell ref="D240:D245"/>
    <mergeCell ref="E240:E245"/>
    <mergeCell ref="F240:F245"/>
    <mergeCell ref="G240:G245"/>
    <mergeCell ref="H240:H245"/>
    <mergeCell ref="I240:I245"/>
    <mergeCell ref="Q234:Q239"/>
    <mergeCell ref="R234:R239"/>
    <mergeCell ref="S234:S239"/>
    <mergeCell ref="T234:T239"/>
    <mergeCell ref="U234:U239"/>
    <mergeCell ref="V234:V239"/>
    <mergeCell ref="AT234:AT239"/>
    <mergeCell ref="V240:V245"/>
    <mergeCell ref="AT240:AT245"/>
    <mergeCell ref="AU234:AU239"/>
    <mergeCell ref="AV234:AV239"/>
    <mergeCell ref="W234:W236"/>
    <mergeCell ref="X234:X236"/>
    <mergeCell ref="Y234:Y236"/>
    <mergeCell ref="AB234:AB236"/>
    <mergeCell ref="AC234:AC236"/>
    <mergeCell ref="AD234:AD236"/>
    <mergeCell ref="AE234:AE236"/>
    <mergeCell ref="AF234:AF236"/>
    <mergeCell ref="AG234:AG236"/>
    <mergeCell ref="AU228:AU233"/>
    <mergeCell ref="AV228:AV233"/>
    <mergeCell ref="A234:A239"/>
    <mergeCell ref="B234:B239"/>
    <mergeCell ref="C234:C239"/>
    <mergeCell ref="D234:D239"/>
    <mergeCell ref="E234:E239"/>
    <mergeCell ref="F234:F239"/>
    <mergeCell ref="G234:G239"/>
    <mergeCell ref="H234:H239"/>
    <mergeCell ref="I234:I239"/>
    <mergeCell ref="J234:J239"/>
    <mergeCell ref="K234:K239"/>
    <mergeCell ref="L234:L239"/>
    <mergeCell ref="M234:M239"/>
    <mergeCell ref="N234:N239"/>
    <mergeCell ref="O234:O239"/>
    <mergeCell ref="P234:P239"/>
    <mergeCell ref="W228:W229"/>
    <mergeCell ref="X228:X229"/>
    <mergeCell ref="Y228:Y229"/>
    <mergeCell ref="AB228:AB229"/>
    <mergeCell ref="AC228:AC229"/>
    <mergeCell ref="AD228:AD229"/>
    <mergeCell ref="AE228:AE229"/>
    <mergeCell ref="AF228:AF229"/>
    <mergeCell ref="AG228:AG229"/>
    <mergeCell ref="AH228:AH229"/>
    <mergeCell ref="AI228:AI229"/>
    <mergeCell ref="AJ228:AJ229"/>
    <mergeCell ref="AK228:AK229"/>
    <mergeCell ref="AL228:AL229"/>
    <mergeCell ref="AV222:AV227"/>
    <mergeCell ref="A228:A233"/>
    <mergeCell ref="B228:B233"/>
    <mergeCell ref="C228:C233"/>
    <mergeCell ref="D228:D233"/>
    <mergeCell ref="E228:E233"/>
    <mergeCell ref="F228:F233"/>
    <mergeCell ref="G228:G233"/>
    <mergeCell ref="H228:H233"/>
    <mergeCell ref="I228:I233"/>
    <mergeCell ref="J228:J233"/>
    <mergeCell ref="K228:K233"/>
    <mergeCell ref="L228:L233"/>
    <mergeCell ref="M228:M233"/>
    <mergeCell ref="N228:N233"/>
    <mergeCell ref="O228:O233"/>
    <mergeCell ref="P228:P233"/>
    <mergeCell ref="Q228:Q233"/>
    <mergeCell ref="J222:J227"/>
    <mergeCell ref="K222:K227"/>
    <mergeCell ref="L222:L227"/>
    <mergeCell ref="M222:M227"/>
    <mergeCell ref="N222:N227"/>
    <mergeCell ref="O222:O227"/>
    <mergeCell ref="P222:P227"/>
    <mergeCell ref="Q222:Q227"/>
    <mergeCell ref="R222:R227"/>
    <mergeCell ref="A222:A227"/>
    <mergeCell ref="B222:B227"/>
    <mergeCell ref="C222:C227"/>
    <mergeCell ref="D222:D227"/>
    <mergeCell ref="AT228:AT233"/>
    <mergeCell ref="F222:F227"/>
    <mergeCell ref="G222:G227"/>
    <mergeCell ref="H222:H227"/>
    <mergeCell ref="I222:I227"/>
    <mergeCell ref="Q216:Q221"/>
    <mergeCell ref="R216:R221"/>
    <mergeCell ref="S216:S221"/>
    <mergeCell ref="T216:T221"/>
    <mergeCell ref="U216:U221"/>
    <mergeCell ref="V216:V221"/>
    <mergeCell ref="AT216:AT221"/>
    <mergeCell ref="S222:S227"/>
    <mergeCell ref="T222:T227"/>
    <mergeCell ref="U222:U227"/>
    <mergeCell ref="V222:V227"/>
    <mergeCell ref="AT222:AT227"/>
    <mergeCell ref="AU216:AU221"/>
    <mergeCell ref="AU222:AU227"/>
    <mergeCell ref="W222:W223"/>
    <mergeCell ref="X222:X223"/>
    <mergeCell ref="Y222:Y223"/>
    <mergeCell ref="AB222:AB223"/>
    <mergeCell ref="AC222:AC223"/>
    <mergeCell ref="AD222:AD223"/>
    <mergeCell ref="AE222:AE223"/>
    <mergeCell ref="AF222:AF223"/>
    <mergeCell ref="AG222:AG223"/>
    <mergeCell ref="AH222:AH223"/>
    <mergeCell ref="AI222:AI223"/>
    <mergeCell ref="AJ222:AJ223"/>
    <mergeCell ref="AK222:AK223"/>
    <mergeCell ref="AL222:AL223"/>
    <mergeCell ref="AV216:AV221"/>
    <mergeCell ref="R210:R215"/>
    <mergeCell ref="S210:S215"/>
    <mergeCell ref="T210:T215"/>
    <mergeCell ref="U210:U215"/>
    <mergeCell ref="V210:V215"/>
    <mergeCell ref="AT210:AT215"/>
    <mergeCell ref="AU210:AU215"/>
    <mergeCell ref="AV210:AV215"/>
    <mergeCell ref="A216:A221"/>
    <mergeCell ref="B216:B221"/>
    <mergeCell ref="C216:C221"/>
    <mergeCell ref="D216:D221"/>
    <mergeCell ref="E216:E221"/>
    <mergeCell ref="F216:F221"/>
    <mergeCell ref="G216:G221"/>
    <mergeCell ref="H216:H221"/>
    <mergeCell ref="I216:I221"/>
    <mergeCell ref="J216:J221"/>
    <mergeCell ref="K216:K221"/>
    <mergeCell ref="L216:L221"/>
    <mergeCell ref="M216:M221"/>
    <mergeCell ref="N216:N221"/>
    <mergeCell ref="O216:O221"/>
    <mergeCell ref="P216:P221"/>
    <mergeCell ref="AV204:AV209"/>
    <mergeCell ref="A210:A215"/>
    <mergeCell ref="B210:B215"/>
    <mergeCell ref="C210:C215"/>
    <mergeCell ref="D210:D215"/>
    <mergeCell ref="E210:E215"/>
    <mergeCell ref="F210:F215"/>
    <mergeCell ref="G210:G215"/>
    <mergeCell ref="H210:H215"/>
    <mergeCell ref="I210:I215"/>
    <mergeCell ref="J210:J215"/>
    <mergeCell ref="K210:K215"/>
    <mergeCell ref="L210:L215"/>
    <mergeCell ref="M210:M215"/>
    <mergeCell ref="N210:N215"/>
    <mergeCell ref="O210:O215"/>
    <mergeCell ref="P210:P215"/>
    <mergeCell ref="Q210:Q215"/>
    <mergeCell ref="W204:W205"/>
    <mergeCell ref="X204:X205"/>
    <mergeCell ref="Y204:Y205"/>
    <mergeCell ref="AB204:AB205"/>
    <mergeCell ref="AC204:AC205"/>
    <mergeCell ref="AD204:AD205"/>
    <mergeCell ref="AE204:AE205"/>
    <mergeCell ref="AF204:AF205"/>
    <mergeCell ref="AG204:AG205"/>
    <mergeCell ref="AH204:AH205"/>
    <mergeCell ref="AI204:AI205"/>
    <mergeCell ref="AJ204:AJ205"/>
    <mergeCell ref="AK204:AK205"/>
    <mergeCell ref="AL204:AL205"/>
    <mergeCell ref="R198:R203"/>
    <mergeCell ref="S198:S203"/>
    <mergeCell ref="T198:T203"/>
    <mergeCell ref="U198:U203"/>
    <mergeCell ref="V198:V203"/>
    <mergeCell ref="AT198:AT203"/>
    <mergeCell ref="AU198:AU203"/>
    <mergeCell ref="AV198:AV203"/>
    <mergeCell ref="A204:A209"/>
    <mergeCell ref="B204:B209"/>
    <mergeCell ref="C204:C209"/>
    <mergeCell ref="D204:D209"/>
    <mergeCell ref="E204:E209"/>
    <mergeCell ref="F204:F209"/>
    <mergeCell ref="G204:G209"/>
    <mergeCell ref="H204:H209"/>
    <mergeCell ref="I204:I209"/>
    <mergeCell ref="J204:J209"/>
    <mergeCell ref="K204:K209"/>
    <mergeCell ref="L204:L209"/>
    <mergeCell ref="M204:M209"/>
    <mergeCell ref="N204:N209"/>
    <mergeCell ref="O204:O209"/>
    <mergeCell ref="P204:P209"/>
    <mergeCell ref="Q204:Q209"/>
    <mergeCell ref="R204:R209"/>
    <mergeCell ref="S204:S209"/>
    <mergeCell ref="T204:T209"/>
    <mergeCell ref="U204:U209"/>
    <mergeCell ref="V204:V209"/>
    <mergeCell ref="AT204:AT209"/>
    <mergeCell ref="AU204:AU209"/>
    <mergeCell ref="A198:A203"/>
    <mergeCell ref="B198:B203"/>
    <mergeCell ref="C198:C203"/>
    <mergeCell ref="D198:D203"/>
    <mergeCell ref="E198:E203"/>
    <mergeCell ref="F198:F203"/>
    <mergeCell ref="G198:G203"/>
    <mergeCell ref="H198:H203"/>
    <mergeCell ref="I198:I203"/>
    <mergeCell ref="J198:J203"/>
    <mergeCell ref="K198:K203"/>
    <mergeCell ref="L198:L203"/>
    <mergeCell ref="M198:M203"/>
    <mergeCell ref="N198:N203"/>
    <mergeCell ref="O198:O203"/>
    <mergeCell ref="P198:P203"/>
    <mergeCell ref="Q198:Q203"/>
    <mergeCell ref="AV186:AV191"/>
    <mergeCell ref="A192:A197"/>
    <mergeCell ref="B192:B197"/>
    <mergeCell ref="C192:C197"/>
    <mergeCell ref="D192:D197"/>
    <mergeCell ref="E192:E197"/>
    <mergeCell ref="F192:F197"/>
    <mergeCell ref="G192:G197"/>
    <mergeCell ref="H192:H197"/>
    <mergeCell ref="I192:I197"/>
    <mergeCell ref="J192:J197"/>
    <mergeCell ref="K192:K197"/>
    <mergeCell ref="L192:L197"/>
    <mergeCell ref="M192:M197"/>
    <mergeCell ref="N192:N197"/>
    <mergeCell ref="O192:O197"/>
    <mergeCell ref="P192:P197"/>
    <mergeCell ref="Q192:Q197"/>
    <mergeCell ref="R192:R197"/>
    <mergeCell ref="S192:S197"/>
    <mergeCell ref="T192:T197"/>
    <mergeCell ref="U192:U197"/>
    <mergeCell ref="V192:V197"/>
    <mergeCell ref="AT192:AT197"/>
    <mergeCell ref="AU192:AU197"/>
    <mergeCell ref="AV192:AV197"/>
    <mergeCell ref="A186:A191"/>
    <mergeCell ref="B186:B191"/>
    <mergeCell ref="C186:C191"/>
    <mergeCell ref="D186:D191"/>
    <mergeCell ref="E186:E191"/>
    <mergeCell ref="F186:F191"/>
    <mergeCell ref="G186:G191"/>
    <mergeCell ref="H186:H191"/>
    <mergeCell ref="I186:I191"/>
    <mergeCell ref="M186:M191"/>
    <mergeCell ref="N186:N191"/>
    <mergeCell ref="O186:O191"/>
    <mergeCell ref="P186:P191"/>
    <mergeCell ref="Q186:Q191"/>
    <mergeCell ref="R186:R191"/>
    <mergeCell ref="S186:S191"/>
    <mergeCell ref="T186:T191"/>
    <mergeCell ref="AT174:AT179"/>
    <mergeCell ref="AU174:AU179"/>
    <mergeCell ref="U186:U191"/>
    <mergeCell ref="V186:V191"/>
    <mergeCell ref="AT186:AT191"/>
    <mergeCell ref="AU186:AU191"/>
    <mergeCell ref="R174:R179"/>
    <mergeCell ref="S174:S179"/>
    <mergeCell ref="T174:T179"/>
    <mergeCell ref="U174:U179"/>
    <mergeCell ref="V174:V179"/>
    <mergeCell ref="AG180:AG184"/>
    <mergeCell ref="AH180:AH184"/>
    <mergeCell ref="AI180:AI184"/>
    <mergeCell ref="AJ180:AJ184"/>
    <mergeCell ref="AK180:AK184"/>
    <mergeCell ref="AL180:AL184"/>
    <mergeCell ref="AM180:AM184"/>
    <mergeCell ref="AN180:AN184"/>
    <mergeCell ref="J186:J191"/>
    <mergeCell ref="K186:K191"/>
    <mergeCell ref="AV174:AV179"/>
    <mergeCell ref="A180:A185"/>
    <mergeCell ref="B180:B185"/>
    <mergeCell ref="C180:C185"/>
    <mergeCell ref="D180:D185"/>
    <mergeCell ref="E180:E185"/>
    <mergeCell ref="F180:F185"/>
    <mergeCell ref="G180:G185"/>
    <mergeCell ref="H180:H185"/>
    <mergeCell ref="I180:I185"/>
    <mergeCell ref="M180:M185"/>
    <mergeCell ref="N180:N185"/>
    <mergeCell ref="O180:O185"/>
    <mergeCell ref="P180:P185"/>
    <mergeCell ref="Q180:Q185"/>
    <mergeCell ref="R180:R185"/>
    <mergeCell ref="S180:S185"/>
    <mergeCell ref="T180:T185"/>
    <mergeCell ref="U180:U185"/>
    <mergeCell ref="V180:V185"/>
    <mergeCell ref="AT180:AT185"/>
    <mergeCell ref="AU180:AU185"/>
    <mergeCell ref="AV180:AV185"/>
    <mergeCell ref="AO180:AO184"/>
    <mergeCell ref="W180:W184"/>
    <mergeCell ref="AB180:AB184"/>
    <mergeCell ref="AP180:AP184"/>
    <mergeCell ref="AQ180:AQ184"/>
    <mergeCell ref="AR180:AR184"/>
    <mergeCell ref="AS180:AS184"/>
    <mergeCell ref="AE180:AE184"/>
    <mergeCell ref="AF180:AF184"/>
    <mergeCell ref="AT162:AT167"/>
    <mergeCell ref="S168:S173"/>
    <mergeCell ref="T168:T173"/>
    <mergeCell ref="U168:U173"/>
    <mergeCell ref="V168:V173"/>
    <mergeCell ref="A174:A179"/>
    <mergeCell ref="B174:B179"/>
    <mergeCell ref="C174:C179"/>
    <mergeCell ref="D174:D179"/>
    <mergeCell ref="E174:E179"/>
    <mergeCell ref="F174:F179"/>
    <mergeCell ref="G174:G179"/>
    <mergeCell ref="H174:H179"/>
    <mergeCell ref="I174:I179"/>
    <mergeCell ref="J174:J179"/>
    <mergeCell ref="K174:K179"/>
    <mergeCell ref="L174:L179"/>
    <mergeCell ref="M174:M179"/>
    <mergeCell ref="N174:N179"/>
    <mergeCell ref="O174:O179"/>
    <mergeCell ref="P174:P179"/>
    <mergeCell ref="Q174:Q179"/>
    <mergeCell ref="J168:J173"/>
    <mergeCell ref="K168:K173"/>
    <mergeCell ref="L168:L173"/>
    <mergeCell ref="M168:M173"/>
    <mergeCell ref="N168:N173"/>
    <mergeCell ref="O168:O173"/>
    <mergeCell ref="P168:P173"/>
    <mergeCell ref="F156:F161"/>
    <mergeCell ref="R168:R173"/>
    <mergeCell ref="A168:A173"/>
    <mergeCell ref="B168:B173"/>
    <mergeCell ref="C168:C173"/>
    <mergeCell ref="D168:D173"/>
    <mergeCell ref="E168:E173"/>
    <mergeCell ref="F168:F173"/>
    <mergeCell ref="G168:G173"/>
    <mergeCell ref="H168:H173"/>
    <mergeCell ref="I168:I173"/>
    <mergeCell ref="Q162:Q167"/>
    <mergeCell ref="R162:R167"/>
    <mergeCell ref="S162:S167"/>
    <mergeCell ref="T162:T167"/>
    <mergeCell ref="U162:U167"/>
    <mergeCell ref="V162:V167"/>
    <mergeCell ref="Q168:Q173"/>
    <mergeCell ref="T150:T155"/>
    <mergeCell ref="AU162:AU167"/>
    <mergeCell ref="AV162:AV167"/>
    <mergeCell ref="R156:R161"/>
    <mergeCell ref="S156:S161"/>
    <mergeCell ref="T156:T161"/>
    <mergeCell ref="U156:U161"/>
    <mergeCell ref="V156:V161"/>
    <mergeCell ref="AT156:AT161"/>
    <mergeCell ref="AU156:AU161"/>
    <mergeCell ref="AV156:AV161"/>
    <mergeCell ref="A162:A167"/>
    <mergeCell ref="B162:B167"/>
    <mergeCell ref="C162:C167"/>
    <mergeCell ref="D162:D167"/>
    <mergeCell ref="E162:E167"/>
    <mergeCell ref="F162:F167"/>
    <mergeCell ref="G162:G167"/>
    <mergeCell ref="H162:H167"/>
    <mergeCell ref="I162:I167"/>
    <mergeCell ref="J162:J167"/>
    <mergeCell ref="K162:K167"/>
    <mergeCell ref="L162:L167"/>
    <mergeCell ref="M162:M167"/>
    <mergeCell ref="N162:N167"/>
    <mergeCell ref="O162:O167"/>
    <mergeCell ref="P162:P167"/>
    <mergeCell ref="A156:A161"/>
    <mergeCell ref="B156:B161"/>
    <mergeCell ref="C156:C161"/>
    <mergeCell ref="D156:D161"/>
    <mergeCell ref="E156:E161"/>
    <mergeCell ref="S144:S149"/>
    <mergeCell ref="G156:G161"/>
    <mergeCell ref="H156:H161"/>
    <mergeCell ref="I156:I161"/>
    <mergeCell ref="J156:J161"/>
    <mergeCell ref="K156:K161"/>
    <mergeCell ref="L156:L161"/>
    <mergeCell ref="M156:M161"/>
    <mergeCell ref="N156:N161"/>
    <mergeCell ref="O156:O161"/>
    <mergeCell ref="P156:P161"/>
    <mergeCell ref="Q156:Q161"/>
    <mergeCell ref="AV144:AV149"/>
    <mergeCell ref="A150:A155"/>
    <mergeCell ref="B150:B155"/>
    <mergeCell ref="C150:C155"/>
    <mergeCell ref="D150:D155"/>
    <mergeCell ref="E150:E155"/>
    <mergeCell ref="F150:F155"/>
    <mergeCell ref="G150:G155"/>
    <mergeCell ref="H150:H155"/>
    <mergeCell ref="I150:I155"/>
    <mergeCell ref="J150:J155"/>
    <mergeCell ref="K150:K155"/>
    <mergeCell ref="L150:L155"/>
    <mergeCell ref="M150:M155"/>
    <mergeCell ref="N150:N155"/>
    <mergeCell ref="O150:O155"/>
    <mergeCell ref="P150:P155"/>
    <mergeCell ref="Q150:Q155"/>
    <mergeCell ref="R150:R155"/>
    <mergeCell ref="S150:S155"/>
    <mergeCell ref="Q138:Q143"/>
    <mergeCell ref="U150:U155"/>
    <mergeCell ref="V150:V155"/>
    <mergeCell ref="AT150:AT155"/>
    <mergeCell ref="AU150:AU155"/>
    <mergeCell ref="AV150:AV155"/>
    <mergeCell ref="R138:R143"/>
    <mergeCell ref="S138:S143"/>
    <mergeCell ref="T138:T143"/>
    <mergeCell ref="U138:U143"/>
    <mergeCell ref="V138:V143"/>
    <mergeCell ref="AT138:AT143"/>
    <mergeCell ref="AU138:AU143"/>
    <mergeCell ref="AV138:AV143"/>
    <mergeCell ref="A144:A149"/>
    <mergeCell ref="B144:B149"/>
    <mergeCell ref="C144:C149"/>
    <mergeCell ref="D144:D149"/>
    <mergeCell ref="E144:E149"/>
    <mergeCell ref="F144:F149"/>
    <mergeCell ref="G144:G149"/>
    <mergeCell ref="H144:H149"/>
    <mergeCell ref="I144:I149"/>
    <mergeCell ref="J144:J149"/>
    <mergeCell ref="K144:K149"/>
    <mergeCell ref="L144:L149"/>
    <mergeCell ref="M144:M149"/>
    <mergeCell ref="N144:N149"/>
    <mergeCell ref="O144:O149"/>
    <mergeCell ref="P144:P149"/>
    <mergeCell ref="Q144:Q149"/>
    <mergeCell ref="R144:R149"/>
    <mergeCell ref="S132:S137"/>
    <mergeCell ref="T132:T137"/>
    <mergeCell ref="U132:U137"/>
    <mergeCell ref="V132:V137"/>
    <mergeCell ref="AT132:AT137"/>
    <mergeCell ref="AU132:AU137"/>
    <mergeCell ref="AV132:AV137"/>
    <mergeCell ref="A126:A131"/>
    <mergeCell ref="B126:B131"/>
    <mergeCell ref="C126:C131"/>
    <mergeCell ref="D126:D131"/>
    <mergeCell ref="T144:T149"/>
    <mergeCell ref="U144:U149"/>
    <mergeCell ref="V144:V149"/>
    <mergeCell ref="AT144:AT149"/>
    <mergeCell ref="AU144:AU149"/>
    <mergeCell ref="A138:A143"/>
    <mergeCell ref="B138:B143"/>
    <mergeCell ref="C138:C143"/>
    <mergeCell ref="D138:D143"/>
    <mergeCell ref="E138:E143"/>
    <mergeCell ref="F138:F143"/>
    <mergeCell ref="G138:G143"/>
    <mergeCell ref="H138:H143"/>
    <mergeCell ref="I138:I143"/>
    <mergeCell ref="J138:J143"/>
    <mergeCell ref="K138:K143"/>
    <mergeCell ref="L138:L143"/>
    <mergeCell ref="M138:M143"/>
    <mergeCell ref="N138:N143"/>
    <mergeCell ref="O138:O143"/>
    <mergeCell ref="P138:P143"/>
    <mergeCell ref="A132:A137"/>
    <mergeCell ref="B132:B137"/>
    <mergeCell ref="C132:C137"/>
    <mergeCell ref="D132:D137"/>
    <mergeCell ref="E132:E137"/>
    <mergeCell ref="F132:F137"/>
    <mergeCell ref="G132:G137"/>
    <mergeCell ref="H132:H137"/>
    <mergeCell ref="I132:I137"/>
    <mergeCell ref="J132:J137"/>
    <mergeCell ref="K132:K137"/>
    <mergeCell ref="L132:L137"/>
    <mergeCell ref="M132:M137"/>
    <mergeCell ref="N132:N137"/>
    <mergeCell ref="O132:O137"/>
    <mergeCell ref="P132:P137"/>
    <mergeCell ref="Q132:Q137"/>
    <mergeCell ref="E126:E131"/>
    <mergeCell ref="F126:F131"/>
    <mergeCell ref="G126:G131"/>
    <mergeCell ref="H126:H131"/>
    <mergeCell ref="I126:I131"/>
    <mergeCell ref="M126:M131"/>
    <mergeCell ref="N126:N131"/>
    <mergeCell ref="O126:O131"/>
    <mergeCell ref="P126:P131"/>
    <mergeCell ref="Q126:Q131"/>
    <mergeCell ref="R126:R131"/>
    <mergeCell ref="S126:S131"/>
    <mergeCell ref="T126:T131"/>
    <mergeCell ref="AU114:AU119"/>
    <mergeCell ref="AV114:AV119"/>
    <mergeCell ref="J114:J119"/>
    <mergeCell ref="K114:K119"/>
    <mergeCell ref="L114:L119"/>
    <mergeCell ref="M114:M119"/>
    <mergeCell ref="N114:N119"/>
    <mergeCell ref="O114:O119"/>
    <mergeCell ref="P114:P119"/>
    <mergeCell ref="Q114:Q119"/>
    <mergeCell ref="U120:U125"/>
    <mergeCell ref="V120:V125"/>
    <mergeCell ref="AT120:AT125"/>
    <mergeCell ref="AU120:AU125"/>
    <mergeCell ref="AV120:AV125"/>
    <mergeCell ref="R114:R119"/>
    <mergeCell ref="U126:U131"/>
    <mergeCell ref="V126:V131"/>
    <mergeCell ref="AT126:AT131"/>
    <mergeCell ref="A120:A125"/>
    <mergeCell ref="B120:B125"/>
    <mergeCell ref="C120:C125"/>
    <mergeCell ref="D120:D125"/>
    <mergeCell ref="E120:E125"/>
    <mergeCell ref="F120:F125"/>
    <mergeCell ref="G120:G125"/>
    <mergeCell ref="H120:H125"/>
    <mergeCell ref="I120:I125"/>
    <mergeCell ref="M120:M125"/>
    <mergeCell ref="N120:N125"/>
    <mergeCell ref="O120:O125"/>
    <mergeCell ref="P120:P125"/>
    <mergeCell ref="Q120:Q125"/>
    <mergeCell ref="R120:R125"/>
    <mergeCell ref="S120:S125"/>
    <mergeCell ref="T120:T125"/>
    <mergeCell ref="A114:A119"/>
    <mergeCell ref="B114:B119"/>
    <mergeCell ref="C114:C119"/>
    <mergeCell ref="D114:D119"/>
    <mergeCell ref="E114:E119"/>
    <mergeCell ref="F114:F119"/>
    <mergeCell ref="G114:G119"/>
    <mergeCell ref="H114:H119"/>
    <mergeCell ref="I114:I119"/>
    <mergeCell ref="Q108:Q113"/>
    <mergeCell ref="R108:R113"/>
    <mergeCell ref="S108:S113"/>
    <mergeCell ref="T108:T113"/>
    <mergeCell ref="U108:U113"/>
    <mergeCell ref="V108:V113"/>
    <mergeCell ref="AT108:AT113"/>
    <mergeCell ref="S114:S119"/>
    <mergeCell ref="T114:T119"/>
    <mergeCell ref="U114:U119"/>
    <mergeCell ref="V114:V119"/>
    <mergeCell ref="AT114:AT119"/>
    <mergeCell ref="A96:A101"/>
    <mergeCell ref="B96:B101"/>
    <mergeCell ref="C96:C101"/>
    <mergeCell ref="D96:D101"/>
    <mergeCell ref="AU108:AU113"/>
    <mergeCell ref="AV108:AV113"/>
    <mergeCell ref="R102:R107"/>
    <mergeCell ref="S102:S107"/>
    <mergeCell ref="T102:T107"/>
    <mergeCell ref="U102:U107"/>
    <mergeCell ref="V102:V107"/>
    <mergeCell ref="AT102:AT107"/>
    <mergeCell ref="AU102:AU107"/>
    <mergeCell ref="AV102:AV107"/>
    <mergeCell ref="A108:A113"/>
    <mergeCell ref="B108:B113"/>
    <mergeCell ref="C108:C113"/>
    <mergeCell ref="D108:D113"/>
    <mergeCell ref="E108:E113"/>
    <mergeCell ref="F108:F113"/>
    <mergeCell ref="G108:G113"/>
    <mergeCell ref="H108:H113"/>
    <mergeCell ref="I108:I113"/>
    <mergeCell ref="J108:J113"/>
    <mergeCell ref="K108:K113"/>
    <mergeCell ref="L108:L113"/>
    <mergeCell ref="M108:M113"/>
    <mergeCell ref="N108:N113"/>
    <mergeCell ref="O108:O113"/>
    <mergeCell ref="P108:P113"/>
    <mergeCell ref="A102:A107"/>
    <mergeCell ref="B102:B107"/>
    <mergeCell ref="C102:C107"/>
    <mergeCell ref="D102:D107"/>
    <mergeCell ref="E102:E107"/>
    <mergeCell ref="F102:F107"/>
    <mergeCell ref="G102:G107"/>
    <mergeCell ref="H102:H107"/>
    <mergeCell ref="I102:I107"/>
    <mergeCell ref="J102:J107"/>
    <mergeCell ref="K102:K107"/>
    <mergeCell ref="L102:L107"/>
    <mergeCell ref="M102:M107"/>
    <mergeCell ref="N102:N107"/>
    <mergeCell ref="O102:O107"/>
    <mergeCell ref="P102:P107"/>
    <mergeCell ref="Q102:Q107"/>
    <mergeCell ref="E96:E101"/>
    <mergeCell ref="F96:F101"/>
    <mergeCell ref="G96:G101"/>
    <mergeCell ref="H96:H101"/>
    <mergeCell ref="I96:I101"/>
    <mergeCell ref="Q90:Q95"/>
    <mergeCell ref="R90:R95"/>
    <mergeCell ref="S90:S95"/>
    <mergeCell ref="T90:T95"/>
    <mergeCell ref="O96:O101"/>
    <mergeCell ref="P96:P101"/>
    <mergeCell ref="Q96:Q101"/>
    <mergeCell ref="R96:R101"/>
    <mergeCell ref="U90:U95"/>
    <mergeCell ref="V90:V95"/>
    <mergeCell ref="AT90:AT95"/>
    <mergeCell ref="S96:S101"/>
    <mergeCell ref="T96:T101"/>
    <mergeCell ref="U96:U101"/>
    <mergeCell ref="V96:V101"/>
    <mergeCell ref="AT96:AT101"/>
    <mergeCell ref="J96:J101"/>
    <mergeCell ref="K96:K101"/>
    <mergeCell ref="L96:L101"/>
    <mergeCell ref="M96:M101"/>
    <mergeCell ref="N96:N101"/>
    <mergeCell ref="A78:A83"/>
    <mergeCell ref="B78:B83"/>
    <mergeCell ref="C78:C83"/>
    <mergeCell ref="D78:D83"/>
    <mergeCell ref="AU90:AU95"/>
    <mergeCell ref="AV90:AV95"/>
    <mergeCell ref="R84:R89"/>
    <mergeCell ref="S84:S89"/>
    <mergeCell ref="T84:T89"/>
    <mergeCell ref="U84:U89"/>
    <mergeCell ref="V84:V89"/>
    <mergeCell ref="AT84:AT89"/>
    <mergeCell ref="AU84:AU89"/>
    <mergeCell ref="AV84:AV89"/>
    <mergeCell ref="A90:A95"/>
    <mergeCell ref="B90:B95"/>
    <mergeCell ref="C90:C95"/>
    <mergeCell ref="D90:D95"/>
    <mergeCell ref="E90:E95"/>
    <mergeCell ref="F90:F95"/>
    <mergeCell ref="G90:G95"/>
    <mergeCell ref="H90:H95"/>
    <mergeCell ref="I90:I95"/>
    <mergeCell ref="J90:J95"/>
    <mergeCell ref="K90:K95"/>
    <mergeCell ref="L90:L95"/>
    <mergeCell ref="M90:M95"/>
    <mergeCell ref="N90:N95"/>
    <mergeCell ref="O90:O95"/>
    <mergeCell ref="P90:P95"/>
    <mergeCell ref="AP84:AP85"/>
    <mergeCell ref="AQ84:AQ85"/>
    <mergeCell ref="A84:A89"/>
    <mergeCell ref="B84:B89"/>
    <mergeCell ref="C84:C89"/>
    <mergeCell ref="D84:D89"/>
    <mergeCell ref="E84:E89"/>
    <mergeCell ref="F84:F89"/>
    <mergeCell ref="G84:G89"/>
    <mergeCell ref="H84:H89"/>
    <mergeCell ref="I84:I89"/>
    <mergeCell ref="J84:J89"/>
    <mergeCell ref="K84:K89"/>
    <mergeCell ref="L84:L89"/>
    <mergeCell ref="M84:M89"/>
    <mergeCell ref="N84:N89"/>
    <mergeCell ref="O84:O89"/>
    <mergeCell ref="P84:P89"/>
    <mergeCell ref="Q84:Q89"/>
    <mergeCell ref="AV58:AV65"/>
    <mergeCell ref="AT66:AT71"/>
    <mergeCell ref="AU66:AU71"/>
    <mergeCell ref="AV66:AV71"/>
    <mergeCell ref="I58:I65"/>
    <mergeCell ref="I66:I71"/>
    <mergeCell ref="C58:C65"/>
    <mergeCell ref="D58:D65"/>
    <mergeCell ref="E78:E83"/>
    <mergeCell ref="F78:F83"/>
    <mergeCell ref="G78:G83"/>
    <mergeCell ref="H78:H83"/>
    <mergeCell ref="I78:I83"/>
    <mergeCell ref="Q72:Q77"/>
    <mergeCell ref="R72:R77"/>
    <mergeCell ref="S72:S77"/>
    <mergeCell ref="T72:T77"/>
    <mergeCell ref="U72:U77"/>
    <mergeCell ref="V72:V77"/>
    <mergeCell ref="AT72:AT77"/>
    <mergeCell ref="S78:S83"/>
    <mergeCell ref="T78:T83"/>
    <mergeCell ref="U78:U83"/>
    <mergeCell ref="V78:V83"/>
    <mergeCell ref="J78:J83"/>
    <mergeCell ref="K78:K83"/>
    <mergeCell ref="L78:L83"/>
    <mergeCell ref="M78:M83"/>
    <mergeCell ref="N78:N83"/>
    <mergeCell ref="O78:O83"/>
    <mergeCell ref="P78:P83"/>
    <mergeCell ref="Q78:Q83"/>
    <mergeCell ref="H72:H77"/>
    <mergeCell ref="I72:I77"/>
    <mergeCell ref="J72:J77"/>
    <mergeCell ref="K72:K77"/>
    <mergeCell ref="L72:L77"/>
    <mergeCell ref="M72:M77"/>
    <mergeCell ref="N72:N77"/>
    <mergeCell ref="O72:O77"/>
    <mergeCell ref="P72:P77"/>
    <mergeCell ref="B58:B65"/>
    <mergeCell ref="B66:B71"/>
    <mergeCell ref="A72:A77"/>
    <mergeCell ref="B72:B77"/>
    <mergeCell ref="C72:C77"/>
    <mergeCell ref="D72:D77"/>
    <mergeCell ref="E72:E77"/>
    <mergeCell ref="F72:F77"/>
    <mergeCell ref="G72:G77"/>
    <mergeCell ref="G58:G65"/>
    <mergeCell ref="O58:O65"/>
    <mergeCell ref="P58:P65"/>
    <mergeCell ref="J58:J65"/>
    <mergeCell ref="K58:K65"/>
    <mergeCell ref="L58:L65"/>
    <mergeCell ref="E58:E65"/>
    <mergeCell ref="H58:H65"/>
    <mergeCell ref="H66:H71"/>
    <mergeCell ref="L66:L71"/>
    <mergeCell ref="A58:A65"/>
    <mergeCell ref="B22:B27"/>
    <mergeCell ref="B28:B33"/>
    <mergeCell ref="B34:B39"/>
    <mergeCell ref="B40:B45"/>
    <mergeCell ref="B46:B51"/>
    <mergeCell ref="B52:B57"/>
    <mergeCell ref="E1:U2"/>
    <mergeCell ref="E4:U4"/>
    <mergeCell ref="K3:U3"/>
    <mergeCell ref="E3:J3"/>
    <mergeCell ref="A22:A27"/>
    <mergeCell ref="C22:C27"/>
    <mergeCell ref="D22:D27"/>
    <mergeCell ref="E22:E27"/>
    <mergeCell ref="A1:D4"/>
    <mergeCell ref="O22:O27"/>
    <mergeCell ref="P22:P27"/>
    <mergeCell ref="Q22:Q27"/>
    <mergeCell ref="H22:H27"/>
    <mergeCell ref="O16:O21"/>
    <mergeCell ref="P16:P21"/>
    <mergeCell ref="Q16:Q21"/>
    <mergeCell ref="I16:I21"/>
    <mergeCell ref="I22:I27"/>
    <mergeCell ref="M16:M21"/>
    <mergeCell ref="N16:N21"/>
    <mergeCell ref="A16:A21"/>
    <mergeCell ref="C16:C21"/>
    <mergeCell ref="D16:D21"/>
    <mergeCell ref="S40:S45"/>
    <mergeCell ref="T40:T45"/>
    <mergeCell ref="O34:O39"/>
    <mergeCell ref="AB1:AV2"/>
    <mergeCell ref="AB3:AP3"/>
    <mergeCell ref="AB4:AV4"/>
    <mergeCell ref="AQ3:AV3"/>
    <mergeCell ref="V10:V15"/>
    <mergeCell ref="Q10:Q15"/>
    <mergeCell ref="R10:R15"/>
    <mergeCell ref="S10:S15"/>
    <mergeCell ref="T10:T15"/>
    <mergeCell ref="I10:I15"/>
    <mergeCell ref="A7:H7"/>
    <mergeCell ref="J10:J15"/>
    <mergeCell ref="U8:U9"/>
    <mergeCell ref="H8:H9"/>
    <mergeCell ref="V34:V39"/>
    <mergeCell ref="U40:U45"/>
    <mergeCell ref="V40:V45"/>
    <mergeCell ref="A10:A15"/>
    <mergeCell ref="C10:C15"/>
    <mergeCell ref="A8:A9"/>
    <mergeCell ref="G8:G9"/>
    <mergeCell ref="E8:E9"/>
    <mergeCell ref="D8:D9"/>
    <mergeCell ref="U28:U33"/>
    <mergeCell ref="U34:U39"/>
    <mergeCell ref="G16:G21"/>
    <mergeCell ref="G22:G27"/>
    <mergeCell ref="C8:C9"/>
    <mergeCell ref="H10:H15"/>
    <mergeCell ref="I8:I9"/>
    <mergeCell ref="B8:B9"/>
    <mergeCell ref="R40:R45"/>
    <mergeCell ref="O52:O57"/>
    <mergeCell ref="P52:P57"/>
    <mergeCell ref="Q52:Q57"/>
    <mergeCell ref="R52:R57"/>
    <mergeCell ref="O46:O51"/>
    <mergeCell ref="P46:P51"/>
    <mergeCell ref="Q46:Q51"/>
    <mergeCell ref="S52:S57"/>
    <mergeCell ref="T52:T57"/>
    <mergeCell ref="P34:P39"/>
    <mergeCell ref="I46:I51"/>
    <mergeCell ref="J46:J51"/>
    <mergeCell ref="K46:K51"/>
    <mergeCell ref="L46:L51"/>
    <mergeCell ref="M34:M39"/>
    <mergeCell ref="I40:I45"/>
    <mergeCell ref="J34:J39"/>
    <mergeCell ref="K34:K39"/>
    <mergeCell ref="L34:L39"/>
    <mergeCell ref="J40:J45"/>
    <mergeCell ref="Q34:Q39"/>
    <mergeCell ref="R34:R39"/>
    <mergeCell ref="O40:O45"/>
    <mergeCell ref="P40:P45"/>
    <mergeCell ref="Q40:Q45"/>
    <mergeCell ref="S34:S39"/>
    <mergeCell ref="Q58:Q65"/>
    <mergeCell ref="U58:U65"/>
    <mergeCell ref="V58:V65"/>
    <mergeCell ref="U46:U51"/>
    <mergeCell ref="R46:R51"/>
    <mergeCell ref="S46:S51"/>
    <mergeCell ref="T46:T51"/>
    <mergeCell ref="H46:H51"/>
    <mergeCell ref="A46:A51"/>
    <mergeCell ref="C46:C51"/>
    <mergeCell ref="D46:D51"/>
    <mergeCell ref="E46:E51"/>
    <mergeCell ref="G46:G51"/>
    <mergeCell ref="A52:A57"/>
    <mergeCell ref="F52:F57"/>
    <mergeCell ref="T34:T39"/>
    <mergeCell ref="A66:A71"/>
    <mergeCell ref="C66:C71"/>
    <mergeCell ref="D66:D71"/>
    <mergeCell ref="E66:E71"/>
    <mergeCell ref="G66:G71"/>
    <mergeCell ref="O66:O71"/>
    <mergeCell ref="P66:P71"/>
    <mergeCell ref="Q66:Q71"/>
    <mergeCell ref="R66:R71"/>
    <mergeCell ref="S66:S71"/>
    <mergeCell ref="T66:T71"/>
    <mergeCell ref="U66:U71"/>
    <mergeCell ref="V66:V71"/>
    <mergeCell ref="R58:R65"/>
    <mergeCell ref="S58:S65"/>
    <mergeCell ref="T58:T65"/>
    <mergeCell ref="A34:A39"/>
    <mergeCell ref="C34:C39"/>
    <mergeCell ref="D34:D39"/>
    <mergeCell ref="A40:A45"/>
    <mergeCell ref="C40:C45"/>
    <mergeCell ref="D40:D45"/>
    <mergeCell ref="E40:E45"/>
    <mergeCell ref="G40:G45"/>
    <mergeCell ref="E34:E39"/>
    <mergeCell ref="G34:G39"/>
    <mergeCell ref="K40:K45"/>
    <mergeCell ref="L40:L45"/>
    <mergeCell ref="H34:H39"/>
    <mergeCell ref="H40:H45"/>
    <mergeCell ref="I34:I39"/>
    <mergeCell ref="C52:C57"/>
    <mergeCell ref="D52:D57"/>
    <mergeCell ref="E52:E57"/>
    <mergeCell ref="G52:G57"/>
    <mergeCell ref="H52:H57"/>
    <mergeCell ref="I52:I57"/>
    <mergeCell ref="J52:J57"/>
    <mergeCell ref="K52:K57"/>
    <mergeCell ref="L52:L57"/>
    <mergeCell ref="J8:J9"/>
    <mergeCell ref="K8:K9"/>
    <mergeCell ref="L8:L9"/>
    <mergeCell ref="A28:A33"/>
    <mergeCell ref="C28:C33"/>
    <mergeCell ref="D28:D33"/>
    <mergeCell ref="E28:E33"/>
    <mergeCell ref="G28:G33"/>
    <mergeCell ref="AU34:AU39"/>
    <mergeCell ref="AV34:AV39"/>
    <mergeCell ref="U10:U15"/>
    <mergeCell ref="O8:O9"/>
    <mergeCell ref="P8:P9"/>
    <mergeCell ref="V8:V9"/>
    <mergeCell ref="R8:R9"/>
    <mergeCell ref="S8:S9"/>
    <mergeCell ref="AT8:AT9"/>
    <mergeCell ref="AU8:AU9"/>
    <mergeCell ref="AV8:AV9"/>
    <mergeCell ref="AO8:AO9"/>
    <mergeCell ref="AR8:AR9"/>
    <mergeCell ref="W8:W9"/>
    <mergeCell ref="AN8:AN9"/>
    <mergeCell ref="AM8:AM9"/>
    <mergeCell ref="AI8:AI9"/>
    <mergeCell ref="AA8:AA9"/>
    <mergeCell ref="AL8:AL9"/>
    <mergeCell ref="AJ8:AJ9"/>
    <mergeCell ref="T28:T33"/>
    <mergeCell ref="E16:E21"/>
    <mergeCell ref="B10:B15"/>
    <mergeCell ref="B16:B21"/>
    <mergeCell ref="AT52:AT57"/>
    <mergeCell ref="AU52:AU57"/>
    <mergeCell ref="AV52:AV57"/>
    <mergeCell ref="AT28:AT33"/>
    <mergeCell ref="AU28:AU33"/>
    <mergeCell ref="AV28:AV33"/>
    <mergeCell ref="U16:U21"/>
    <mergeCell ref="V16:V21"/>
    <mergeCell ref="V46:V51"/>
    <mergeCell ref="AT34:AT37"/>
    <mergeCell ref="AP35:AP37"/>
    <mergeCell ref="AQ35:AQ37"/>
    <mergeCell ref="AR35:AR37"/>
    <mergeCell ref="AS35:AS37"/>
    <mergeCell ref="AT40:AT41"/>
    <mergeCell ref="AU40:AU41"/>
    <mergeCell ref="AV40:AV41"/>
    <mergeCell ref="U52:U57"/>
    <mergeCell ref="V52:V57"/>
    <mergeCell ref="D10:D15"/>
    <mergeCell ref="E10:E15"/>
    <mergeCell ref="G10:G15"/>
    <mergeCell ref="M66:M71"/>
    <mergeCell ref="N66:N71"/>
    <mergeCell ref="AT7:AV7"/>
    <mergeCell ref="AJ7:AN7"/>
    <mergeCell ref="AO7:AS7"/>
    <mergeCell ref="N34:N39"/>
    <mergeCell ref="M40:M45"/>
    <mergeCell ref="N40:N45"/>
    <mergeCell ref="M46:M51"/>
    <mergeCell ref="N46:N51"/>
    <mergeCell ref="M52:M57"/>
    <mergeCell ref="N52:N57"/>
    <mergeCell ref="M58:M65"/>
    <mergeCell ref="N58:N65"/>
    <mergeCell ref="AT58:AT65"/>
    <mergeCell ref="AU58:AU65"/>
    <mergeCell ref="Q8:Q9"/>
    <mergeCell ref="T8:T9"/>
    <mergeCell ref="AP8:AP9"/>
    <mergeCell ref="AS8:AS9"/>
    <mergeCell ref="K10:K15"/>
    <mergeCell ref="AQ8:AQ9"/>
    <mergeCell ref="R28:R33"/>
    <mergeCell ref="M7:N8"/>
    <mergeCell ref="M10:M15"/>
    <mergeCell ref="N10:N15"/>
    <mergeCell ref="V28:V33"/>
    <mergeCell ref="S16:S21"/>
    <mergeCell ref="T16:T21"/>
    <mergeCell ref="AK8:AK9"/>
    <mergeCell ref="AB8:AB9"/>
    <mergeCell ref="AC8:AH8"/>
    <mergeCell ref="M22:M27"/>
    <mergeCell ref="N22:N27"/>
    <mergeCell ref="R16:R21"/>
    <mergeCell ref="R22:R27"/>
    <mergeCell ref="S22:S27"/>
    <mergeCell ref="T22:T27"/>
    <mergeCell ref="S28:S33"/>
    <mergeCell ref="O10:O15"/>
    <mergeCell ref="P10:P15"/>
    <mergeCell ref="O28:O33"/>
    <mergeCell ref="P28:P33"/>
    <mergeCell ref="F58:F65"/>
    <mergeCell ref="F66:F71"/>
    <mergeCell ref="W7:AI7"/>
    <mergeCell ref="O7:V7"/>
    <mergeCell ref="F8:F9"/>
    <mergeCell ref="F10:F15"/>
    <mergeCell ref="F16:F21"/>
    <mergeCell ref="F22:F27"/>
    <mergeCell ref="F28:F33"/>
    <mergeCell ref="F34:F39"/>
    <mergeCell ref="F40:F45"/>
    <mergeCell ref="F46:F51"/>
    <mergeCell ref="I7:L7"/>
    <mergeCell ref="L10:L15"/>
    <mergeCell ref="J16:J21"/>
    <mergeCell ref="K16:K21"/>
    <mergeCell ref="L16:L21"/>
    <mergeCell ref="J22:J27"/>
    <mergeCell ref="H16:H21"/>
    <mergeCell ref="K22:K27"/>
    <mergeCell ref="L22:L27"/>
    <mergeCell ref="Q28:Q33"/>
    <mergeCell ref="H28:H33"/>
    <mergeCell ref="I28:I33"/>
    <mergeCell ref="AU10:AU11"/>
    <mergeCell ref="AV10:AV11"/>
    <mergeCell ref="AU16:AU19"/>
    <mergeCell ref="AU20:AU21"/>
    <mergeCell ref="AV20:AV21"/>
    <mergeCell ref="AU22:AU24"/>
    <mergeCell ref="AV22:AV24"/>
    <mergeCell ref="AT10:AT11"/>
    <mergeCell ref="AT16:AT19"/>
    <mergeCell ref="AV16:AV18"/>
    <mergeCell ref="AT20:AT21"/>
    <mergeCell ref="AT22:AT24"/>
    <mergeCell ref="U22:U27"/>
    <mergeCell ref="V22:V27"/>
    <mergeCell ref="J28:J33"/>
    <mergeCell ref="K28:K33"/>
    <mergeCell ref="L28:L33"/>
    <mergeCell ref="M28:M33"/>
    <mergeCell ref="N28:N33"/>
    <mergeCell ref="AW180:AW185"/>
    <mergeCell ref="J66:J71"/>
    <mergeCell ref="K66:K71"/>
    <mergeCell ref="J120:J125"/>
    <mergeCell ref="K120:K125"/>
    <mergeCell ref="L120:L125"/>
    <mergeCell ref="J126:J131"/>
    <mergeCell ref="L126:L131"/>
    <mergeCell ref="AP132:AP133"/>
    <mergeCell ref="AQ132:AQ133"/>
    <mergeCell ref="AR132:AR133"/>
    <mergeCell ref="AS132:AS133"/>
    <mergeCell ref="K126:K131"/>
    <mergeCell ref="AP138:AP139"/>
    <mergeCell ref="AQ138:AQ139"/>
    <mergeCell ref="AR138:AR139"/>
    <mergeCell ref="AS138:AS139"/>
    <mergeCell ref="AU72:AU77"/>
    <mergeCell ref="AV72:AV77"/>
    <mergeCell ref="R78:R83"/>
    <mergeCell ref="AU96:AU101"/>
    <mergeCell ref="AV96:AV101"/>
    <mergeCell ref="AU126:AU131"/>
    <mergeCell ref="AV126:AV131"/>
    <mergeCell ref="R132:R137"/>
    <mergeCell ref="J180:J185"/>
    <mergeCell ref="K180:K185"/>
    <mergeCell ref="L180:L185"/>
    <mergeCell ref="X180:X184"/>
    <mergeCell ref="Y180:Y184"/>
    <mergeCell ref="AC180:AC184"/>
    <mergeCell ref="AD180:AD184"/>
    <mergeCell ref="L186:L191"/>
    <mergeCell ref="W186:W190"/>
    <mergeCell ref="X186:X190"/>
    <mergeCell ref="Y186:Y190"/>
    <mergeCell ref="AB186:AB190"/>
    <mergeCell ref="AC186:AC190"/>
    <mergeCell ref="AD186:AD190"/>
    <mergeCell ref="AE186:AE190"/>
    <mergeCell ref="AF186:AF190"/>
    <mergeCell ref="AG186:AG190"/>
    <mergeCell ref="AH186:AH190"/>
    <mergeCell ref="AI186:AI190"/>
    <mergeCell ref="AJ186:AJ190"/>
    <mergeCell ref="AK186:AK190"/>
    <mergeCell ref="AL186:AL190"/>
    <mergeCell ref="AR186:AR190"/>
    <mergeCell ref="AS186:AS190"/>
    <mergeCell ref="W192:W197"/>
    <mergeCell ref="X192:X197"/>
    <mergeCell ref="Y192:Y197"/>
    <mergeCell ref="AB192:AB197"/>
    <mergeCell ref="AC192:AC197"/>
    <mergeCell ref="AD192:AD197"/>
    <mergeCell ref="AE192:AE197"/>
    <mergeCell ref="AF192:AF197"/>
    <mergeCell ref="AG192:AG197"/>
    <mergeCell ref="AH192:AH197"/>
    <mergeCell ref="AI192:AI197"/>
    <mergeCell ref="AJ192:AJ197"/>
    <mergeCell ref="AK192:AK197"/>
    <mergeCell ref="AL192:AL197"/>
    <mergeCell ref="AM192:AM197"/>
    <mergeCell ref="AN192:AN197"/>
    <mergeCell ref="AO192:AO197"/>
    <mergeCell ref="AP192:AP197"/>
    <mergeCell ref="AQ192:AQ197"/>
    <mergeCell ref="AR192:AR197"/>
    <mergeCell ref="AS192:AS197"/>
    <mergeCell ref="AD198:AD201"/>
    <mergeCell ref="AE198:AE201"/>
    <mergeCell ref="AF198:AF201"/>
    <mergeCell ref="AG198:AG201"/>
    <mergeCell ref="AH198:AH201"/>
    <mergeCell ref="AI198:AI201"/>
    <mergeCell ref="AJ198:AJ201"/>
    <mergeCell ref="AK198:AK201"/>
    <mergeCell ref="AL198:AL201"/>
    <mergeCell ref="AM198:AM201"/>
    <mergeCell ref="AN198:AN201"/>
    <mergeCell ref="AO198:AO201"/>
    <mergeCell ref="AM186:AM190"/>
    <mergeCell ref="AN186:AN190"/>
    <mergeCell ref="AO186:AO190"/>
    <mergeCell ref="AP186:AP190"/>
    <mergeCell ref="AQ186:AQ190"/>
    <mergeCell ref="AP198:AP201"/>
    <mergeCell ref="AQ198:AQ201"/>
    <mergeCell ref="AR198:AR201"/>
    <mergeCell ref="AS198:AS201"/>
    <mergeCell ref="AN202:AN203"/>
    <mergeCell ref="AO202:AO203"/>
    <mergeCell ref="AP202:AP203"/>
    <mergeCell ref="AQ202:AQ203"/>
    <mergeCell ref="AR202:AR203"/>
    <mergeCell ref="AS202:AS203"/>
    <mergeCell ref="W198:W201"/>
    <mergeCell ref="X198:X201"/>
    <mergeCell ref="Y198:Y201"/>
    <mergeCell ref="AB198:AB201"/>
    <mergeCell ref="AC198:AC201"/>
    <mergeCell ref="W202:W203"/>
    <mergeCell ref="X202:X203"/>
    <mergeCell ref="Y202:Y203"/>
    <mergeCell ref="Z202:Z203"/>
    <mergeCell ref="AA202:AA203"/>
    <mergeCell ref="AB202:AB203"/>
    <mergeCell ref="AC202:AC203"/>
    <mergeCell ref="AD202:AD203"/>
    <mergeCell ref="AE202:AE203"/>
    <mergeCell ref="AF202:AF203"/>
    <mergeCell ref="AG202:AG203"/>
    <mergeCell ref="AH202:AH203"/>
    <mergeCell ref="AI202:AI203"/>
    <mergeCell ref="AJ202:AJ203"/>
    <mergeCell ref="AK202:AK203"/>
    <mergeCell ref="AL202:AL203"/>
    <mergeCell ref="AM202:AM203"/>
  </mergeCells>
  <conditionalFormatting sqref="P10 P16">
    <cfRule type="cellIs" dxfId="662" priority="364" operator="equal">
      <formula>"Alta"</formula>
    </cfRule>
    <cfRule type="cellIs" dxfId="661" priority="366" operator="equal">
      <formula>"Baja"</formula>
    </cfRule>
    <cfRule type="cellIs" dxfId="660" priority="365" operator="equal">
      <formula>"Media"</formula>
    </cfRule>
    <cfRule type="cellIs" dxfId="659" priority="367" operator="equal">
      <formula>"Muy Baja"</formula>
    </cfRule>
    <cfRule type="cellIs" dxfId="658" priority="363" operator="equal">
      <formula>"Muy Alta"</formula>
    </cfRule>
  </conditionalFormatting>
  <conditionalFormatting sqref="P22">
    <cfRule type="cellIs" dxfId="657" priority="349" operator="equal">
      <formula>"Muy Baja"</formula>
    </cfRule>
    <cfRule type="cellIs" dxfId="656" priority="348" operator="equal">
      <formula>"Baja"</formula>
    </cfRule>
    <cfRule type="cellIs" dxfId="655" priority="347" operator="equal">
      <formula>"Media"</formula>
    </cfRule>
    <cfRule type="cellIs" dxfId="654" priority="346" operator="equal">
      <formula>"Alta"</formula>
    </cfRule>
    <cfRule type="cellIs" dxfId="653" priority="345" operator="equal">
      <formula>"Muy Alta"</formula>
    </cfRule>
  </conditionalFormatting>
  <conditionalFormatting sqref="P28">
    <cfRule type="cellIs" dxfId="652" priority="322" operator="equal">
      <formula>"Alta"</formula>
    </cfRule>
    <cfRule type="cellIs" dxfId="651" priority="321" operator="equal">
      <formula>"Muy Alta"</formula>
    </cfRule>
    <cfRule type="cellIs" dxfId="650" priority="325" operator="equal">
      <formula>"Muy Baja"</formula>
    </cfRule>
    <cfRule type="cellIs" dxfId="649" priority="324" operator="equal">
      <formula>"Baja"</formula>
    </cfRule>
    <cfRule type="cellIs" dxfId="648" priority="323" operator="equal">
      <formula>"Media"</formula>
    </cfRule>
  </conditionalFormatting>
  <conditionalFormatting sqref="P34">
    <cfRule type="cellIs" dxfId="647" priority="304" operator="equal">
      <formula>"Media"</formula>
    </cfRule>
    <cfRule type="cellIs" dxfId="646" priority="306" operator="equal">
      <formula>"Muy Baja"</formula>
    </cfRule>
    <cfRule type="cellIs" dxfId="645" priority="302" operator="equal">
      <formula>"Muy Alta"</formula>
    </cfRule>
    <cfRule type="cellIs" dxfId="644" priority="305" operator="equal">
      <formula>"Baja"</formula>
    </cfRule>
    <cfRule type="cellIs" dxfId="643" priority="303" operator="equal">
      <formula>"Alta"</formula>
    </cfRule>
  </conditionalFormatting>
  <conditionalFormatting sqref="P40">
    <cfRule type="cellIs" dxfId="642" priority="273" operator="equal">
      <formula>"Muy Alta"</formula>
    </cfRule>
    <cfRule type="cellIs" dxfId="641" priority="274" operator="equal">
      <formula>"Alta"</formula>
    </cfRule>
    <cfRule type="cellIs" dxfId="640" priority="275" operator="equal">
      <formula>"Media"</formula>
    </cfRule>
    <cfRule type="cellIs" dxfId="639" priority="276" operator="equal">
      <formula>"Baja"</formula>
    </cfRule>
    <cfRule type="cellIs" dxfId="638" priority="277" operator="equal">
      <formula>"Muy Baja"</formula>
    </cfRule>
  </conditionalFormatting>
  <conditionalFormatting sqref="P46">
    <cfRule type="cellIs" dxfId="637" priority="248" operator="equal">
      <formula>"Muy Baja"</formula>
    </cfRule>
    <cfRule type="cellIs" dxfId="636" priority="244" operator="equal">
      <formula>"Muy Alta"</formula>
    </cfRule>
    <cfRule type="cellIs" dxfId="635" priority="247" operator="equal">
      <formula>"Baja"</formula>
    </cfRule>
    <cfRule type="cellIs" dxfId="634" priority="246" operator="equal">
      <formula>"Media"</formula>
    </cfRule>
    <cfRule type="cellIs" dxfId="633" priority="245" operator="equal">
      <formula>"Alta"</formula>
    </cfRule>
  </conditionalFormatting>
  <conditionalFormatting sqref="P52">
    <cfRule type="cellIs" dxfId="632" priority="212" operator="equal">
      <formula>"Media"</formula>
    </cfRule>
    <cfRule type="cellIs" dxfId="631" priority="211" operator="equal">
      <formula>"Alta"</formula>
    </cfRule>
    <cfRule type="cellIs" dxfId="630" priority="214" operator="equal">
      <formula>"Muy Baja"</formula>
    </cfRule>
    <cfRule type="cellIs" dxfId="629" priority="213" operator="equal">
      <formula>"Baja"</formula>
    </cfRule>
    <cfRule type="cellIs" dxfId="628" priority="210" operator="equal">
      <formula>"Muy Alta"</formula>
    </cfRule>
  </conditionalFormatting>
  <conditionalFormatting sqref="P58">
    <cfRule type="cellIs" dxfId="627" priority="56" operator="equal">
      <formula>"Baja"</formula>
    </cfRule>
    <cfRule type="cellIs" dxfId="626" priority="57" operator="equal">
      <formula>"Muy Baja"</formula>
    </cfRule>
    <cfRule type="cellIs" dxfId="625" priority="55" operator="equal">
      <formula>"Media"</formula>
    </cfRule>
    <cfRule type="cellIs" dxfId="624" priority="53" operator="equal">
      <formula>"Muy Alta"</formula>
    </cfRule>
    <cfRule type="cellIs" dxfId="623" priority="54" operator="equal">
      <formula>"Alta"</formula>
    </cfRule>
  </conditionalFormatting>
  <conditionalFormatting sqref="P72">
    <cfRule type="cellIs" dxfId="622" priority="204" operator="equal">
      <formula>"Muy Baja"</formula>
    </cfRule>
    <cfRule type="cellIs" dxfId="621" priority="203" operator="equal">
      <formula>"Baja"</formula>
    </cfRule>
    <cfRule type="cellIs" dxfId="620" priority="202" operator="equal">
      <formula>"Media"</formula>
    </cfRule>
    <cfRule type="cellIs" dxfId="619" priority="201" operator="equal">
      <formula>"Alta"</formula>
    </cfRule>
    <cfRule type="cellIs" dxfId="618" priority="200" operator="equal">
      <formula>"Muy Alta"</formula>
    </cfRule>
  </conditionalFormatting>
  <conditionalFormatting sqref="P78">
    <cfRule type="cellIs" dxfId="617" priority="173" operator="equal">
      <formula>"Media"</formula>
    </cfRule>
    <cfRule type="cellIs" dxfId="616" priority="174" operator="equal">
      <formula>"Baja"</formula>
    </cfRule>
    <cfRule type="cellIs" dxfId="615" priority="175" operator="equal">
      <formula>"Muy Baja"</formula>
    </cfRule>
    <cfRule type="cellIs" dxfId="614" priority="171" operator="equal">
      <formula>"Muy Alta"</formula>
    </cfRule>
    <cfRule type="cellIs" dxfId="613" priority="172" operator="equal">
      <formula>"Alta"</formula>
    </cfRule>
  </conditionalFormatting>
  <conditionalFormatting sqref="P84 P90">
    <cfRule type="cellIs" dxfId="612" priority="145" operator="equal">
      <formula>"Baja"</formula>
    </cfRule>
    <cfRule type="cellIs" dxfId="611" priority="143" operator="equal">
      <formula>"Alta"</formula>
    </cfRule>
    <cfRule type="cellIs" dxfId="610" priority="142" operator="equal">
      <formula>"Muy Alta"</formula>
    </cfRule>
    <cfRule type="cellIs" dxfId="609" priority="146" operator="equal">
      <formula>"Muy Baja"</formula>
    </cfRule>
    <cfRule type="cellIs" dxfId="608" priority="144" operator="equal">
      <formula>"Media"</formula>
    </cfRule>
  </conditionalFormatting>
  <conditionalFormatting sqref="P96">
    <cfRule type="cellIs" dxfId="607" priority="128" operator="equal">
      <formula>"Muy Baja"</formula>
    </cfRule>
    <cfRule type="cellIs" dxfId="606" priority="127" operator="equal">
      <formula>"Baja"</formula>
    </cfRule>
    <cfRule type="cellIs" dxfId="605" priority="126" operator="equal">
      <formula>"Media"</formula>
    </cfRule>
    <cfRule type="cellIs" dxfId="604" priority="124" operator="equal">
      <formula>"Muy Alta"</formula>
    </cfRule>
    <cfRule type="cellIs" dxfId="603" priority="125" operator="equal">
      <formula>"Alta"</formula>
    </cfRule>
  </conditionalFormatting>
  <conditionalFormatting sqref="P102">
    <cfRule type="cellIs" dxfId="602" priority="115" operator="equal">
      <formula>"Muy Alta"</formula>
    </cfRule>
    <cfRule type="cellIs" dxfId="601" priority="116" operator="equal">
      <formula>"Alta"</formula>
    </cfRule>
    <cfRule type="cellIs" dxfId="600" priority="117" operator="equal">
      <formula>"Media"</formula>
    </cfRule>
    <cfRule type="cellIs" dxfId="599" priority="119" operator="equal">
      <formula>"Muy Baja"</formula>
    </cfRule>
    <cfRule type="cellIs" dxfId="598" priority="118" operator="equal">
      <formula>"Baja"</formula>
    </cfRule>
  </conditionalFormatting>
  <conditionalFormatting sqref="P108">
    <cfRule type="cellIs" dxfId="597" priority="78" operator="equal">
      <formula>"Alta"</formula>
    </cfRule>
    <cfRule type="cellIs" dxfId="596" priority="77" operator="equal">
      <formula>"Muy Alta"</formula>
    </cfRule>
    <cfRule type="cellIs" dxfId="595" priority="80" operator="equal">
      <formula>"Baja"</formula>
    </cfRule>
    <cfRule type="cellIs" dxfId="594" priority="81" operator="equal">
      <formula>"Muy Baja"</formula>
    </cfRule>
    <cfRule type="cellIs" dxfId="593" priority="79" operator="equal">
      <formula>"Media"</formula>
    </cfRule>
  </conditionalFormatting>
  <conditionalFormatting sqref="P144">
    <cfRule type="cellIs" dxfId="592" priority="585" operator="equal">
      <formula>"Muy Baja"</formula>
    </cfRule>
    <cfRule type="cellIs" dxfId="591" priority="584" operator="equal">
      <formula>"Baja"</formula>
    </cfRule>
    <cfRule type="cellIs" dxfId="590" priority="583" operator="equal">
      <formula>"Media"</formula>
    </cfRule>
    <cfRule type="cellIs" dxfId="589" priority="582" operator="equal">
      <formula>"Alta"</formula>
    </cfRule>
    <cfRule type="cellIs" dxfId="588" priority="581" operator="equal">
      <formula>"Muy Alta"</formula>
    </cfRule>
  </conditionalFormatting>
  <conditionalFormatting sqref="P150">
    <cfRule type="cellIs" dxfId="587" priority="575" operator="equal">
      <formula>"Baja"</formula>
    </cfRule>
    <cfRule type="cellIs" dxfId="586" priority="574" operator="equal">
      <formula>"Media"</formula>
    </cfRule>
    <cfRule type="cellIs" dxfId="585" priority="573" operator="equal">
      <formula>"Alta"</formula>
    </cfRule>
    <cfRule type="cellIs" dxfId="584" priority="572" operator="equal">
      <formula>"Muy Alta"</formula>
    </cfRule>
    <cfRule type="cellIs" dxfId="583" priority="576" operator="equal">
      <formula>"Muy Baja"</formula>
    </cfRule>
  </conditionalFormatting>
  <conditionalFormatting sqref="P156">
    <cfRule type="cellIs" dxfId="582" priority="567" operator="equal">
      <formula>"Muy Baja"</formula>
    </cfRule>
    <cfRule type="cellIs" dxfId="581" priority="566" operator="equal">
      <formula>"Baja"</formula>
    </cfRule>
    <cfRule type="cellIs" dxfId="580" priority="565" operator="equal">
      <formula>"Media"</formula>
    </cfRule>
    <cfRule type="cellIs" dxfId="579" priority="564" operator="equal">
      <formula>"Alta"</formula>
    </cfRule>
    <cfRule type="cellIs" dxfId="578" priority="563" operator="equal">
      <formula>"Muy Alta"</formula>
    </cfRule>
  </conditionalFormatting>
  <conditionalFormatting sqref="P162">
    <cfRule type="cellIs" dxfId="577" priority="555" operator="equal">
      <formula>"Alta"</formula>
    </cfRule>
    <cfRule type="cellIs" dxfId="576" priority="558" operator="equal">
      <formula>"Muy Baja"</formula>
    </cfRule>
    <cfRule type="cellIs" dxfId="575" priority="557" operator="equal">
      <formula>"Baja"</formula>
    </cfRule>
    <cfRule type="cellIs" dxfId="574" priority="556" operator="equal">
      <formula>"Media"</formula>
    </cfRule>
    <cfRule type="cellIs" dxfId="573" priority="554" operator="equal">
      <formula>"Muy Alta"</formula>
    </cfRule>
  </conditionalFormatting>
  <conditionalFormatting sqref="P168 P174">
    <cfRule type="cellIs" dxfId="572" priority="31" operator="equal">
      <formula>"Media"</formula>
    </cfRule>
    <cfRule type="cellIs" dxfId="571" priority="30" operator="equal">
      <formula>"Alta"</formula>
    </cfRule>
    <cfRule type="cellIs" dxfId="570" priority="29" operator="equal">
      <formula>"Muy Alta"</formula>
    </cfRule>
    <cfRule type="cellIs" dxfId="569" priority="33" operator="equal">
      <formula>"Muy Baja"</formula>
    </cfRule>
    <cfRule type="cellIs" dxfId="568" priority="32" operator="equal">
      <formula>"Baja"</formula>
    </cfRule>
  </conditionalFormatting>
  <conditionalFormatting sqref="P258">
    <cfRule type="cellIs" dxfId="567" priority="401" operator="equal">
      <formula>"Alta"</formula>
    </cfRule>
    <cfRule type="cellIs" dxfId="566" priority="400" operator="equal">
      <formula>"Muy Alta"</formula>
    </cfRule>
    <cfRule type="cellIs" dxfId="565" priority="404" operator="equal">
      <formula>"Muy Baja"</formula>
    </cfRule>
    <cfRule type="cellIs" dxfId="564" priority="403" operator="equal">
      <formula>"Baja"</formula>
    </cfRule>
    <cfRule type="cellIs" dxfId="563" priority="402" operator="equal">
      <formula>"Media"</formula>
    </cfRule>
  </conditionalFormatting>
  <conditionalFormatting sqref="P264">
    <cfRule type="cellIs" dxfId="562" priority="387" operator="equal">
      <formula>"Alta"</formula>
    </cfRule>
    <cfRule type="cellIs" dxfId="561" priority="388" operator="equal">
      <formula>"Media"</formula>
    </cfRule>
    <cfRule type="cellIs" dxfId="560" priority="386" operator="equal">
      <formula>"Muy Alta"</formula>
    </cfRule>
    <cfRule type="cellIs" dxfId="559" priority="389" operator="equal">
      <formula>"Baja"</formula>
    </cfRule>
    <cfRule type="cellIs" dxfId="558" priority="390" operator="equal">
      <formula>"Muy Baja"</formula>
    </cfRule>
  </conditionalFormatting>
  <conditionalFormatting sqref="P270">
    <cfRule type="cellIs" dxfId="557" priority="373" operator="equal">
      <formula>"Alta"</formula>
    </cfRule>
    <cfRule type="cellIs" dxfId="556" priority="375" operator="equal">
      <formula>"Baja"</formula>
    </cfRule>
    <cfRule type="cellIs" dxfId="555" priority="374" operator="equal">
      <formula>"Media"</formula>
    </cfRule>
    <cfRule type="cellIs" dxfId="554" priority="372" operator="equal">
      <formula>"Muy Alta"</formula>
    </cfRule>
    <cfRule type="cellIs" dxfId="553" priority="376" operator="equal">
      <formula>"Muy Baja"</formula>
    </cfRule>
  </conditionalFormatting>
  <conditionalFormatting sqref="S10:S65">
    <cfRule type="containsText" dxfId="552" priority="43" operator="containsText" text="❌">
      <formula>NOT(ISERROR(SEARCH("❌",S10)))</formula>
    </cfRule>
  </conditionalFormatting>
  <conditionalFormatting sqref="S72:S113">
    <cfRule type="containsText" dxfId="551" priority="72" operator="containsText" text="❌">
      <formula>NOT(ISERROR(SEARCH("❌",S72)))</formula>
    </cfRule>
  </conditionalFormatting>
  <conditionalFormatting sqref="S144:S179">
    <cfRule type="containsText" dxfId="550" priority="1" operator="containsText" text="❌">
      <formula>NOT(ISERROR(SEARCH("❌",S144)))</formula>
    </cfRule>
  </conditionalFormatting>
  <conditionalFormatting sqref="S258:S275">
    <cfRule type="containsText" dxfId="549" priority="161" operator="containsText" text="❌">
      <formula>NOT(ISERROR(SEARCH("❌",S258)))</formula>
    </cfRule>
  </conditionalFormatting>
  <conditionalFormatting sqref="T10 T16 T22">
    <cfRule type="cellIs" dxfId="548" priority="362" operator="equal">
      <formula>"Leve"</formula>
    </cfRule>
    <cfRule type="cellIs" dxfId="547" priority="361" operator="equal">
      <formula>"Menor"</formula>
    </cfRule>
    <cfRule type="cellIs" dxfId="546" priority="360" operator="equal">
      <formula>"Moderado"</formula>
    </cfRule>
    <cfRule type="cellIs" dxfId="545" priority="358" operator="equal">
      <formula>"Catastrófico"</formula>
    </cfRule>
    <cfRule type="cellIs" dxfId="544" priority="359" operator="equal">
      <formula>"Mayor"</formula>
    </cfRule>
  </conditionalFormatting>
  <conditionalFormatting sqref="T28">
    <cfRule type="cellIs" dxfId="543" priority="316" operator="equal">
      <formula>"Catastrófico"</formula>
    </cfRule>
    <cfRule type="cellIs" dxfId="542" priority="318" operator="equal">
      <formula>"Moderado"</formula>
    </cfRule>
    <cfRule type="cellIs" dxfId="541" priority="319" operator="equal">
      <formula>"Menor"</formula>
    </cfRule>
    <cfRule type="cellIs" dxfId="540" priority="317" operator="equal">
      <formula>"Mayor"</formula>
    </cfRule>
    <cfRule type="cellIs" dxfId="539" priority="320" operator="equal">
      <formula>"Leve"</formula>
    </cfRule>
  </conditionalFormatting>
  <conditionalFormatting sqref="T34">
    <cfRule type="cellIs" dxfId="538" priority="301" operator="equal">
      <formula>"Leve"</formula>
    </cfRule>
    <cfRule type="cellIs" dxfId="537" priority="300" operator="equal">
      <formula>"Menor"</formula>
    </cfRule>
    <cfRule type="cellIs" dxfId="536" priority="299" operator="equal">
      <formula>"Moderado"</formula>
    </cfRule>
    <cfRule type="cellIs" dxfId="535" priority="298" operator="equal">
      <formula>"Mayor"</formula>
    </cfRule>
    <cfRule type="cellIs" dxfId="534" priority="297" operator="equal">
      <formula>"Catastrófico"</formula>
    </cfRule>
  </conditionalFormatting>
  <conditionalFormatting sqref="T40">
    <cfRule type="cellIs" dxfId="533" priority="269" operator="equal">
      <formula>"Mayor"</formula>
    </cfRule>
    <cfRule type="cellIs" dxfId="532" priority="268" operator="equal">
      <formula>"Catastrófico"</formula>
    </cfRule>
    <cfRule type="cellIs" dxfId="531" priority="270" operator="equal">
      <formula>"Moderado"</formula>
    </cfRule>
    <cfRule type="cellIs" dxfId="530" priority="272" operator="equal">
      <formula>"Leve"</formula>
    </cfRule>
    <cfRule type="cellIs" dxfId="529" priority="271" operator="equal">
      <formula>"Menor"</formula>
    </cfRule>
  </conditionalFormatting>
  <conditionalFormatting sqref="T46">
    <cfRule type="cellIs" dxfId="528" priority="243" operator="equal">
      <formula>"Leve"</formula>
    </cfRule>
    <cfRule type="cellIs" dxfId="527" priority="242" operator="equal">
      <formula>"Menor"</formula>
    </cfRule>
    <cfRule type="cellIs" dxfId="526" priority="240" operator="equal">
      <formula>"Mayor"</formula>
    </cfRule>
    <cfRule type="cellIs" dxfId="525" priority="239" operator="equal">
      <formula>"Catastrófico"</formula>
    </cfRule>
    <cfRule type="cellIs" dxfId="524" priority="241" operator="equal">
      <formula>"Moderado"</formula>
    </cfRule>
  </conditionalFormatting>
  <conditionalFormatting sqref="T52">
    <cfRule type="cellIs" dxfId="523" priority="219" operator="equal">
      <formula>"Leve"</formula>
    </cfRule>
    <cfRule type="cellIs" dxfId="522" priority="215" operator="equal">
      <formula>"Catastrófico"</formula>
    </cfRule>
    <cfRule type="cellIs" dxfId="521" priority="216" operator="equal">
      <formula>"Mayor"</formula>
    </cfRule>
    <cfRule type="cellIs" dxfId="520" priority="217" operator="equal">
      <formula>"Moderado"</formula>
    </cfRule>
    <cfRule type="cellIs" dxfId="519" priority="218" operator="equal">
      <formula>"Menor"</formula>
    </cfRule>
  </conditionalFormatting>
  <conditionalFormatting sqref="T58">
    <cfRule type="cellIs" dxfId="518" priority="38" operator="equal">
      <formula>"Catastrófico"</formula>
    </cfRule>
    <cfRule type="cellIs" dxfId="517" priority="39" operator="equal">
      <formula>"Mayor"</formula>
    </cfRule>
    <cfRule type="cellIs" dxfId="516" priority="40" operator="equal">
      <formula>"Moderado"</formula>
    </cfRule>
    <cfRule type="cellIs" dxfId="515" priority="41" operator="equal">
      <formula>"Menor"</formula>
    </cfRule>
    <cfRule type="cellIs" dxfId="514" priority="42" operator="equal">
      <formula>"Leve"</formula>
    </cfRule>
  </conditionalFormatting>
  <conditionalFormatting sqref="T72">
    <cfRule type="cellIs" dxfId="513" priority="198" operator="equal">
      <formula>"Menor"</formula>
    </cfRule>
    <cfRule type="cellIs" dxfId="512" priority="195" operator="equal">
      <formula>"Catastrófico"</formula>
    </cfRule>
    <cfRule type="cellIs" dxfId="511" priority="199" operator="equal">
      <formula>"Leve"</formula>
    </cfRule>
    <cfRule type="cellIs" dxfId="510" priority="196" operator="equal">
      <formula>"Mayor"</formula>
    </cfRule>
    <cfRule type="cellIs" dxfId="509" priority="197" operator="equal">
      <formula>"Moderado"</formula>
    </cfRule>
  </conditionalFormatting>
  <conditionalFormatting sqref="T78">
    <cfRule type="cellIs" dxfId="508" priority="169" operator="equal">
      <formula>"Menor"</formula>
    </cfRule>
    <cfRule type="cellIs" dxfId="507" priority="167" operator="equal">
      <formula>"Mayor"</formula>
    </cfRule>
    <cfRule type="cellIs" dxfId="506" priority="166" operator="equal">
      <formula>"Catastrófico"</formula>
    </cfRule>
    <cfRule type="cellIs" dxfId="505" priority="168" operator="equal">
      <formula>"Moderado"</formula>
    </cfRule>
    <cfRule type="cellIs" dxfId="504" priority="170" operator="equal">
      <formula>"Leve"</formula>
    </cfRule>
  </conditionalFormatting>
  <conditionalFormatting sqref="T84 T90 T96 T102">
    <cfRule type="cellIs" dxfId="503" priority="138" operator="equal">
      <formula>"Mayor"</formula>
    </cfRule>
    <cfRule type="cellIs" dxfId="502" priority="139" operator="equal">
      <formula>"Moderado"</formula>
    </cfRule>
    <cfRule type="cellIs" dxfId="501" priority="140" operator="equal">
      <formula>"Menor"</formula>
    </cfRule>
    <cfRule type="cellIs" dxfId="500" priority="141" operator="equal">
      <formula>"Leve"</formula>
    </cfRule>
    <cfRule type="cellIs" dxfId="499" priority="137" operator="equal">
      <formula>"Catastrófico"</formula>
    </cfRule>
  </conditionalFormatting>
  <conditionalFormatting sqref="T108">
    <cfRule type="cellIs" dxfId="498" priority="88" operator="equal">
      <formula>"Moderado"</formula>
    </cfRule>
    <cfRule type="cellIs" dxfId="497" priority="89" operator="equal">
      <formula>"Menor"</formula>
    </cfRule>
    <cfRule type="cellIs" dxfId="496" priority="90" operator="equal">
      <formula>"Leve"</formula>
    </cfRule>
    <cfRule type="cellIs" dxfId="495" priority="86" operator="equal">
      <formula>"Catastrófico"</formula>
    </cfRule>
    <cfRule type="cellIs" dxfId="494" priority="87" operator="equal">
      <formula>"Mayor"</formula>
    </cfRule>
  </conditionalFormatting>
  <conditionalFormatting sqref="T144 T150 T156 T162">
    <cfRule type="cellIs" dxfId="493" priority="595" operator="equal">
      <formula>"Mayor"</formula>
    </cfRule>
    <cfRule type="cellIs" dxfId="492" priority="597" operator="equal">
      <formula>"Menor"</formula>
    </cfRule>
    <cfRule type="cellIs" dxfId="491" priority="596" operator="equal">
      <formula>"Moderado"</formula>
    </cfRule>
    <cfRule type="cellIs" dxfId="490" priority="594" operator="equal">
      <formula>"Catastrófico"</formula>
    </cfRule>
    <cfRule type="cellIs" dxfId="489" priority="598" operator="equal">
      <formula>"Leve"</formula>
    </cfRule>
  </conditionalFormatting>
  <conditionalFormatting sqref="T168 T174">
    <cfRule type="cellIs" dxfId="488" priority="26" operator="equal">
      <formula>"Moderado"</formula>
    </cfRule>
    <cfRule type="cellIs" dxfId="487" priority="25" operator="equal">
      <formula>"Mayor"</formula>
    </cfRule>
    <cfRule type="cellIs" dxfId="486" priority="24" operator="equal">
      <formula>"Catastrófico"</formula>
    </cfRule>
    <cfRule type="cellIs" dxfId="485" priority="28" operator="equal">
      <formula>"Leve"</formula>
    </cfRule>
    <cfRule type="cellIs" dxfId="484" priority="27" operator="equal">
      <formula>"Menor"</formula>
    </cfRule>
  </conditionalFormatting>
  <conditionalFormatting sqref="T258">
    <cfRule type="cellIs" dxfId="483" priority="408" operator="equal">
      <formula>"Menor"</formula>
    </cfRule>
    <cfRule type="cellIs" dxfId="482" priority="409" operator="equal">
      <formula>"Leve"</formula>
    </cfRule>
    <cfRule type="cellIs" dxfId="481" priority="407" operator="equal">
      <formula>"Moderado"</formula>
    </cfRule>
    <cfRule type="cellIs" dxfId="480" priority="406" operator="equal">
      <formula>"Mayor"</formula>
    </cfRule>
    <cfRule type="cellIs" dxfId="479" priority="405" operator="equal">
      <formula>"Catastrófico"</formula>
    </cfRule>
  </conditionalFormatting>
  <conditionalFormatting sqref="T264">
    <cfRule type="cellIs" dxfId="478" priority="395" operator="equal">
      <formula>"Leve"</formula>
    </cfRule>
    <cfRule type="cellIs" dxfId="477" priority="394" operator="equal">
      <formula>"Menor"</formula>
    </cfRule>
    <cfRule type="cellIs" dxfId="476" priority="393" operator="equal">
      <formula>"Moderado"</formula>
    </cfRule>
    <cfRule type="cellIs" dxfId="475" priority="391" operator="equal">
      <formula>"Catastrófico"</formula>
    </cfRule>
    <cfRule type="cellIs" dxfId="474" priority="392" operator="equal">
      <formula>"Mayor"</formula>
    </cfRule>
  </conditionalFormatting>
  <conditionalFormatting sqref="T270">
    <cfRule type="cellIs" dxfId="473" priority="377" operator="equal">
      <formula>"Catastrófico"</formula>
    </cfRule>
    <cfRule type="cellIs" dxfId="472" priority="378" operator="equal">
      <formula>"Mayor"</formula>
    </cfRule>
    <cfRule type="cellIs" dxfId="471" priority="380" operator="equal">
      <formula>"Menor"</formula>
    </cfRule>
    <cfRule type="cellIs" dxfId="470" priority="381" operator="equal">
      <formula>"Leve"</formula>
    </cfRule>
    <cfRule type="cellIs" dxfId="469" priority="379" operator="equal">
      <formula>"Moderado"</formula>
    </cfRule>
  </conditionalFormatting>
  <conditionalFormatting sqref="V10">
    <cfRule type="cellIs" dxfId="468" priority="357" operator="equal">
      <formula>"Bajo"</formula>
    </cfRule>
    <cfRule type="cellIs" dxfId="467" priority="354" operator="equal">
      <formula>"Extremo"</formula>
    </cfRule>
    <cfRule type="cellIs" dxfId="466" priority="355" operator="equal">
      <formula>"Alto"</formula>
    </cfRule>
    <cfRule type="cellIs" dxfId="465" priority="356" operator="equal">
      <formula>"Moderado"</formula>
    </cfRule>
  </conditionalFormatting>
  <conditionalFormatting sqref="V16">
    <cfRule type="cellIs" dxfId="464" priority="350" operator="equal">
      <formula>"Extremo"</formula>
    </cfRule>
    <cfRule type="cellIs" dxfId="463" priority="351" operator="equal">
      <formula>"Alto"</formula>
    </cfRule>
    <cfRule type="cellIs" dxfId="462" priority="352" operator="equal">
      <formula>"Moderado"</formula>
    </cfRule>
    <cfRule type="cellIs" dxfId="461" priority="353" operator="equal">
      <formula>"Bajo"</formula>
    </cfRule>
  </conditionalFormatting>
  <conditionalFormatting sqref="V22">
    <cfRule type="cellIs" dxfId="460" priority="342" operator="equal">
      <formula>"Alto"</formula>
    </cfRule>
    <cfRule type="cellIs" dxfId="459" priority="343" operator="equal">
      <formula>"Moderado"</formula>
    </cfRule>
    <cfRule type="cellIs" dxfId="458" priority="344" operator="equal">
      <formula>"Bajo"</formula>
    </cfRule>
    <cfRule type="cellIs" dxfId="457" priority="341" operator="equal">
      <formula>"Extremo"</formula>
    </cfRule>
  </conditionalFormatting>
  <conditionalFormatting sqref="V28">
    <cfRule type="cellIs" dxfId="456" priority="311" operator="equal">
      <formula>"Bajo"</formula>
    </cfRule>
    <cfRule type="cellIs" dxfId="455" priority="309" operator="equal">
      <formula>"Alto"</formula>
    </cfRule>
    <cfRule type="cellIs" dxfId="454" priority="310" operator="equal">
      <formula>"Moderado"</formula>
    </cfRule>
    <cfRule type="cellIs" dxfId="453" priority="308" operator="equal">
      <formula>"Extremo"</formula>
    </cfRule>
  </conditionalFormatting>
  <conditionalFormatting sqref="V34">
    <cfRule type="cellIs" dxfId="452" priority="295" operator="equal">
      <formula>"Moderado"</formula>
    </cfRule>
    <cfRule type="cellIs" dxfId="451" priority="293" operator="equal">
      <formula>"Extremo"</formula>
    </cfRule>
    <cfRule type="cellIs" dxfId="450" priority="294" operator="equal">
      <formula>"Alto"</formula>
    </cfRule>
    <cfRule type="cellIs" dxfId="449" priority="296" operator="equal">
      <formula>"Bajo"</formula>
    </cfRule>
  </conditionalFormatting>
  <conditionalFormatting sqref="V40">
    <cfRule type="cellIs" dxfId="448" priority="267" operator="equal">
      <formula>"Bajo"</formula>
    </cfRule>
    <cfRule type="cellIs" dxfId="447" priority="266" operator="equal">
      <formula>"Moderado"</formula>
    </cfRule>
    <cfRule type="cellIs" dxfId="446" priority="264" operator="equal">
      <formula>"Extremo"</formula>
    </cfRule>
    <cfRule type="cellIs" dxfId="445" priority="265" operator="equal">
      <formula>"Alto"</formula>
    </cfRule>
  </conditionalFormatting>
  <conditionalFormatting sqref="V46">
    <cfRule type="cellIs" dxfId="444" priority="235" operator="equal">
      <formula>"Extremo"</formula>
    </cfRule>
    <cfRule type="cellIs" dxfId="443" priority="236" operator="equal">
      <formula>"Alto"</formula>
    </cfRule>
    <cfRule type="cellIs" dxfId="442" priority="237" operator="equal">
      <formula>"Moderado"</formula>
    </cfRule>
    <cfRule type="cellIs" dxfId="441" priority="238" operator="equal">
      <formula>"Bajo"</formula>
    </cfRule>
  </conditionalFormatting>
  <conditionalFormatting sqref="V52">
    <cfRule type="cellIs" dxfId="440" priority="209" operator="equal">
      <formula>"Bajo"</formula>
    </cfRule>
    <cfRule type="cellIs" dxfId="439" priority="208" operator="equal">
      <formula>"Moderado"</formula>
    </cfRule>
    <cfRule type="cellIs" dxfId="438" priority="207" operator="equal">
      <formula>"Alto"</formula>
    </cfRule>
    <cfRule type="cellIs" dxfId="437" priority="206" operator="equal">
      <formula>"Extremo"</formula>
    </cfRule>
  </conditionalFormatting>
  <conditionalFormatting sqref="V58">
    <cfRule type="cellIs" dxfId="436" priority="34" operator="equal">
      <formula>"Extremo"</formula>
    </cfRule>
    <cfRule type="cellIs" dxfId="435" priority="35" operator="equal">
      <formula>"Alto"</formula>
    </cfRule>
    <cfRule type="cellIs" dxfId="434" priority="36" operator="equal">
      <formula>"Moderado"</formula>
    </cfRule>
    <cfRule type="cellIs" dxfId="433" priority="37" operator="equal">
      <formula>"Bajo"</formula>
    </cfRule>
  </conditionalFormatting>
  <conditionalFormatting sqref="V72">
    <cfRule type="cellIs" dxfId="432" priority="192" operator="equal">
      <formula>"Alto"</formula>
    </cfRule>
    <cfRule type="cellIs" dxfId="431" priority="191" operator="equal">
      <formula>"Extremo"</formula>
    </cfRule>
    <cfRule type="cellIs" dxfId="430" priority="193" operator="equal">
      <formula>"Moderado"</formula>
    </cfRule>
    <cfRule type="cellIs" dxfId="429" priority="194" operator="equal">
      <formula>"Bajo"</formula>
    </cfRule>
  </conditionalFormatting>
  <conditionalFormatting sqref="V78">
    <cfRule type="cellIs" dxfId="428" priority="162" operator="equal">
      <formula>"Extremo"</formula>
    </cfRule>
    <cfRule type="cellIs" dxfId="427" priority="164" operator="equal">
      <formula>"Moderado"</formula>
    </cfRule>
    <cfRule type="cellIs" dxfId="426" priority="163" operator="equal">
      <formula>"Alto"</formula>
    </cfRule>
    <cfRule type="cellIs" dxfId="425" priority="165" operator="equal">
      <formula>"Bajo"</formula>
    </cfRule>
  </conditionalFormatting>
  <conditionalFormatting sqref="V84">
    <cfRule type="cellIs" dxfId="424" priority="135" operator="equal">
      <formula>"Moderado"</formula>
    </cfRule>
    <cfRule type="cellIs" dxfId="423" priority="134" operator="equal">
      <formula>"Alto"</formula>
    </cfRule>
    <cfRule type="cellIs" dxfId="422" priority="133" operator="equal">
      <formula>"Extremo"</formula>
    </cfRule>
    <cfRule type="cellIs" dxfId="421" priority="136" operator="equal">
      <formula>"Bajo"</formula>
    </cfRule>
  </conditionalFormatting>
  <conditionalFormatting sqref="V90">
    <cfRule type="cellIs" dxfId="420" priority="129" operator="equal">
      <formula>"Extremo"</formula>
    </cfRule>
    <cfRule type="cellIs" dxfId="419" priority="132" operator="equal">
      <formula>"Bajo"</formula>
    </cfRule>
    <cfRule type="cellIs" dxfId="418" priority="131" operator="equal">
      <formula>"Moderado"</formula>
    </cfRule>
    <cfRule type="cellIs" dxfId="417" priority="130" operator="equal">
      <formula>"Alto"</formula>
    </cfRule>
  </conditionalFormatting>
  <conditionalFormatting sqref="V96">
    <cfRule type="cellIs" dxfId="416" priority="123" operator="equal">
      <formula>"Bajo"</formula>
    </cfRule>
    <cfRule type="cellIs" dxfId="415" priority="122" operator="equal">
      <formula>"Moderado"</formula>
    </cfRule>
    <cfRule type="cellIs" dxfId="414" priority="121" operator="equal">
      <formula>"Alto"</formula>
    </cfRule>
    <cfRule type="cellIs" dxfId="413" priority="120" operator="equal">
      <formula>"Extremo"</formula>
    </cfRule>
  </conditionalFormatting>
  <conditionalFormatting sqref="V102">
    <cfRule type="cellIs" dxfId="412" priority="111" operator="equal">
      <formula>"Extremo"</formula>
    </cfRule>
    <cfRule type="cellIs" dxfId="411" priority="113" operator="equal">
      <formula>"Moderado"</formula>
    </cfRule>
    <cfRule type="cellIs" dxfId="410" priority="114" operator="equal">
      <formula>"Bajo"</formula>
    </cfRule>
    <cfRule type="cellIs" dxfId="409" priority="112" operator="equal">
      <formula>"Alto"</formula>
    </cfRule>
  </conditionalFormatting>
  <conditionalFormatting sqref="V108">
    <cfRule type="cellIs" dxfId="408" priority="74" operator="equal">
      <formula>"Alto"</formula>
    </cfRule>
    <cfRule type="cellIs" dxfId="407" priority="75" operator="equal">
      <formula>"Moderado"</formula>
    </cfRule>
    <cfRule type="cellIs" dxfId="406" priority="76" operator="equal">
      <formula>"Bajo"</formula>
    </cfRule>
    <cfRule type="cellIs" dxfId="405" priority="73" operator="equal">
      <formula>"Extremo"</formula>
    </cfRule>
  </conditionalFormatting>
  <conditionalFormatting sqref="V144">
    <cfRule type="cellIs" dxfId="404" priority="579" operator="equal">
      <formula>"Moderado"</formula>
    </cfRule>
    <cfRule type="cellIs" dxfId="403" priority="577" operator="equal">
      <formula>"Extremo"</formula>
    </cfRule>
    <cfRule type="cellIs" dxfId="402" priority="578" operator="equal">
      <formula>"Alto"</formula>
    </cfRule>
    <cfRule type="cellIs" dxfId="401" priority="580" operator="equal">
      <formula>"Bajo"</formula>
    </cfRule>
  </conditionalFormatting>
  <conditionalFormatting sqref="V150">
    <cfRule type="cellIs" dxfId="400" priority="568" operator="equal">
      <formula>"Extremo"</formula>
    </cfRule>
    <cfRule type="cellIs" dxfId="399" priority="570" operator="equal">
      <formula>"Moderado"</formula>
    </cfRule>
    <cfRule type="cellIs" dxfId="398" priority="569" operator="equal">
      <formula>"Alto"</formula>
    </cfRule>
    <cfRule type="cellIs" dxfId="397" priority="571" operator="equal">
      <formula>"Bajo"</formula>
    </cfRule>
  </conditionalFormatting>
  <conditionalFormatting sqref="V156">
    <cfRule type="cellIs" dxfId="396" priority="562" operator="equal">
      <formula>"Bajo"</formula>
    </cfRule>
    <cfRule type="cellIs" dxfId="395" priority="559" operator="equal">
      <formula>"Extremo"</formula>
    </cfRule>
    <cfRule type="cellIs" dxfId="394" priority="560" operator="equal">
      <formula>"Alto"</formula>
    </cfRule>
    <cfRule type="cellIs" dxfId="393" priority="561" operator="equal">
      <formula>"Moderado"</formula>
    </cfRule>
  </conditionalFormatting>
  <conditionalFormatting sqref="V162">
    <cfRule type="cellIs" dxfId="392" priority="553" operator="equal">
      <formula>"Bajo"</formula>
    </cfRule>
    <cfRule type="cellIs" dxfId="391" priority="550" operator="equal">
      <formula>"Extremo"</formula>
    </cfRule>
    <cfRule type="cellIs" dxfId="390" priority="551" operator="equal">
      <formula>"Alto"</formula>
    </cfRule>
    <cfRule type="cellIs" dxfId="389" priority="552" operator="equal">
      <formula>"Moderado"</formula>
    </cfRule>
  </conditionalFormatting>
  <conditionalFormatting sqref="V168">
    <cfRule type="cellIs" dxfId="388" priority="23" operator="equal">
      <formula>"Bajo"</formula>
    </cfRule>
    <cfRule type="cellIs" dxfId="387" priority="22" operator="equal">
      <formula>"Moderado"</formula>
    </cfRule>
    <cfRule type="cellIs" dxfId="386" priority="21" operator="equal">
      <formula>"Alto"</formula>
    </cfRule>
    <cfRule type="cellIs" dxfId="385" priority="20" operator="equal">
      <formula>"Extremo"</formula>
    </cfRule>
  </conditionalFormatting>
  <conditionalFormatting sqref="V174">
    <cfRule type="cellIs" dxfId="384" priority="19" operator="equal">
      <formula>"Bajo"</formula>
    </cfRule>
    <cfRule type="cellIs" dxfId="383" priority="18" operator="equal">
      <formula>"Moderado"</formula>
    </cfRule>
    <cfRule type="cellIs" dxfId="382" priority="17" operator="equal">
      <formula>"Alto"</formula>
    </cfRule>
    <cfRule type="cellIs" dxfId="381" priority="16" operator="equal">
      <formula>"Extremo"</formula>
    </cfRule>
  </conditionalFormatting>
  <conditionalFormatting sqref="V258">
    <cfRule type="cellIs" dxfId="380" priority="398" operator="equal">
      <formula>"Moderado"</formula>
    </cfRule>
    <cfRule type="cellIs" dxfId="379" priority="399" operator="equal">
      <formula>"Bajo"</formula>
    </cfRule>
    <cfRule type="cellIs" dxfId="378" priority="396" operator="equal">
      <formula>"Extremo"</formula>
    </cfRule>
    <cfRule type="cellIs" dxfId="377" priority="397" operator="equal">
      <formula>"Alto"</formula>
    </cfRule>
  </conditionalFormatting>
  <conditionalFormatting sqref="V264">
    <cfRule type="cellIs" dxfId="376" priority="382" operator="equal">
      <formula>"Extremo"</formula>
    </cfRule>
    <cfRule type="cellIs" dxfId="375" priority="385" operator="equal">
      <formula>"Bajo"</formula>
    </cfRule>
    <cfRule type="cellIs" dxfId="374" priority="384" operator="equal">
      <formula>"Moderado"</formula>
    </cfRule>
    <cfRule type="cellIs" dxfId="373" priority="383" operator="equal">
      <formula>"Alto"</formula>
    </cfRule>
  </conditionalFormatting>
  <conditionalFormatting sqref="V270">
    <cfRule type="cellIs" dxfId="372" priority="368" operator="equal">
      <formula>"Extremo"</formula>
    </cfRule>
    <cfRule type="cellIs" dxfId="371" priority="369" operator="equal">
      <formula>"Alto"</formula>
    </cfRule>
    <cfRule type="cellIs" dxfId="370" priority="370" operator="equal">
      <formula>"Moderado"</formula>
    </cfRule>
    <cfRule type="cellIs" dxfId="369" priority="371" operator="equal">
      <formula>"Bajo"</formula>
    </cfRule>
  </conditionalFormatting>
  <conditionalFormatting sqref="AJ10:AJ113">
    <cfRule type="cellIs" dxfId="368" priority="71" operator="equal">
      <formula>"Muy Baja"</formula>
    </cfRule>
    <cfRule type="cellIs" dxfId="367" priority="69" operator="equal">
      <formula>"Media"</formula>
    </cfRule>
    <cfRule type="cellIs" dxfId="366" priority="68" operator="equal">
      <formula>"Alta"</formula>
    </cfRule>
    <cfRule type="cellIs" dxfId="365" priority="70" operator="equal">
      <formula>"Baja"</formula>
    </cfRule>
    <cfRule type="cellIs" dxfId="364" priority="67" operator="equal">
      <formula>"Muy Alta"</formula>
    </cfRule>
  </conditionalFormatting>
  <conditionalFormatting sqref="AJ122:AJ125 AJ144:AJ155 AJ157:AJ161 AJ260:AJ275">
    <cfRule type="cellIs" dxfId="363" priority="160" operator="equal">
      <formula>"Muy Baja"</formula>
    </cfRule>
    <cfRule type="cellIs" dxfId="362" priority="159" operator="equal">
      <formula>"Baja"</formula>
    </cfRule>
    <cfRule type="cellIs" dxfId="361" priority="158" operator="equal">
      <formula>"Media"</formula>
    </cfRule>
    <cfRule type="cellIs" dxfId="360" priority="157" operator="equal">
      <formula>"Alta"</formula>
    </cfRule>
    <cfRule type="cellIs" dxfId="359" priority="156" operator="equal">
      <formula>"Muy Alta"</formula>
    </cfRule>
  </conditionalFormatting>
  <conditionalFormatting sqref="AJ163:AJ179">
    <cfRule type="cellIs" dxfId="358" priority="11" operator="equal">
      <formula>"Muy Alta"</formula>
    </cfRule>
    <cfRule type="cellIs" dxfId="357" priority="14" operator="equal">
      <formula>"Baja"</formula>
    </cfRule>
    <cfRule type="cellIs" dxfId="356" priority="15" operator="equal">
      <formula>"Muy Baja"</formula>
    </cfRule>
    <cfRule type="cellIs" dxfId="355" priority="13" operator="equal">
      <formula>"Media"</formula>
    </cfRule>
    <cfRule type="cellIs" dxfId="354" priority="12" operator="equal">
      <formula>"Alta"</formula>
    </cfRule>
  </conditionalFormatting>
  <conditionalFormatting sqref="AL10:AL113">
    <cfRule type="cellIs" dxfId="353" priority="62" operator="equal">
      <formula>"Catastrófico"</formula>
    </cfRule>
    <cfRule type="cellIs" dxfId="352" priority="63" operator="equal">
      <formula>"Mayor"</formula>
    </cfRule>
    <cfRule type="cellIs" dxfId="351" priority="64" operator="equal">
      <formula>"Moderado"</formula>
    </cfRule>
    <cfRule type="cellIs" dxfId="350" priority="65" operator="equal">
      <formula>"Menor"</formula>
    </cfRule>
    <cfRule type="cellIs" dxfId="349" priority="66" operator="equal">
      <formula>"Leve"</formula>
    </cfRule>
  </conditionalFormatting>
  <conditionalFormatting sqref="AL122:AL125 AL144:AL155 AL157:AL161 AL260:AL275">
    <cfRule type="cellIs" dxfId="348" priority="151" operator="equal">
      <formula>"Catastrófico"</formula>
    </cfRule>
    <cfRule type="cellIs" dxfId="347" priority="152" operator="equal">
      <formula>"Mayor"</formula>
    </cfRule>
    <cfRule type="cellIs" dxfId="346" priority="153" operator="equal">
      <formula>"Moderado"</formula>
    </cfRule>
    <cfRule type="cellIs" dxfId="345" priority="154" operator="equal">
      <formula>"Menor"</formula>
    </cfRule>
    <cfRule type="cellIs" dxfId="344" priority="155" operator="equal">
      <formula>"Leve"</formula>
    </cfRule>
  </conditionalFormatting>
  <conditionalFormatting sqref="AL163:AL179">
    <cfRule type="cellIs" dxfId="343" priority="10" operator="equal">
      <formula>"Leve"</formula>
    </cfRule>
    <cfRule type="cellIs" dxfId="342" priority="6" operator="equal">
      <formula>"Catastrófico"</formula>
    </cfRule>
    <cfRule type="cellIs" dxfId="341" priority="7" operator="equal">
      <formula>"Mayor"</formula>
    </cfRule>
    <cfRule type="cellIs" dxfId="340" priority="8" operator="equal">
      <formula>"Moderado"</formula>
    </cfRule>
    <cfRule type="cellIs" dxfId="339" priority="9" operator="equal">
      <formula>"Menor"</formula>
    </cfRule>
  </conditionalFormatting>
  <conditionalFormatting sqref="AN10:AN113">
    <cfRule type="cellIs" dxfId="338" priority="60" operator="equal">
      <formula>"Moderado"</formula>
    </cfRule>
    <cfRule type="cellIs" dxfId="337" priority="61" operator="equal">
      <formula>"Bajo"</formula>
    </cfRule>
    <cfRule type="cellIs" dxfId="336" priority="58" operator="equal">
      <formula>"Extremo"</formula>
    </cfRule>
    <cfRule type="cellIs" dxfId="335" priority="59" operator="equal">
      <formula>"Alto"</formula>
    </cfRule>
  </conditionalFormatting>
  <conditionalFormatting sqref="AN122:AN125 AN260:AN275">
    <cfRule type="cellIs" dxfId="334" priority="149" operator="equal">
      <formula>"Moderado"</formula>
    </cfRule>
    <cfRule type="cellIs" dxfId="333" priority="150" operator="equal">
      <formula>"Bajo"</formula>
    </cfRule>
    <cfRule type="cellIs" dxfId="332" priority="147" operator="equal">
      <formula>"Extremo"</formula>
    </cfRule>
    <cfRule type="cellIs" dxfId="331" priority="148" operator="equal">
      <formula>"Alto"</formula>
    </cfRule>
  </conditionalFormatting>
  <conditionalFormatting sqref="AN144:AN179">
    <cfRule type="cellIs" dxfId="330" priority="2" operator="equal">
      <formula>"Extremo"</formula>
    </cfRule>
    <cfRule type="cellIs" dxfId="329" priority="4" operator="equal">
      <formula>"Moderado"</formula>
    </cfRule>
    <cfRule type="cellIs" dxfId="328" priority="3" operator="equal">
      <formula>"Alto"</formula>
    </cfRule>
    <cfRule type="cellIs" dxfId="327" priority="5" operator="equal">
      <formula>"Bajo"</formula>
    </cfRule>
  </conditionalFormatting>
  <dataValidations count="1">
    <dataValidation allowBlank="1" showInputMessage="1" showErrorMessage="1" error="Recuerde que las acciones se generan bajo la medida de mitigar el riesgo" sqref="AP96:AQ96 AP98:AQ98 AT174:AV179" xr:uid="{EF248D4A-D1A9-41FE-9802-5AE204B2DE0A}"/>
  </dataValidations>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1" max="75" man="1"/>
  </colBreaks>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300-000001000000}">
          <x14:formula1>
            <xm:f>'Tabla Valoración controles'!$D$4:$D$6</xm:f>
          </x14:formula1>
          <xm:sqref>AC58:AC71 AC271:AC275 AC122:AC125 AC145:AC149 AC151:AC155 AC157:AC161 AC163:AC167 AC260:AC269</xm:sqref>
        </x14:dataValidation>
        <x14:dataValidation type="list" allowBlank="1" showInputMessage="1" showErrorMessage="1" xr:uid="{00000000-0002-0000-0300-000002000000}">
          <x14:formula1>
            <xm:f>'Tabla Valoración controles'!$D$7:$D$8</xm:f>
          </x14:formula1>
          <xm:sqref>AD58:AD71 AD271:AD275 AD122:AD125 AD145:AD149 AD151:AD155 AD157:AD161 AD163:AD167 AD260:AD269</xm:sqref>
        </x14:dataValidation>
        <x14:dataValidation type="list" allowBlank="1" showInputMessage="1" showErrorMessage="1" xr:uid="{00000000-0002-0000-0300-000003000000}">
          <x14:formula1>
            <xm:f>'Tabla Valoración controles'!$D$9:$D$10</xm:f>
          </x14:formula1>
          <xm:sqref>AF58:AF71 AF271:AF275 AF122:AF125 AF145:AF149 AF151:AF155 AF157:AF161 AF163:AF167 AF260:AF269</xm:sqref>
        </x14:dataValidation>
        <x14:dataValidation type="list" allowBlank="1" showInputMessage="1" showErrorMessage="1" xr:uid="{00000000-0002-0000-0300-000004000000}">
          <x14:formula1>
            <xm:f>'Tabla Valoración controles'!$D$11:$D$12</xm:f>
          </x14:formula1>
          <xm:sqref>AG58:AG71 AG271:AG275 AG122:AG125 AG145:AG149 AG151:AG155 AG157:AG161 AG163:AG167 AG260:AG269</xm:sqref>
        </x14:dataValidation>
        <x14:dataValidation type="list" allowBlank="1" showInputMessage="1" showErrorMessage="1" xr:uid="{00000000-0002-0000-0300-000005000000}">
          <x14:formula1>
            <xm:f>'Tabla Valoración controles'!$D$13:$D$14</xm:f>
          </x14:formula1>
          <xm:sqref>AH58:AH71 AH271:AH275 AH122:AH125 AH145:AH149 AH151:AH155 AH157:AH161 AH163:AH167 AH260:AH269</xm:sqref>
        </x14:dataValidation>
        <x14:dataValidation type="list" allowBlank="1" showInputMessage="1" showErrorMessage="1" xr:uid="{00000000-0002-0000-0300-000006000000}">
          <x14:formula1>
            <xm:f>Listas!$E$2:$E$7</xm:f>
          </x14:formula1>
          <xm:sqref>C58:C65 C144:C167 C258:C275</xm:sqref>
        </x14:dataValidation>
        <x14:dataValidation type="list" allowBlank="1" showInputMessage="1" showErrorMessage="1" xr:uid="{00000000-0002-0000-0300-000007000000}">
          <x14:formula1>
            <xm:f>Listas!$B$2:$B$5</xm:f>
          </x14:formula1>
          <xm:sqref>AO58:AO71 AO122:AO125 AO144:AO167 AO260:AO275</xm:sqref>
        </x14:dataValidation>
        <x14:dataValidation type="list" allowBlank="1" showInputMessage="1" showErrorMessage="1" xr:uid="{00000000-0002-0000-0300-000008000000}">
          <x14:formula1>
            <xm:f>'Tabla Impacto'!$F$211:$F$222</xm:f>
          </x14:formula1>
          <xm:sqref>R58:R65 R144:R167 R258:R275</xm:sqref>
        </x14:dataValidation>
        <x14:dataValidation type="custom" allowBlank="1" showInputMessage="1" showErrorMessage="1" error="Recuerde que las acciones se generan bajo la medida de mitigar el riesgo" xr:uid="{00000000-0002-0000-0300-00000F000000}">
          <x14:formula1>
            <xm:f>IF(OR(#REF!=Listas!$B$2,#REF!=Listas!$B$3,#REF!=Listas!$B$4),ISBLANK(#REF!),ISTEXT(#REF!))</xm:f>
          </x14:formula1>
          <xm:sqref>AT264:AV264 AT66:AV66 AT58:AV58 AT120:AV120</xm:sqref>
        </x14:dataValidation>
        <x14:dataValidation type="list" allowBlank="1" showInputMessage="1" showErrorMessage="1" xr:uid="{00000000-0002-0000-0300-00000C000000}">
          <x14:formula1>
            <xm:f>Listas!$B$13:$B$18</xm:f>
          </x14:formula1>
          <xm:sqref>H58:H65 H144:H167 H264:H269</xm:sqref>
        </x14:dataValidation>
        <x14:dataValidation type="list" allowBlank="1" showInputMessage="1" showErrorMessage="1" xr:uid="{56974EBC-92AA-46D7-A563-12DC1F3E81D0}">
          <x14:formula1>
            <xm:f>Listas!$F$9:$F$10</xm:f>
          </x14:formula1>
          <xm:sqref>I58:I65 I144:I167 I258:I269</xm:sqref>
        </x14:dataValidation>
        <x14:dataValidation type="list" allowBlank="1" showInputMessage="1" showErrorMessage="1" xr:uid="{03058C6C-7F42-42BB-9770-ED87FDA682A3}">
          <x14:formula1>
            <xm:f>Listas!$H$9:$H$13</xm:f>
          </x14:formula1>
          <xm:sqref>M58:M65 N162:N167 N150:N155 M144:M167 M258:M275</xm:sqref>
        </x14:dataValidation>
        <x14:dataValidation type="list" allowBlank="1" showInputMessage="1" showErrorMessage="1" xr:uid="{F2288737-8C01-4533-ADFF-3064F3A41D07}">
          <x14:formula1>
            <xm:f>Listas!$H$2:$H$6</xm:f>
          </x14:formula1>
          <xm:sqref>Y58:Y71 Y122:Y125 Y145:Y149 Y151:Y155 Y157:Y161 Y163:Y167 Y260:Y275</xm:sqref>
        </x14:dataValidation>
        <x14:dataValidation type="list" allowBlank="1" showInputMessage="1" showErrorMessage="1" xr:uid="{ED0225A5-353B-484A-9502-C16753E9C895}">
          <x14:formula1>
            <xm:f>Listas!$H$15:$H$19</xm:f>
          </x14:formula1>
          <xm:sqref>N58:N65 N144:N149 N258:N275</xm:sqref>
        </x14:dataValidation>
        <x14:dataValidation type="list" allowBlank="1" showInputMessage="1" showErrorMessage="1" xr:uid="{AA7F15B9-31F8-4763-B2BD-2EE92D455BDC}">
          <x14:formula1>
            <xm:f>'Intructivo control cambio'!$C$256:$C$279</xm:f>
          </x14:formula1>
          <xm:sqref>B10 B246 B16 B28 B34 B22 B40 B46 B52 B58 B66 B72 B78 B186 B240 B84 B102 B108 B96 B114 B120 B126 B138 B90 B132 B144 B168 B162 B180 B150 B156 B174 B204 B198 B216 B192 B210 B222 B228 B234 B252 B258 B264 B270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AB9A3-DAB5-4CEE-AF8C-077ED4DD2F13}">
  <sheetPr>
    <tabColor theme="5" tint="0.59999389629810485"/>
  </sheetPr>
  <dimension ref="A1:JP87"/>
  <sheetViews>
    <sheetView zoomScale="60" zoomScaleNormal="60" zoomScaleSheetLayoutView="50" zoomScalePageLayoutView="60" workbookViewId="0">
      <selection activeCell="AA48" sqref="AA48"/>
    </sheetView>
  </sheetViews>
  <sheetFormatPr baseColWidth="10" defaultColWidth="11.42578125" defaultRowHeight="15" x14ac:dyDescent="0.2"/>
  <cols>
    <col min="1" max="1" width="8.42578125" style="111" customWidth="1"/>
    <col min="2" max="3" width="22.7109375" style="111" customWidth="1"/>
    <col min="4" max="4" width="32" style="111" customWidth="1"/>
    <col min="5" max="6" width="25.28515625" style="111" customWidth="1"/>
    <col min="7" max="7" width="51.140625" style="111" customWidth="1"/>
    <col min="8" max="8" width="15.28515625" style="95" customWidth="1"/>
    <col min="9" max="9" width="17.7109375" style="95" customWidth="1"/>
    <col min="10" max="11" width="18.85546875" style="95" customWidth="1"/>
    <col min="12" max="12" width="24.28515625" style="95" customWidth="1"/>
    <col min="13" max="13" width="19.42578125" style="95" customWidth="1"/>
    <col min="14" max="14" width="20.5703125" style="95" customWidth="1"/>
    <col min="15" max="15" width="16.7109375" style="112" customWidth="1"/>
    <col min="16" max="16" width="16.7109375" style="95" customWidth="1"/>
    <col min="17" max="17" width="20.42578125" style="95" customWidth="1"/>
    <col min="18" max="18" width="12.85546875" style="95" customWidth="1"/>
    <col min="19" max="19" width="35.85546875" style="95" customWidth="1"/>
    <col min="20" max="20" width="19" style="95" customWidth="1"/>
    <col min="21" max="21" width="17.5703125" style="95" customWidth="1"/>
    <col min="22" max="22" width="15" style="95" customWidth="1"/>
    <col min="23" max="23" width="5.140625" style="95" customWidth="1"/>
    <col min="24" max="24" width="29.85546875" style="95" customWidth="1"/>
    <col min="25" max="25" width="11.7109375" style="95" customWidth="1"/>
    <col min="26" max="26" width="33.5703125" style="95" customWidth="1"/>
    <col min="27" max="27" width="32.7109375" style="95" customWidth="1"/>
    <col min="28" max="28" width="19.7109375" style="95" customWidth="1"/>
    <col min="29" max="29" width="5.85546875" style="95" customWidth="1"/>
    <col min="30" max="30" width="6.85546875" style="95" customWidth="1"/>
    <col min="31" max="31" width="5" style="95" customWidth="1"/>
    <col min="32" max="32" width="5.5703125" style="95" customWidth="1"/>
    <col min="33" max="33" width="7.140625" style="95" customWidth="1"/>
    <col min="34" max="34" width="6.7109375" style="95" customWidth="1"/>
    <col min="35" max="35" width="7.5703125" style="95" customWidth="1"/>
    <col min="36" max="36" width="8.5703125" style="95" customWidth="1"/>
    <col min="37" max="41" width="10.85546875" style="95" customWidth="1"/>
    <col min="42" max="42" width="33.28515625" style="110" customWidth="1"/>
    <col min="43" max="43" width="23" style="95" customWidth="1"/>
    <col min="44" max="44" width="18.85546875" style="95" customWidth="1"/>
    <col min="45" max="45" width="23.7109375" style="95" customWidth="1"/>
    <col min="46" max="46" width="22.42578125" style="95" customWidth="1"/>
    <col min="47" max="47" width="16.42578125" style="95" customWidth="1"/>
    <col min="48" max="48" width="20.5703125" style="95" customWidth="1"/>
    <col min="49" max="16384" width="11.42578125" style="95"/>
  </cols>
  <sheetData>
    <row r="1" spans="1:276" s="97" customFormat="1" ht="20.25" x14ac:dyDescent="0.3">
      <c r="A1" s="328"/>
      <c r="B1" s="329"/>
      <c r="C1" s="330"/>
      <c r="D1" s="331"/>
      <c r="E1" s="319" t="s">
        <v>135</v>
      </c>
      <c r="F1" s="320"/>
      <c r="G1" s="320"/>
      <c r="H1" s="320"/>
      <c r="I1" s="320"/>
      <c r="J1" s="320"/>
      <c r="K1" s="320"/>
      <c r="L1" s="320"/>
      <c r="M1" s="320"/>
      <c r="N1" s="320"/>
      <c r="O1" s="320"/>
      <c r="P1" s="320"/>
      <c r="Q1" s="320"/>
      <c r="R1" s="320"/>
      <c r="S1" s="320"/>
      <c r="T1" s="320"/>
      <c r="U1" s="321"/>
      <c r="V1" s="136"/>
      <c r="W1" s="136"/>
      <c r="X1" s="136"/>
      <c r="Y1" s="136"/>
      <c r="Z1" s="136"/>
      <c r="AA1" s="136"/>
      <c r="AB1" s="316"/>
      <c r="AC1" s="316"/>
      <c r="AD1" s="316"/>
      <c r="AE1" s="316"/>
      <c r="AF1" s="316"/>
      <c r="AG1" s="316"/>
      <c r="AH1" s="316"/>
      <c r="AI1" s="316"/>
      <c r="AJ1" s="316"/>
      <c r="AK1" s="316"/>
      <c r="AL1" s="316"/>
      <c r="AM1" s="316"/>
      <c r="AN1" s="316"/>
      <c r="AO1" s="316"/>
      <c r="AP1" s="316"/>
      <c r="AQ1" s="316"/>
      <c r="AR1" s="316"/>
      <c r="AS1" s="316"/>
      <c r="AT1" s="316"/>
      <c r="AU1" s="316"/>
      <c r="AV1" s="316"/>
      <c r="AW1" s="96"/>
      <c r="AX1" s="96"/>
      <c r="AY1" s="96"/>
      <c r="AZ1" s="96"/>
      <c r="BA1" s="96"/>
      <c r="BB1" s="96"/>
      <c r="BC1" s="96"/>
      <c r="BD1" s="96"/>
      <c r="BE1" s="96"/>
      <c r="BF1" s="96"/>
      <c r="BG1" s="96"/>
      <c r="BH1" s="96"/>
      <c r="BI1" s="96"/>
      <c r="BJ1" s="96"/>
      <c r="BK1" s="96"/>
      <c r="BL1" s="96"/>
      <c r="BM1" s="96"/>
      <c r="BN1" s="96"/>
      <c r="BO1" s="96"/>
      <c r="BP1" s="96"/>
      <c r="BQ1" s="96"/>
      <c r="BR1" s="96"/>
      <c r="BS1" s="96"/>
      <c r="BT1" s="96"/>
    </row>
    <row r="2" spans="1:276" s="97" customFormat="1" ht="21" thickBot="1" x14ac:dyDescent="0.35">
      <c r="A2" s="332"/>
      <c r="B2" s="333"/>
      <c r="C2" s="334"/>
      <c r="D2" s="335"/>
      <c r="E2" s="322"/>
      <c r="F2" s="323"/>
      <c r="G2" s="323"/>
      <c r="H2" s="323"/>
      <c r="I2" s="323"/>
      <c r="J2" s="323"/>
      <c r="K2" s="323"/>
      <c r="L2" s="323"/>
      <c r="M2" s="323"/>
      <c r="N2" s="323"/>
      <c r="O2" s="323"/>
      <c r="P2" s="323"/>
      <c r="Q2" s="323"/>
      <c r="R2" s="323"/>
      <c r="S2" s="323"/>
      <c r="T2" s="323"/>
      <c r="U2" s="324"/>
      <c r="V2" s="136"/>
      <c r="W2" s="136"/>
      <c r="X2" s="136"/>
      <c r="Y2" s="136"/>
      <c r="Z2" s="136"/>
      <c r="AA2" s="136"/>
      <c r="AB2" s="316"/>
      <c r="AC2" s="316"/>
      <c r="AD2" s="316"/>
      <c r="AE2" s="316"/>
      <c r="AF2" s="316"/>
      <c r="AG2" s="316"/>
      <c r="AH2" s="316"/>
      <c r="AI2" s="316"/>
      <c r="AJ2" s="316"/>
      <c r="AK2" s="316"/>
      <c r="AL2" s="316"/>
      <c r="AM2" s="316"/>
      <c r="AN2" s="316"/>
      <c r="AO2" s="316"/>
      <c r="AP2" s="316"/>
      <c r="AQ2" s="316"/>
      <c r="AR2" s="316"/>
      <c r="AS2" s="316"/>
      <c r="AT2" s="316"/>
      <c r="AU2" s="316"/>
      <c r="AV2" s="316"/>
      <c r="AW2" s="96"/>
      <c r="AX2" s="96"/>
      <c r="AY2" s="96"/>
      <c r="AZ2" s="96"/>
      <c r="BA2" s="96"/>
      <c r="BB2" s="96"/>
      <c r="BC2" s="96"/>
      <c r="BD2" s="96"/>
      <c r="BE2" s="96"/>
      <c r="BF2" s="96"/>
      <c r="BG2" s="96"/>
      <c r="BH2" s="96"/>
      <c r="BI2" s="96"/>
      <c r="BJ2" s="96"/>
      <c r="BK2" s="96"/>
      <c r="BL2" s="96"/>
      <c r="BM2" s="96"/>
      <c r="BN2" s="96"/>
      <c r="BO2" s="96"/>
      <c r="BP2" s="96"/>
      <c r="BQ2" s="96"/>
      <c r="BR2" s="96"/>
      <c r="BS2" s="96"/>
      <c r="BT2" s="96"/>
    </row>
    <row r="3" spans="1:276" s="97" customFormat="1" ht="27.75" customHeight="1" thickBot="1" x14ac:dyDescent="0.35">
      <c r="A3" s="332"/>
      <c r="B3" s="333"/>
      <c r="C3" s="334"/>
      <c r="D3" s="335"/>
      <c r="E3" s="325" t="s">
        <v>136</v>
      </c>
      <c r="F3" s="326"/>
      <c r="G3" s="326"/>
      <c r="H3" s="326"/>
      <c r="I3" s="326"/>
      <c r="J3" s="327"/>
      <c r="K3" s="325" t="s">
        <v>137</v>
      </c>
      <c r="L3" s="326"/>
      <c r="M3" s="326"/>
      <c r="N3" s="326"/>
      <c r="O3" s="326"/>
      <c r="P3" s="326"/>
      <c r="Q3" s="326"/>
      <c r="R3" s="326"/>
      <c r="S3" s="326"/>
      <c r="T3" s="326"/>
      <c r="U3" s="327"/>
      <c r="V3" s="137"/>
      <c r="W3" s="137"/>
      <c r="X3" s="137"/>
      <c r="Y3" s="137"/>
      <c r="Z3" s="137"/>
      <c r="AA3" s="136"/>
      <c r="AB3" s="317"/>
      <c r="AC3" s="317"/>
      <c r="AD3" s="317"/>
      <c r="AE3" s="317"/>
      <c r="AF3" s="317"/>
      <c r="AG3" s="317"/>
      <c r="AH3" s="317"/>
      <c r="AI3" s="317"/>
      <c r="AJ3" s="317"/>
      <c r="AK3" s="317"/>
      <c r="AL3" s="317"/>
      <c r="AM3" s="317"/>
      <c r="AN3" s="317"/>
      <c r="AO3" s="317"/>
      <c r="AP3" s="317"/>
      <c r="AQ3" s="317"/>
      <c r="AR3" s="317"/>
      <c r="AS3" s="317"/>
      <c r="AT3" s="317"/>
      <c r="AU3" s="317"/>
      <c r="AV3" s="317"/>
      <c r="AW3" s="96"/>
      <c r="AX3" s="96"/>
      <c r="AY3" s="96"/>
      <c r="AZ3" s="96"/>
      <c r="BA3" s="96"/>
      <c r="BB3" s="96"/>
      <c r="BC3" s="96"/>
      <c r="BD3" s="96"/>
      <c r="BE3" s="96"/>
      <c r="BF3" s="96"/>
      <c r="BG3" s="96"/>
      <c r="BH3" s="96"/>
      <c r="BI3" s="96"/>
      <c r="BJ3" s="96"/>
      <c r="BK3" s="96"/>
      <c r="BL3" s="96"/>
      <c r="BM3" s="96"/>
      <c r="BN3" s="96"/>
      <c r="BO3" s="96"/>
      <c r="BP3" s="96"/>
      <c r="BQ3" s="96"/>
      <c r="BR3" s="96"/>
      <c r="BS3" s="96"/>
      <c r="BT3" s="96"/>
    </row>
    <row r="4" spans="1:276" s="97" customFormat="1" ht="27.75" customHeight="1" thickBot="1" x14ac:dyDescent="0.35">
      <c r="A4" s="336"/>
      <c r="B4" s="337"/>
      <c r="C4" s="338"/>
      <c r="D4" s="339"/>
      <c r="E4" s="325" t="s">
        <v>138</v>
      </c>
      <c r="F4" s="326"/>
      <c r="G4" s="326"/>
      <c r="H4" s="326"/>
      <c r="I4" s="326"/>
      <c r="J4" s="326"/>
      <c r="K4" s="326"/>
      <c r="L4" s="326"/>
      <c r="M4" s="326"/>
      <c r="N4" s="326"/>
      <c r="O4" s="326"/>
      <c r="P4" s="326"/>
      <c r="Q4" s="326"/>
      <c r="R4" s="326"/>
      <c r="S4" s="326"/>
      <c r="T4" s="326"/>
      <c r="U4" s="327"/>
      <c r="V4" s="136"/>
      <c r="W4" s="136"/>
      <c r="X4" s="136"/>
      <c r="Y4" s="136"/>
      <c r="Z4" s="136"/>
      <c r="AA4" s="136"/>
      <c r="AB4" s="317"/>
      <c r="AC4" s="317"/>
      <c r="AD4" s="317"/>
      <c r="AE4" s="317"/>
      <c r="AF4" s="317"/>
      <c r="AG4" s="317"/>
      <c r="AH4" s="317"/>
      <c r="AI4" s="317"/>
      <c r="AJ4" s="317"/>
      <c r="AK4" s="317"/>
      <c r="AL4" s="317"/>
      <c r="AM4" s="317"/>
      <c r="AN4" s="317"/>
      <c r="AO4" s="317"/>
      <c r="AP4" s="317"/>
      <c r="AQ4" s="317"/>
      <c r="AR4" s="317"/>
      <c r="AS4" s="317"/>
      <c r="AT4" s="317"/>
      <c r="AU4" s="317"/>
      <c r="AV4" s="317"/>
      <c r="AW4" s="96"/>
      <c r="AX4" s="96"/>
      <c r="AY4" s="96"/>
      <c r="AZ4" s="96"/>
      <c r="BA4" s="96"/>
      <c r="BB4" s="96"/>
      <c r="BC4" s="96"/>
      <c r="BD4" s="96"/>
      <c r="BE4" s="96"/>
      <c r="BF4" s="96"/>
      <c r="BG4" s="96"/>
      <c r="BH4" s="96"/>
      <c r="BI4" s="96"/>
      <c r="BJ4" s="96"/>
      <c r="BK4" s="96"/>
      <c r="BL4" s="96"/>
      <c r="BM4" s="96"/>
      <c r="BN4" s="96"/>
      <c r="BO4" s="96"/>
      <c r="BP4" s="96"/>
      <c r="BQ4" s="96"/>
      <c r="BR4" s="96"/>
      <c r="BS4" s="96"/>
      <c r="BT4" s="96"/>
    </row>
    <row r="5" spans="1:276" x14ac:dyDescent="0.2">
      <c r="A5" s="98"/>
      <c r="B5" s="98"/>
      <c r="C5" s="99"/>
      <c r="D5" s="98"/>
      <c r="E5" s="98"/>
      <c r="F5" s="98"/>
      <c r="G5" s="98"/>
      <c r="H5" s="100"/>
      <c r="I5" s="100"/>
      <c r="J5" s="100"/>
      <c r="K5" s="100"/>
      <c r="L5" s="100"/>
      <c r="M5" s="100"/>
      <c r="N5" s="100"/>
      <c r="O5" s="101"/>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38"/>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row>
    <row r="6" spans="1:276" ht="15.75" x14ac:dyDescent="0.25">
      <c r="A6" s="102"/>
      <c r="B6" s="102"/>
      <c r="C6" s="102"/>
      <c r="D6" s="103"/>
      <c r="E6" s="103"/>
      <c r="F6" s="103"/>
      <c r="G6" s="103"/>
      <c r="H6" s="103"/>
      <c r="I6" s="103"/>
      <c r="J6" s="103"/>
      <c r="K6" s="103"/>
      <c r="L6" s="103"/>
      <c r="M6" s="103"/>
      <c r="N6" s="103"/>
      <c r="O6" s="103"/>
      <c r="P6" s="103"/>
      <c r="Q6" s="103"/>
      <c r="R6" s="103"/>
      <c r="S6" s="103"/>
      <c r="T6" s="103"/>
      <c r="U6" s="103"/>
      <c r="V6" s="103"/>
      <c r="W6" s="103"/>
      <c r="X6" s="103"/>
      <c r="Y6" s="103"/>
      <c r="Z6" s="103"/>
      <c r="AA6" s="104"/>
      <c r="AB6" s="104"/>
      <c r="AC6" s="104"/>
      <c r="AD6" s="105"/>
      <c r="AE6" s="105"/>
      <c r="AF6" s="105"/>
      <c r="AG6" s="105"/>
      <c r="AH6" s="105"/>
      <c r="AI6" s="105"/>
      <c r="AJ6" s="105"/>
      <c r="AK6" s="105"/>
      <c r="AL6" s="105"/>
      <c r="AM6" s="105"/>
      <c r="AN6" s="105"/>
      <c r="AO6" s="105"/>
      <c r="AP6" s="105"/>
      <c r="AQ6" s="105"/>
      <c r="AR6" s="105"/>
      <c r="AS6" s="105"/>
      <c r="AT6" s="105"/>
      <c r="AU6" s="105"/>
      <c r="AV6" s="105"/>
    </row>
    <row r="7" spans="1:276" ht="27.75" customHeight="1" x14ac:dyDescent="0.2">
      <c r="A7" s="361" t="s">
        <v>139</v>
      </c>
      <c r="B7" s="361"/>
      <c r="C7" s="361"/>
      <c r="D7" s="361"/>
      <c r="E7" s="361"/>
      <c r="F7" s="361"/>
      <c r="G7" s="361"/>
      <c r="H7" s="361"/>
      <c r="I7" s="304" t="s">
        <v>140</v>
      </c>
      <c r="J7" s="304"/>
      <c r="K7" s="304"/>
      <c r="L7" s="304"/>
      <c r="M7" s="360" t="s">
        <v>141</v>
      </c>
      <c r="N7" s="360"/>
      <c r="O7" s="304" t="s">
        <v>142</v>
      </c>
      <c r="P7" s="304"/>
      <c r="Q7" s="304"/>
      <c r="R7" s="304"/>
      <c r="S7" s="304"/>
      <c r="T7" s="304"/>
      <c r="U7" s="304"/>
      <c r="V7" s="304"/>
      <c r="W7" s="361" t="s">
        <v>143</v>
      </c>
      <c r="X7" s="361"/>
      <c r="Y7" s="361"/>
      <c r="Z7" s="361"/>
      <c r="AA7" s="361"/>
      <c r="AB7" s="361"/>
      <c r="AC7" s="361"/>
      <c r="AD7" s="361"/>
      <c r="AE7" s="361"/>
      <c r="AF7" s="361"/>
      <c r="AG7" s="361"/>
      <c r="AH7" s="361"/>
      <c r="AI7" s="361"/>
      <c r="AJ7" s="306" t="s">
        <v>144</v>
      </c>
      <c r="AK7" s="306"/>
      <c r="AL7" s="306"/>
      <c r="AM7" s="306"/>
      <c r="AN7" s="306"/>
      <c r="AO7" s="361" t="s">
        <v>145</v>
      </c>
      <c r="AP7" s="361"/>
      <c r="AQ7" s="361"/>
      <c r="AR7" s="361"/>
      <c r="AS7" s="361"/>
      <c r="AT7" s="304" t="s">
        <v>146</v>
      </c>
      <c r="AU7" s="304"/>
      <c r="AV7" s="304"/>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row>
    <row r="8" spans="1:276" ht="15.75" customHeight="1" x14ac:dyDescent="0.2">
      <c r="A8" s="362" t="s">
        <v>147</v>
      </c>
      <c r="B8" s="360" t="s">
        <v>148</v>
      </c>
      <c r="C8" s="360" t="s">
        <v>149</v>
      </c>
      <c r="D8" s="360" t="s">
        <v>543</v>
      </c>
      <c r="E8" s="360" t="s">
        <v>544</v>
      </c>
      <c r="F8" s="360" t="s">
        <v>152</v>
      </c>
      <c r="G8" s="360" t="s">
        <v>153</v>
      </c>
      <c r="H8" s="360" t="s">
        <v>52</v>
      </c>
      <c r="I8" s="306" t="s">
        <v>42</v>
      </c>
      <c r="J8" s="306" t="s">
        <v>154</v>
      </c>
      <c r="K8" s="306" t="s">
        <v>155</v>
      </c>
      <c r="L8" s="306" t="s">
        <v>156</v>
      </c>
      <c r="M8" s="360"/>
      <c r="N8" s="360"/>
      <c r="O8" s="306" t="s">
        <v>157</v>
      </c>
      <c r="P8" s="306" t="s">
        <v>158</v>
      </c>
      <c r="Q8" s="304" t="s">
        <v>159</v>
      </c>
      <c r="R8" s="306" t="s">
        <v>160</v>
      </c>
      <c r="S8" s="306" t="s">
        <v>161</v>
      </c>
      <c r="T8" s="306" t="s">
        <v>162</v>
      </c>
      <c r="U8" s="304" t="s">
        <v>159</v>
      </c>
      <c r="V8" s="306" t="s">
        <v>163</v>
      </c>
      <c r="W8" s="359" t="s">
        <v>164</v>
      </c>
      <c r="X8" s="253"/>
      <c r="Y8" s="253"/>
      <c r="Z8" s="253"/>
      <c r="AA8" s="360" t="s">
        <v>165</v>
      </c>
      <c r="AB8" s="360" t="s">
        <v>166</v>
      </c>
      <c r="AC8" s="360" t="s">
        <v>167</v>
      </c>
      <c r="AD8" s="360"/>
      <c r="AE8" s="360"/>
      <c r="AF8" s="360"/>
      <c r="AG8" s="360"/>
      <c r="AH8" s="360"/>
      <c r="AI8" s="359" t="s">
        <v>168</v>
      </c>
      <c r="AJ8" s="297" t="s">
        <v>169</v>
      </c>
      <c r="AK8" s="297" t="s">
        <v>159</v>
      </c>
      <c r="AL8" s="297" t="s">
        <v>170</v>
      </c>
      <c r="AM8" s="297" t="s">
        <v>159</v>
      </c>
      <c r="AN8" s="297" t="s">
        <v>171</v>
      </c>
      <c r="AO8" s="359" t="s">
        <v>172</v>
      </c>
      <c r="AP8" s="360" t="s">
        <v>173</v>
      </c>
      <c r="AQ8" s="360" t="s">
        <v>174</v>
      </c>
      <c r="AR8" s="360" t="s">
        <v>175</v>
      </c>
      <c r="AS8" s="360" t="s">
        <v>176</v>
      </c>
      <c r="AT8" s="306" t="s">
        <v>177</v>
      </c>
      <c r="AU8" s="306" t="s">
        <v>175</v>
      </c>
      <c r="AV8" s="306" t="s">
        <v>178</v>
      </c>
      <c r="AW8" s="100"/>
      <c r="AX8" s="100"/>
      <c r="AY8" s="100"/>
      <c r="AZ8" s="100"/>
      <c r="BA8" s="100"/>
      <c r="BB8" s="100"/>
      <c r="BC8" s="100"/>
      <c r="BD8" s="100"/>
      <c r="BE8" s="100"/>
      <c r="BF8" s="100"/>
      <c r="BG8" s="100"/>
      <c r="BH8" s="100"/>
      <c r="BI8" s="100"/>
      <c r="BJ8" s="100"/>
      <c r="BK8" s="100"/>
      <c r="BL8" s="100"/>
      <c r="BM8" s="100"/>
      <c r="BN8" s="100"/>
      <c r="BO8" s="100"/>
      <c r="BP8" s="100"/>
      <c r="BQ8" s="100"/>
      <c r="BR8" s="100"/>
      <c r="BS8" s="100"/>
    </row>
    <row r="9" spans="1:276" s="108" customFormat="1" ht="116.25" customHeight="1" x14ac:dyDescent="0.25">
      <c r="A9" s="362"/>
      <c r="B9" s="361"/>
      <c r="C9" s="361"/>
      <c r="D9" s="360"/>
      <c r="E9" s="360"/>
      <c r="F9" s="360"/>
      <c r="G9" s="361"/>
      <c r="H9" s="360"/>
      <c r="I9" s="306"/>
      <c r="J9" s="306"/>
      <c r="K9" s="306"/>
      <c r="L9" s="306"/>
      <c r="M9" s="251" t="s">
        <v>179</v>
      </c>
      <c r="N9" s="251" t="s">
        <v>180</v>
      </c>
      <c r="O9" s="306"/>
      <c r="P9" s="306"/>
      <c r="Q9" s="304"/>
      <c r="R9" s="306"/>
      <c r="S9" s="306"/>
      <c r="T9" s="304"/>
      <c r="U9" s="304"/>
      <c r="V9" s="306"/>
      <c r="W9" s="359"/>
      <c r="X9" s="251" t="s">
        <v>178</v>
      </c>
      <c r="Y9" s="251" t="s">
        <v>177</v>
      </c>
      <c r="Z9" s="251" t="s">
        <v>181</v>
      </c>
      <c r="AA9" s="360"/>
      <c r="AB9" s="360"/>
      <c r="AC9" s="252" t="s">
        <v>182</v>
      </c>
      <c r="AD9" s="252" t="s">
        <v>183</v>
      </c>
      <c r="AE9" s="252" t="s">
        <v>184</v>
      </c>
      <c r="AF9" s="252" t="s">
        <v>185</v>
      </c>
      <c r="AG9" s="252" t="s">
        <v>186</v>
      </c>
      <c r="AH9" s="252" t="s">
        <v>187</v>
      </c>
      <c r="AI9" s="359"/>
      <c r="AJ9" s="297"/>
      <c r="AK9" s="297"/>
      <c r="AL9" s="297"/>
      <c r="AM9" s="297"/>
      <c r="AN9" s="297"/>
      <c r="AO9" s="359"/>
      <c r="AP9" s="360"/>
      <c r="AQ9" s="360"/>
      <c r="AR9" s="360"/>
      <c r="AS9" s="360"/>
      <c r="AT9" s="306"/>
      <c r="AU9" s="306"/>
      <c r="AV9" s="3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7"/>
      <c r="DC9" s="107"/>
      <c r="DD9" s="107"/>
      <c r="DE9" s="107"/>
      <c r="DF9" s="107"/>
      <c r="DG9" s="107"/>
      <c r="DH9" s="107"/>
      <c r="DI9" s="107"/>
      <c r="DJ9" s="107"/>
      <c r="DK9" s="107"/>
      <c r="DL9" s="107"/>
      <c r="DM9" s="107"/>
      <c r="DN9" s="107"/>
      <c r="DO9" s="107"/>
      <c r="DP9" s="107"/>
      <c r="DQ9" s="107"/>
      <c r="DR9" s="107"/>
      <c r="DS9" s="107"/>
      <c r="DT9" s="107"/>
      <c r="DU9" s="107"/>
      <c r="DV9" s="107"/>
      <c r="DW9" s="107"/>
      <c r="DX9" s="107"/>
      <c r="DY9" s="107"/>
      <c r="DZ9" s="107"/>
      <c r="EA9" s="107"/>
      <c r="EB9" s="107"/>
      <c r="EC9" s="107"/>
      <c r="ED9" s="107"/>
      <c r="EE9" s="107"/>
      <c r="EF9" s="107"/>
      <c r="EG9" s="107"/>
      <c r="EH9" s="107"/>
      <c r="EI9" s="107"/>
      <c r="EJ9" s="107"/>
      <c r="EK9" s="107"/>
      <c r="EL9" s="107"/>
      <c r="EM9" s="107"/>
      <c r="EN9" s="107"/>
      <c r="EO9" s="107"/>
      <c r="EP9" s="107"/>
      <c r="EQ9" s="107"/>
      <c r="ER9" s="107"/>
      <c r="ES9" s="107"/>
      <c r="ET9" s="107"/>
      <c r="EU9" s="107"/>
      <c r="EV9" s="107"/>
      <c r="EW9" s="107"/>
      <c r="EX9" s="107"/>
      <c r="EY9" s="107"/>
      <c r="EZ9" s="107"/>
      <c r="FA9" s="107"/>
      <c r="FB9" s="107"/>
      <c r="FC9" s="107"/>
      <c r="FD9" s="107"/>
      <c r="FE9" s="107"/>
      <c r="FF9" s="107"/>
      <c r="FG9" s="107"/>
      <c r="FH9" s="107"/>
      <c r="FI9" s="107"/>
      <c r="FJ9" s="107"/>
      <c r="FK9" s="107"/>
      <c r="FL9" s="107"/>
      <c r="FM9" s="107"/>
      <c r="FN9" s="107"/>
      <c r="FO9" s="107"/>
      <c r="FP9" s="107"/>
      <c r="FQ9" s="107"/>
      <c r="FR9" s="107"/>
      <c r="FS9" s="107"/>
      <c r="FT9" s="107"/>
      <c r="FU9" s="107"/>
      <c r="FV9" s="107"/>
      <c r="FW9" s="107"/>
      <c r="FX9" s="107"/>
      <c r="FY9" s="107"/>
      <c r="FZ9" s="107"/>
      <c r="GA9" s="107"/>
      <c r="GB9" s="107"/>
      <c r="GC9" s="107"/>
      <c r="GD9" s="107"/>
      <c r="GE9" s="107"/>
      <c r="GF9" s="107"/>
      <c r="GG9" s="107"/>
      <c r="GH9" s="107"/>
      <c r="GI9" s="107"/>
      <c r="GJ9" s="107"/>
      <c r="GK9" s="107"/>
      <c r="GL9" s="107"/>
      <c r="GM9" s="107"/>
      <c r="GN9" s="107"/>
      <c r="GO9" s="107"/>
      <c r="GP9" s="107"/>
      <c r="GQ9" s="107"/>
      <c r="GR9" s="107"/>
      <c r="GS9" s="107"/>
      <c r="GT9" s="107"/>
      <c r="GU9" s="107"/>
      <c r="GV9" s="107"/>
      <c r="GW9" s="107"/>
      <c r="GX9" s="107"/>
      <c r="GY9" s="107"/>
      <c r="GZ9" s="107"/>
      <c r="HA9" s="107"/>
      <c r="HB9" s="107"/>
      <c r="HC9" s="107"/>
      <c r="HD9" s="107"/>
      <c r="HE9" s="107"/>
      <c r="HF9" s="107"/>
      <c r="HG9" s="107"/>
      <c r="HH9" s="107"/>
      <c r="HI9" s="107"/>
      <c r="HJ9" s="107"/>
      <c r="HK9" s="107"/>
      <c r="HL9" s="107"/>
      <c r="HM9" s="107"/>
      <c r="HN9" s="107"/>
      <c r="HO9" s="107"/>
      <c r="HP9" s="107"/>
      <c r="HQ9" s="107"/>
      <c r="HR9" s="107"/>
      <c r="HS9" s="107"/>
      <c r="HT9" s="107"/>
      <c r="HU9" s="107"/>
      <c r="HV9" s="107"/>
      <c r="HW9" s="107"/>
      <c r="HX9" s="107"/>
      <c r="HY9" s="107"/>
      <c r="HZ9" s="107"/>
      <c r="IA9" s="107"/>
      <c r="IB9" s="107"/>
      <c r="IC9" s="107"/>
      <c r="ID9" s="107"/>
      <c r="IE9" s="107"/>
      <c r="IF9" s="107"/>
      <c r="IG9" s="107"/>
      <c r="IH9" s="107"/>
      <c r="II9" s="107"/>
      <c r="IJ9" s="107"/>
      <c r="IK9" s="107"/>
      <c r="IL9" s="107"/>
      <c r="IM9" s="107"/>
      <c r="IN9" s="107"/>
      <c r="IO9" s="107"/>
      <c r="IP9" s="107"/>
      <c r="IQ9" s="107"/>
      <c r="IR9" s="107"/>
      <c r="IS9" s="107"/>
      <c r="IT9" s="107"/>
      <c r="IU9" s="107"/>
      <c r="IV9" s="107"/>
      <c r="IW9" s="107"/>
      <c r="IX9" s="107"/>
      <c r="IY9" s="107"/>
      <c r="IZ9" s="107"/>
      <c r="JA9" s="107"/>
      <c r="JB9" s="107"/>
      <c r="JC9" s="107"/>
      <c r="JD9" s="107"/>
      <c r="JE9" s="107"/>
      <c r="JF9" s="107"/>
      <c r="JG9" s="107"/>
      <c r="JH9" s="107"/>
      <c r="JI9" s="107"/>
      <c r="JJ9" s="107"/>
      <c r="JK9" s="107"/>
      <c r="JL9" s="107"/>
      <c r="JM9" s="107"/>
      <c r="JN9" s="107"/>
      <c r="JO9" s="107"/>
      <c r="JP9" s="107"/>
    </row>
    <row r="10" spans="1:276" s="109" customFormat="1" ht="48" customHeight="1" x14ac:dyDescent="0.25">
      <c r="A10" s="309">
        <v>1</v>
      </c>
      <c r="B10" s="311" t="s">
        <v>262</v>
      </c>
      <c r="C10" s="292" t="s">
        <v>34</v>
      </c>
      <c r="D10" s="292" t="s">
        <v>545</v>
      </c>
      <c r="E10" s="292" t="s">
        <v>546</v>
      </c>
      <c r="F10" s="292" t="s">
        <v>547</v>
      </c>
      <c r="G10" s="305" t="str">
        <f>+CONCATENATE(C10," ",D10," ",E10)</f>
        <v>Posibilidad de afectación Económica y Reputacional Por manipular, alterar, entregar documentación y/o información, que ingresa a la entidad a partir de la recepción de las peticiones, Quejas, Reclamos, Felicitaciones o Denuncias para uso personal o favorecer a un tercero y/or  para obtener dadivas o beneficio particular</v>
      </c>
      <c r="H10" s="292" t="s">
        <v>72</v>
      </c>
      <c r="I10" s="292" t="s">
        <v>45</v>
      </c>
      <c r="J10" s="292" t="s">
        <v>548</v>
      </c>
      <c r="K10" s="292" t="s">
        <v>549</v>
      </c>
      <c r="L10" s="292" t="s">
        <v>550</v>
      </c>
      <c r="M10" s="292" t="s">
        <v>49</v>
      </c>
      <c r="N10" s="292" t="s">
        <v>64</v>
      </c>
      <c r="O10" s="300">
        <v>6696</v>
      </c>
      <c r="P10" s="299" t="str">
        <f>IF(O10&lt;=0,"",IF(O10&lt;=2,"Muy Baja",IF(O10&lt;=24,"Baja",IF(O10&lt;=500,"Media",IF(O10&lt;=5000,"Alta","Muy Alta")))))</f>
        <v>Muy Alta</v>
      </c>
      <c r="Q10" s="294">
        <f>IF(P10="","",IF(P10="Muy Baja",0.2,IF(P10="Baja",0.4,IF(P10="Media",0.6,IF(P10="Alta",0.8,IF(P10="Muy Alta",1,))))))</f>
        <v>1</v>
      </c>
      <c r="R10" s="293" t="s">
        <v>197</v>
      </c>
      <c r="S10" s="294" t="str">
        <f>IF(NOT(ISERROR(MATCH(R10,'[4]Tabla Impacto'!$B$245:$B$247,0))),'[4]Tabla Impacto'!$F$224&amp;"Por favor no seleccionar los criterios de impacto(Afectación Económica o presupuestal y Pérdida Reputacional)",R10)</f>
        <v xml:space="preserve">     El riesgo afecta la imagen de la entidad con algunos usuarios de relevancia frente al logro de los objetivos</v>
      </c>
      <c r="T10" s="299" t="str">
        <f>IF(OR(S10='[4]Tabla Impacto'!$C$12,S10='[4]Tabla Impacto'!$D$12),"Leve",IF(OR(S10='[4]Tabla Impacto'!$C$13,S10='[4]Tabla Impacto'!$D$13),"Menor",IF(OR(S10='[4]Tabla Impacto'!$C$14,S10='[4]Tabla Impacto'!$D$14),"Moderado",IF(OR(S10='[4]Tabla Impacto'!$C$15,S10='[4]Tabla Impacto'!$D$15),"Mayor",IF(OR(S10='[4]Tabla Impacto'!$C$16,S10='[4]Tabla Impacto'!$D$16),"Catastrófico","")))))</f>
        <v>Moderado</v>
      </c>
      <c r="U10" s="294">
        <f>IF(T10="","",IF(T10="Leve",0.2,IF(T10="Menor",0.4,IF(T10="Moderado",0.6,IF(T10="Mayor",0.8,IF(T10="Catastrófico",1,))))))</f>
        <v>0.6</v>
      </c>
      <c r="V10" s="296" t="str">
        <f>IF(OR(AND(P10="Muy Baja",T10="Leve"),AND(P10="Muy Baja",T10="Menor"),AND(P10="Baja",T10="Leve")),"Bajo",IF(OR(AND(P10="Muy baja",T10="Moderado"),AND(P10="Baja",T10="Menor"),AND(P10="Baja",T10="Moderado"),AND(P10="Media",T10="Leve"),AND(P10="Media",T10="Menor"),AND(P10="Media",T10="Moderado"),AND(P10="Alta",T10="Leve"),AND(P10="Alta",T10="Menor")),"Moderado",IF(OR(AND(P10="Muy Baja",T10="Mayor"),AND(P10="Baja",T10="Mayor"),AND(P10="Media",T10="Mayor"),AND(P10="Alta",T10="Moderado"),AND(P10="Alta",T10="Mayor"),AND(P10="Muy Alta",T10="Leve"),AND(P10="Muy Alta",T10="Menor"),AND(P10="Muy Alta",T10="Moderado"),AND(P10="Muy Alta",T10="Mayor")),"Alto",IF(OR(AND(P10="Muy Baja",T10="Catastrófico"),AND(P10="Baja",T10="Catastrófico"),AND(P10="Media",T10="Catastrófico"),AND(P10="Alta",T10="Catastrófico"),AND(P10="Muy Alta",T10="Catastrófico")),"Extremo",""))))</f>
        <v>Alto</v>
      </c>
      <c r="W10" s="182">
        <v>1</v>
      </c>
      <c r="X10" s="183" t="s">
        <v>551</v>
      </c>
      <c r="Y10" s="183" t="s">
        <v>40</v>
      </c>
      <c r="Z10" s="183" t="s">
        <v>552</v>
      </c>
      <c r="AA10" s="254" t="str">
        <f>+CONCATENATE(X10," ",Y10," ",Z10)</f>
        <v xml:space="preserve">El contratista designado por el Jefe de la Oficina de Servicio a la Ciudadanía y Sostenbilidad Revisa Cuatrimestralmente que los contratistas y profesionales de servicio al ciudadano) que manejan y/o reciben pqrsfd, hayan firmado el formato de compromiso de confidencialidad de la información. 
Como evidencia de esta acción se cuenta con formatos de confidencialidad firmados, asi como acta de reunión donde se verifique el buen diligenciamiento de estos formatos de confidencialidad.
En caso de evidenciar falta de firma del compromiso de confidencialidad por parte de algun integrante de los componentes, se solicitará de manera inmediata la firma del acuerdo.  </v>
      </c>
      <c r="AB10" s="184" t="str">
        <f t="shared" ref="AB10:AB21" si="0">IF(OR(AC10="Preventivo",AC10="Detectivo"),"Probabilidad",IF(AC10="Correctivo","Impacto",""))</f>
        <v>Probabilidad</v>
      </c>
      <c r="AC10" s="185" t="s">
        <v>200</v>
      </c>
      <c r="AD10" s="185" t="s">
        <v>201</v>
      </c>
      <c r="AE10" s="186" t="str">
        <f t="shared" ref="AE10:AE15" si="1">IF(AND(AC10="Preventivo",AD10="Automático"),"50%",IF(AND(AC10="Preventivo",AD10="Manual"),"40%",IF(AND(AC10="Detectivo",AD10="Automático"),"40%",IF(AND(AC10="Detectivo",AD10="Manual"),"30%",IF(AND(AC10="Correctivo",AD10="Automático"),"35%",IF(AND(AC10="Correctivo",AD10="Manual"),"25%",""))))))</f>
        <v>40%</v>
      </c>
      <c r="AF10" s="185" t="s">
        <v>230</v>
      </c>
      <c r="AG10" s="185" t="s">
        <v>203</v>
      </c>
      <c r="AH10" s="185" t="s">
        <v>553</v>
      </c>
      <c r="AI10" s="187">
        <f>IFERROR(IF(AB10="Probabilidad",(Q10-(+Q10*AE10)),IF(AB10="Impacto",Q10,"")),"")</f>
        <v>0.6</v>
      </c>
      <c r="AJ10" s="188" t="str">
        <f>IFERROR(IF(AI10="","",IF(AI10&lt;=0.2,"Muy Baja",IF(AI10&lt;=0.4,"Baja",IF(AI10&lt;=0.6,"Media",IF(AI10&lt;=0.8,"Alta","Muy Alta"))))),"")</f>
        <v>Media</v>
      </c>
      <c r="AK10" s="186">
        <f>+AI10</f>
        <v>0.6</v>
      </c>
      <c r="AL10" s="188" t="str">
        <f>IFERROR(IF(AM10="","",IF(AM10&lt;=0.2,"Leve",IF(AM10&lt;=0.4,"Menor",IF(AM10&lt;=0.6,"Moderado",IF(AM10&lt;=0.8,"Mayor","Catastrófico"))))),"")</f>
        <v>Moderado</v>
      </c>
      <c r="AM10" s="186">
        <f>IFERROR(IF(AB10="Impacto",(U10-(+U10*AE10)),IF(AB10="Probabilidad",U10,"")),"")</f>
        <v>0.6</v>
      </c>
      <c r="AN10" s="189" t="str">
        <f>IFERROR(IF(OR(AND(AJ10="Muy Baja",AL10="Leve"),AND(AJ10="Muy Baja",AL10="Menor"),AND(AJ10="Baja",AL10="Leve")),"Bajo",IF(OR(AND(AJ10="Muy baja",AL10="Moderado"),AND(AJ10="Baja",AL10="Menor"),AND(AJ10="Baja",AL10="Moderado"),AND(AJ10="Media",AL10="Leve"),AND(AJ10="Media",AL10="Menor"),AND(AJ10="Media",AL10="Moderado"),AND(AJ10="Alta",AL10="Leve"),AND(AJ10="Alta",AL10="Menor")),"Moderado",IF(OR(AND(AJ10="Muy Baja",AL10="Mayor"),AND(AJ10="Baja",AL10="Mayor"),AND(AJ10="Media",AL10="Mayor"),AND(AJ10="Alta",AL10="Moderado"),AND(AJ10="Alta",AL10="Mayor"),AND(AJ10="Muy Alta",AL10="Leve"),AND(AJ10="Muy Alta",AL10="Menor"),AND(AJ10="Muy Alta",AL10="Moderado"),AND(AJ10="Muy Alta",AL10="Mayor")),"Alto",IF(OR(AND(AJ10="Muy Baja",AL10="Catastrófico"),AND(AJ10="Baja",AL10="Catastrófico"),AND(AJ10="Media",AL10="Catastrófico"),AND(AJ10="Alta",AL10="Catastrófico"),AND(AJ10="Muy Alta",AL10="Catastrófico")),"Extremo","")))),"")</f>
        <v>Moderado</v>
      </c>
      <c r="AO10" s="190" t="s">
        <v>36</v>
      </c>
      <c r="AP10" s="292" t="s">
        <v>554</v>
      </c>
      <c r="AQ10" s="292" t="s">
        <v>272</v>
      </c>
      <c r="AR10" s="292" t="s">
        <v>555</v>
      </c>
      <c r="AS10" s="353" t="s">
        <v>556</v>
      </c>
      <c r="AT10" s="292" t="s">
        <v>557</v>
      </c>
      <c r="AU10" s="292" t="s">
        <v>558</v>
      </c>
      <c r="AV10" s="292" t="s">
        <v>272</v>
      </c>
    </row>
    <row r="11" spans="1:276" ht="48" customHeight="1" x14ac:dyDescent="0.2">
      <c r="A11" s="309"/>
      <c r="B11" s="311"/>
      <c r="C11" s="292"/>
      <c r="D11" s="292"/>
      <c r="E11" s="292"/>
      <c r="F11" s="292"/>
      <c r="G11" s="305"/>
      <c r="H11" s="292"/>
      <c r="I11" s="292"/>
      <c r="J11" s="292"/>
      <c r="K11" s="292"/>
      <c r="L11" s="292"/>
      <c r="M11" s="292"/>
      <c r="N11" s="292"/>
      <c r="O11" s="300"/>
      <c r="P11" s="299"/>
      <c r="Q11" s="294"/>
      <c r="R11" s="293"/>
      <c r="S11" s="294">
        <f>IF(NOT(ISERROR(MATCH(R11,_xlfn.ANCHORARRAY(G22),0))),Q24&amp;"Por favor no seleccionar los criterios de impacto",R11)</f>
        <v>0</v>
      </c>
      <c r="T11" s="299"/>
      <c r="U11" s="294"/>
      <c r="V11" s="296"/>
      <c r="W11" s="182">
        <v>2</v>
      </c>
      <c r="X11" s="183" t="s">
        <v>559</v>
      </c>
      <c r="Y11" s="182" t="s">
        <v>29</v>
      </c>
      <c r="Z11" s="183" t="s">
        <v>560</v>
      </c>
      <c r="AA11" s="254" t="str">
        <f t="shared" ref="AA11:AA15" si="2">+CONCATENATE(X11," ",Y11," ",Z11)</f>
        <v>El jefe de Oficina de Servicio a la Ciudadanía y Sostenibilidad designa a la coordinadora de Servicio al Ciudadano para Verifica cuatrimestralmente la apropiación de las socializaciones de la Política antisoborno y antifraude de la UAERMV, dirigidas al componente de servicio al ciudadano, a traves de una evaluación de la jornada de sensibilización.
La evidencia será el analisis, como producto de los resultados de las evaluaciones aplicadas. 
En caso de que los resultados de la evaluación no superen el 80% se brindará apoyo personalizado</v>
      </c>
      <c r="AB11" s="184" t="str">
        <f t="shared" si="0"/>
        <v>Probabilidad</v>
      </c>
      <c r="AC11" s="185" t="s">
        <v>200</v>
      </c>
      <c r="AD11" s="185" t="s">
        <v>201</v>
      </c>
      <c r="AE11" s="186" t="str">
        <f t="shared" si="1"/>
        <v>40%</v>
      </c>
      <c r="AF11" s="185" t="s">
        <v>230</v>
      </c>
      <c r="AG11" s="185" t="s">
        <v>203</v>
      </c>
      <c r="AH11" s="185" t="s">
        <v>553</v>
      </c>
      <c r="AI11" s="187">
        <f>IFERROR(IF(AND(AB10="Probabilidad",AB11="Probabilidad"),(AK10-(+AK10*AE11)),IF(AB11="Probabilidad",(Q10-(+Q10*AE11)),IF(AB11="Impacto",AK10,""))),"")</f>
        <v>0.36</v>
      </c>
      <c r="AJ11" s="188" t="str">
        <f t="shared" ref="AJ11:AJ15" si="3">IFERROR(IF(AI11="","",IF(AI11&lt;=0.2,"Muy Baja",IF(AI11&lt;=0.4,"Baja",IF(AI11&lt;=0.6,"Media",IF(AI11&lt;=0.8,"Alta","Muy Alta"))))),"")</f>
        <v>Baja</v>
      </c>
      <c r="AK11" s="186">
        <f t="shared" ref="AK11:AK15" si="4">+AI11</f>
        <v>0.36</v>
      </c>
      <c r="AL11" s="188" t="str">
        <f t="shared" ref="AL11:AL15" si="5">IFERROR(IF(AM11="","",IF(AM11&lt;=0.2,"Leve",IF(AM11&lt;=0.4,"Menor",IF(AM11&lt;=0.6,"Moderado",IF(AM11&lt;=0.8,"Mayor","Catastrófico"))))),"")</f>
        <v>Moderado</v>
      </c>
      <c r="AM11" s="186">
        <f>IFERROR(IF(AND(AB10="Impacto",AB11="Impacto"),(AM10-(+AM10*AE11)),IF(AB11="Impacto",($T$13-(+$T$13*AE11)),IF(AB11="Probabilidad",AM10,""))),"")</f>
        <v>0.6</v>
      </c>
      <c r="AN11" s="189" t="str">
        <f t="shared" ref="AN11:AN15" si="6">IFERROR(IF(OR(AND(AJ11="Muy Baja",AL11="Leve"),AND(AJ11="Muy Baja",AL11="Menor"),AND(AJ11="Baja",AL11="Leve")),"Bajo",IF(OR(AND(AJ11="Muy baja",AL11="Moderado"),AND(AJ11="Baja",AL11="Menor"),AND(AJ11="Baja",AL11="Moderado"),AND(AJ11="Media",AL11="Leve"),AND(AJ11="Media",AL11="Menor"),AND(AJ11="Media",AL11="Moderado"),AND(AJ11="Alta",AL11="Leve"),AND(AJ11="Alta",AL11="Menor")),"Moderado",IF(OR(AND(AJ11="Muy Baja",AL11="Mayor"),AND(AJ11="Baja",AL11="Mayor"),AND(AJ11="Media",AL11="Mayor"),AND(AJ11="Alta",AL11="Moderado"),AND(AJ11="Alta",AL11="Mayor"),AND(AJ11="Muy Alta",AL11="Leve"),AND(AJ11="Muy Alta",AL11="Menor"),AND(AJ11="Muy Alta",AL11="Moderado"),AND(AJ11="Muy Alta",AL11="Mayor")),"Alto",IF(OR(AND(AJ11="Muy Baja",AL11="Catastrófico"),AND(AJ11="Baja",AL11="Catastrófico"),AND(AJ11="Media",AL11="Catastrófico"),AND(AJ11="Alta",AL11="Catastrófico"),AND(AJ11="Muy Alta",AL11="Catastrófico")),"Extremo","")))),"")</f>
        <v>Moderado</v>
      </c>
      <c r="AO11" s="190" t="s">
        <v>36</v>
      </c>
      <c r="AP11" s="292"/>
      <c r="AQ11" s="292"/>
      <c r="AR11" s="292"/>
      <c r="AS11" s="353"/>
      <c r="AT11" s="292"/>
      <c r="AU11" s="292"/>
      <c r="AV11" s="292"/>
    </row>
    <row r="12" spans="1:276" ht="15" customHeight="1" x14ac:dyDescent="0.2">
      <c r="A12" s="309"/>
      <c r="B12" s="311"/>
      <c r="C12" s="292"/>
      <c r="D12" s="292"/>
      <c r="E12" s="292"/>
      <c r="F12" s="292"/>
      <c r="G12" s="305"/>
      <c r="H12" s="292"/>
      <c r="I12" s="292"/>
      <c r="J12" s="292"/>
      <c r="K12" s="292"/>
      <c r="L12" s="292"/>
      <c r="M12" s="292"/>
      <c r="N12" s="292"/>
      <c r="O12" s="300"/>
      <c r="P12" s="299"/>
      <c r="Q12" s="294"/>
      <c r="R12" s="293"/>
      <c r="S12" s="294">
        <f>IF(NOT(ISERROR(MATCH(R12,_xlfn.ANCHORARRAY(G23),0))),Q25&amp;"Por favor no seleccionar los criterios de impacto",R12)</f>
        <v>0</v>
      </c>
      <c r="T12" s="299"/>
      <c r="U12" s="294"/>
      <c r="V12" s="296"/>
      <c r="W12" s="182">
        <v>3</v>
      </c>
      <c r="X12" s="183"/>
      <c r="Y12" s="182"/>
      <c r="Z12" s="182"/>
      <c r="AA12" s="254" t="str">
        <f t="shared" si="2"/>
        <v xml:space="preserve">  </v>
      </c>
      <c r="AB12" s="184" t="str">
        <f t="shared" si="0"/>
        <v/>
      </c>
      <c r="AC12" s="185"/>
      <c r="AD12" s="185"/>
      <c r="AE12" s="186" t="str">
        <f t="shared" si="1"/>
        <v/>
      </c>
      <c r="AF12" s="185"/>
      <c r="AG12" s="185"/>
      <c r="AH12" s="185"/>
      <c r="AI12" s="187" t="str">
        <f>IFERROR(IF(AND(AB11="Probabilidad",AB12="Probabilidad"),(AK11-(+AK11*AE12)),IF(AND(AB11="Impacto",AB12="Probabilidad"),(AK10-(+AK10*AE12)),IF(AB12="Impacto",AK11,""))),"")</f>
        <v/>
      </c>
      <c r="AJ12" s="188" t="str">
        <f t="shared" si="3"/>
        <v/>
      </c>
      <c r="AK12" s="186" t="str">
        <f t="shared" si="4"/>
        <v/>
      </c>
      <c r="AL12" s="188" t="str">
        <f t="shared" si="5"/>
        <v/>
      </c>
      <c r="AM12" s="186" t="str">
        <f>IFERROR(IF(AND(AB11="Impacto",AB12="Impacto"),(AM11-(+AM11*AE12)),IF(AND(AB11="Probabilidad",AB12="Impacto"),(AM10-(+AM10*AE12)),IF(AB12="Probabilidad",AM11,""))),"")</f>
        <v/>
      </c>
      <c r="AN12" s="189" t="str">
        <f t="shared" si="6"/>
        <v/>
      </c>
      <c r="AO12" s="190"/>
      <c r="AP12" s="178"/>
      <c r="AQ12" s="180"/>
      <c r="AR12" s="180"/>
      <c r="AS12" s="191"/>
      <c r="AT12" s="292"/>
      <c r="AU12" s="292"/>
      <c r="AV12" s="292"/>
    </row>
    <row r="13" spans="1:276" ht="15" customHeight="1" x14ac:dyDescent="0.2">
      <c r="A13" s="309"/>
      <c r="B13" s="311"/>
      <c r="C13" s="292"/>
      <c r="D13" s="292"/>
      <c r="E13" s="292"/>
      <c r="F13" s="292"/>
      <c r="G13" s="305"/>
      <c r="H13" s="292"/>
      <c r="I13" s="292"/>
      <c r="J13" s="292"/>
      <c r="K13" s="292"/>
      <c r="L13" s="292"/>
      <c r="M13" s="292"/>
      <c r="N13" s="292"/>
      <c r="O13" s="300"/>
      <c r="P13" s="299"/>
      <c r="Q13" s="294"/>
      <c r="R13" s="293"/>
      <c r="S13" s="294">
        <f>IF(NOT(ISERROR(MATCH(R13,_xlfn.ANCHORARRAY(G24),0))),Q26&amp;"Por favor no seleccionar los criterios de impacto",R13)</f>
        <v>0</v>
      </c>
      <c r="T13" s="299"/>
      <c r="U13" s="294"/>
      <c r="V13" s="296"/>
      <c r="W13" s="182">
        <v>4</v>
      </c>
      <c r="X13" s="183"/>
      <c r="Y13" s="182"/>
      <c r="Z13" s="182"/>
      <c r="AA13" s="254" t="str">
        <f t="shared" si="2"/>
        <v xml:space="preserve">  </v>
      </c>
      <c r="AB13" s="184" t="str">
        <f t="shared" si="0"/>
        <v/>
      </c>
      <c r="AC13" s="185"/>
      <c r="AD13" s="185"/>
      <c r="AE13" s="186" t="str">
        <f t="shared" si="1"/>
        <v/>
      </c>
      <c r="AF13" s="185"/>
      <c r="AG13" s="185"/>
      <c r="AH13" s="185"/>
      <c r="AI13" s="187" t="str">
        <f t="shared" ref="AI13:AI15" si="7">IFERROR(IF(AND(AB12="Probabilidad",AB13="Probabilidad"),(AK12-(+AK12*AE13)),IF(AND(AB12="Impacto",AB13="Probabilidad"),(AK11-(+AK11*AE13)),IF(AB13="Impacto",AK12,""))),"")</f>
        <v/>
      </c>
      <c r="AJ13" s="188" t="str">
        <f t="shared" si="3"/>
        <v/>
      </c>
      <c r="AK13" s="186" t="str">
        <f t="shared" si="4"/>
        <v/>
      </c>
      <c r="AL13" s="188" t="str">
        <f t="shared" si="5"/>
        <v/>
      </c>
      <c r="AM13" s="186" t="str">
        <f t="shared" ref="AM13:AM15" si="8">IFERROR(IF(AND(AB12="Impacto",AB13="Impacto"),(AM12-(+AM12*AE13)),IF(AND(AB12="Probabilidad",AB13="Impacto"),(AM11-(+AM11*AE13)),IF(AB13="Probabilidad",AM12,""))),"")</f>
        <v/>
      </c>
      <c r="AN13" s="189" t="str">
        <f>IFERROR(IF(OR(AND(AJ13="Muy Baja",AL13="Leve"),AND(AJ13="Muy Baja",AL13="Menor"),AND(AJ13="Baja",AL13="Leve")),"Bajo",IF(OR(AND(AJ13="Muy baja",AL13="Moderado"),AND(AJ13="Baja",AL13="Menor"),AND(AJ13="Baja",AL13="Moderado"),AND(AJ13="Media",AL13="Leve"),AND(AJ13="Media",AL13="Menor"),AND(AJ13="Media",AL13="Moderado"),AND(AJ13="Alta",AL13="Leve"),AND(AJ13="Alta",AL13="Menor")),"Moderado",IF(OR(AND(AJ13="Muy Baja",AL13="Mayor"),AND(AJ13="Baja",AL13="Mayor"),AND(AJ13="Media",AL13="Mayor"),AND(AJ13="Alta",AL13="Moderado"),AND(AJ13="Alta",AL13="Mayor"),AND(AJ13="Muy Alta",AL13="Leve"),AND(AJ13="Muy Alta",AL13="Menor"),AND(AJ13="Muy Alta",AL13="Moderado"),AND(AJ13="Muy Alta",AL13="Mayor")),"Alto",IF(OR(AND(AJ13="Muy Baja",AL13="Catastrófico"),AND(AJ13="Baja",AL13="Catastrófico"),AND(AJ13="Media",AL13="Catastrófico"),AND(AJ13="Alta",AL13="Catastrófico"),AND(AJ13="Muy Alta",AL13="Catastrófico")),"Extremo","")))),"")</f>
        <v/>
      </c>
      <c r="AO13" s="190"/>
      <c r="AP13" s="178"/>
      <c r="AQ13" s="180"/>
      <c r="AR13" s="180"/>
      <c r="AS13" s="191"/>
      <c r="AT13" s="292"/>
      <c r="AU13" s="292"/>
      <c r="AV13" s="292"/>
    </row>
    <row r="14" spans="1:276" ht="15" customHeight="1" x14ac:dyDescent="0.2">
      <c r="A14" s="309"/>
      <c r="B14" s="311"/>
      <c r="C14" s="292"/>
      <c r="D14" s="292"/>
      <c r="E14" s="292"/>
      <c r="F14" s="292"/>
      <c r="G14" s="305"/>
      <c r="H14" s="292"/>
      <c r="I14" s="292"/>
      <c r="J14" s="292"/>
      <c r="K14" s="292"/>
      <c r="L14" s="292"/>
      <c r="M14" s="292"/>
      <c r="N14" s="292"/>
      <c r="O14" s="300"/>
      <c r="P14" s="299"/>
      <c r="Q14" s="294"/>
      <c r="R14" s="293"/>
      <c r="S14" s="294">
        <f>IF(NOT(ISERROR(MATCH(R14,_xlfn.ANCHORARRAY(G25),0))),Q27&amp;"Por favor no seleccionar los criterios de impacto",R14)</f>
        <v>0</v>
      </c>
      <c r="T14" s="299"/>
      <c r="U14" s="294"/>
      <c r="V14" s="296"/>
      <c r="W14" s="182">
        <v>5</v>
      </c>
      <c r="X14" s="183"/>
      <c r="Y14" s="182"/>
      <c r="Z14" s="182"/>
      <c r="AA14" s="254" t="str">
        <f t="shared" si="2"/>
        <v xml:space="preserve">  </v>
      </c>
      <c r="AB14" s="184" t="str">
        <f t="shared" si="0"/>
        <v/>
      </c>
      <c r="AC14" s="185"/>
      <c r="AD14" s="185"/>
      <c r="AE14" s="186" t="str">
        <f t="shared" si="1"/>
        <v/>
      </c>
      <c r="AF14" s="185"/>
      <c r="AG14" s="185"/>
      <c r="AH14" s="185"/>
      <c r="AI14" s="187" t="str">
        <f t="shared" si="7"/>
        <v/>
      </c>
      <c r="AJ14" s="188" t="str">
        <f t="shared" si="3"/>
        <v/>
      </c>
      <c r="AK14" s="186" t="str">
        <f t="shared" si="4"/>
        <v/>
      </c>
      <c r="AL14" s="188" t="str">
        <f t="shared" si="5"/>
        <v/>
      </c>
      <c r="AM14" s="186" t="str">
        <f t="shared" si="8"/>
        <v/>
      </c>
      <c r="AN14" s="189" t="str">
        <f t="shared" si="6"/>
        <v/>
      </c>
      <c r="AO14" s="190"/>
      <c r="AP14" s="178"/>
      <c r="AQ14" s="180"/>
      <c r="AR14" s="180"/>
      <c r="AS14" s="191"/>
      <c r="AT14" s="292"/>
      <c r="AU14" s="292"/>
      <c r="AV14" s="292"/>
    </row>
    <row r="15" spans="1:276" ht="15.75" customHeight="1" x14ac:dyDescent="0.2">
      <c r="A15" s="309"/>
      <c r="B15" s="311"/>
      <c r="C15" s="292"/>
      <c r="D15" s="292"/>
      <c r="E15" s="292"/>
      <c r="F15" s="292"/>
      <c r="G15" s="305"/>
      <c r="H15" s="292"/>
      <c r="I15" s="292"/>
      <c r="J15" s="292"/>
      <c r="K15" s="292"/>
      <c r="L15" s="292"/>
      <c r="M15" s="292"/>
      <c r="N15" s="292"/>
      <c r="O15" s="300"/>
      <c r="P15" s="299"/>
      <c r="Q15" s="294"/>
      <c r="R15" s="293"/>
      <c r="S15" s="294">
        <f>IF(NOT(ISERROR(MATCH(R15,_xlfn.ANCHORARRAY(G26),0))),Q28&amp;"Por favor no seleccionar los criterios de impacto",R15)</f>
        <v>0</v>
      </c>
      <c r="T15" s="299"/>
      <c r="U15" s="294"/>
      <c r="V15" s="296"/>
      <c r="W15" s="182">
        <v>6</v>
      </c>
      <c r="X15" s="183"/>
      <c r="Y15" s="182"/>
      <c r="Z15" s="182"/>
      <c r="AA15" s="254" t="str">
        <f t="shared" si="2"/>
        <v xml:space="preserve">  </v>
      </c>
      <c r="AB15" s="184" t="str">
        <f t="shared" si="0"/>
        <v/>
      </c>
      <c r="AC15" s="185"/>
      <c r="AD15" s="185"/>
      <c r="AE15" s="186" t="str">
        <f t="shared" si="1"/>
        <v/>
      </c>
      <c r="AF15" s="185"/>
      <c r="AG15" s="185"/>
      <c r="AH15" s="185"/>
      <c r="AI15" s="187" t="str">
        <f t="shared" si="7"/>
        <v/>
      </c>
      <c r="AJ15" s="188" t="str">
        <f t="shared" si="3"/>
        <v/>
      </c>
      <c r="AK15" s="186" t="str">
        <f t="shared" si="4"/>
        <v/>
      </c>
      <c r="AL15" s="188" t="str">
        <f t="shared" si="5"/>
        <v/>
      </c>
      <c r="AM15" s="186" t="str">
        <f t="shared" si="8"/>
        <v/>
      </c>
      <c r="AN15" s="189" t="str">
        <f t="shared" si="6"/>
        <v/>
      </c>
      <c r="AO15" s="190"/>
      <c r="AP15" s="178"/>
      <c r="AQ15" s="180"/>
      <c r="AR15" s="180"/>
      <c r="AS15" s="191"/>
      <c r="AT15" s="292"/>
      <c r="AU15" s="292"/>
      <c r="AV15" s="292"/>
    </row>
    <row r="16" spans="1:276" ht="48" customHeight="1" x14ac:dyDescent="0.2">
      <c r="A16" s="309">
        <v>2</v>
      </c>
      <c r="B16" s="311" t="s">
        <v>300</v>
      </c>
      <c r="C16" s="292" t="s">
        <v>34</v>
      </c>
      <c r="D16" s="292" t="s">
        <v>561</v>
      </c>
      <c r="E16" s="292" t="s">
        <v>562</v>
      </c>
      <c r="F16" s="292" t="s">
        <v>563</v>
      </c>
      <c r="G16" s="305" t="str">
        <f>+CONCATENATE(C16," ",D16," ",E16)</f>
        <v>Posibilidad de afectación Económica y Reputacional Por acción de tener privilegios elevados se puede ocasionar alteración en información y/o configuración de las plataformas TI. Debido a ofrecimientos y/o por beneficio particular</v>
      </c>
      <c r="H16" s="292" t="s">
        <v>71</v>
      </c>
      <c r="I16" s="292" t="s">
        <v>45</v>
      </c>
      <c r="J16" s="292" t="s">
        <v>564</v>
      </c>
      <c r="K16" s="292" t="s">
        <v>565</v>
      </c>
      <c r="L16" s="292" t="s">
        <v>566</v>
      </c>
      <c r="M16" s="292" t="s">
        <v>49</v>
      </c>
      <c r="N16" s="292" t="s">
        <v>66</v>
      </c>
      <c r="O16" s="300">
        <v>150</v>
      </c>
      <c r="P16" s="299" t="str">
        <f>IF(O16&lt;=0,"",IF(O16&lt;=2,"Muy Baja",IF(O16&lt;=24,"Baja",IF(O16&lt;=500,"Media",IF(O16&lt;=5000,"Alta","Muy Alta")))))</f>
        <v>Media</v>
      </c>
      <c r="Q16" s="294">
        <f>IF(P16="","",IF(P16="Muy Baja",0.2,IF(P16="Baja",0.4,IF(P16="Media",0.6,IF(P16="Alta",0.8,IF(P16="Muy Alta",1,))))))</f>
        <v>0.6</v>
      </c>
      <c r="R16" s="293" t="s">
        <v>567</v>
      </c>
      <c r="S16" s="294" t="str">
        <f>IF(NOT(ISERROR(MATCH(R16,'[5]Tabla Impacto'!$B$245:$B$247,0))),'[5]Tabla Impacto'!$F$224&amp;"Por favor no seleccionar los criterios de impacto(Afectación Económica o presupuestal y Pérdida Reputacional)",R16)</f>
        <v xml:space="preserve">     El riesgo afecta la imagen de de la entidad con efecto publicitario sostenido a nivel de sector administrativo, nivel departamental o municipal</v>
      </c>
      <c r="T16" s="299" t="str">
        <f>IF(OR(S16='[5]Tabla Impacto'!$C$12,S16='[5]Tabla Impacto'!$D$12),"Leve",IF(OR(S16='[5]Tabla Impacto'!$C$13,S16='[5]Tabla Impacto'!$D$13),"Menor",IF(OR(S16='[5]Tabla Impacto'!$C$14,S16='[5]Tabla Impacto'!$D$14),"Moderado",IF(OR(S16='[5]Tabla Impacto'!$C$15,S16='[5]Tabla Impacto'!$D$15),"Mayor",IF(OR(S16='[5]Tabla Impacto'!$C$16,S16='[5]Tabla Impacto'!$D$16),"Catastrófico","")))))</f>
        <v>Mayor</v>
      </c>
      <c r="U16" s="294">
        <f>IF(T16="","",IF(T16="Leve",0.2,IF(T16="Menor",0.4,IF(T16="Moderado",0.6,IF(T16="Mayor",0.8,IF(T16="Catastrófico",1,))))))</f>
        <v>0.8</v>
      </c>
      <c r="V16" s="296" t="str">
        <f>IF(OR(AND(P16="Muy Baja",T16="Leve"),AND(P16="Muy Baja",T16="Menor"),AND(P16="Baja",T16="Leve")),"Bajo",IF(OR(AND(P16="Muy baja",T16="Moderado"),AND(P16="Baja",T16="Menor"),AND(P16="Baja",T16="Moderado"),AND(P16="Media",T16="Leve"),AND(P16="Media",T16="Menor"),AND(P16="Media",T16="Moderado"),AND(P16="Alta",T16="Leve"),AND(P16="Alta",T16="Menor")),"Moderado",IF(OR(AND(P16="Muy Baja",T16="Mayor"),AND(P16="Baja",T16="Mayor"),AND(P16="Media",T16="Mayor"),AND(P16="Alta",T16="Moderado"),AND(P16="Alta",T16="Mayor"),AND(P16="Muy Alta",T16="Leve"),AND(P16="Muy Alta",T16="Menor"),AND(P16="Muy Alta",T16="Moderado"),AND(P16="Muy Alta",T16="Mayor")),"Alto",IF(OR(AND(P16="Muy Baja",T16="Catastrófico"),AND(P16="Baja",T16="Catastrófico"),AND(P16="Media",T16="Catastrófico"),AND(P16="Alta",T16="Catastrófico"),AND(P16="Muy Alta",T16="Catastrófico")),"Extremo",""))))</f>
        <v>Alto</v>
      </c>
      <c r="W16" s="182">
        <v>1</v>
      </c>
      <c r="X16" s="183" t="s">
        <v>568</v>
      </c>
      <c r="Y16" s="183" t="s">
        <v>35</v>
      </c>
      <c r="Z16" s="196" t="s">
        <v>569</v>
      </c>
      <c r="AA16" s="255" t="str">
        <f>+CONCATENATE(X16," ",Y16," ",Z16)</f>
        <v>Líder Infraestructura y Equipo Coteja Cada cuatro meses las modificaciones a nivel de control de cambios con los reportes generados de las plataformas de la infraestructura tecnológica a través del dilgenciamiento de un acta de GDOC-FM-016 Formato Acta de Reunión. En caso de evidenciar diferencias entre estos se escalará al Jefe Oficina de TI y al Oficial de Seguridad de la Información vía correo electrónico, quienes darán los lineamientos a seguir,
Evidencia: Acta de Reunión, Correo electrónico cuando aplique</v>
      </c>
      <c r="AB16" s="184" t="str">
        <f t="shared" si="0"/>
        <v>Probabilidad</v>
      </c>
      <c r="AC16" s="185" t="s">
        <v>214</v>
      </c>
      <c r="AD16" s="185" t="s">
        <v>201</v>
      </c>
      <c r="AE16" s="186" t="str">
        <f>IF(AND(AC16="Preventivo",AD16="Automático"),"50%",IF(AND(AC16="Preventivo",AD16="Manual"),"40%",IF(AND(AC16="Detectivo",AD16="Automático"),"40%",IF(AND(AC16="Detectivo",AD16="Manual"),"30%",IF(AND(AC16="Correctivo",AD16="Automático"),"35%",IF(AND(AC16="Correctivo",AD16="Manual"),"25%",""))))))</f>
        <v>30%</v>
      </c>
      <c r="AF16" s="185" t="s">
        <v>202</v>
      </c>
      <c r="AG16" s="185" t="s">
        <v>203</v>
      </c>
      <c r="AH16" s="185" t="s">
        <v>204</v>
      </c>
      <c r="AI16" s="187">
        <f>IFERROR(IF(AB16="Probabilidad",(Q16-(+Q16*AE16)),IF(AB16="Impacto",Q16,"")),"")</f>
        <v>0.42</v>
      </c>
      <c r="AJ16" s="188" t="str">
        <f>IFERROR(IF(AI16="","",IF(AI16&lt;=0.2,"Muy Baja",IF(AI16&lt;=0.4,"Baja",IF(AI16&lt;=0.6,"Media",IF(AI16&lt;=0.8,"Alta","Muy Alta"))))),"")</f>
        <v>Media</v>
      </c>
      <c r="AK16" s="186">
        <f>+AI16</f>
        <v>0.42</v>
      </c>
      <c r="AL16" s="188" t="str">
        <f>IFERROR(IF(AM16="","",IF(AM16&lt;=0.2,"Leve",IF(AM16&lt;=0.4,"Menor",IF(AM16&lt;=0.6,"Moderado",IF(AM16&lt;=0.8,"Mayor","Catastrófico"))))),"")</f>
        <v>Mayor</v>
      </c>
      <c r="AM16" s="186">
        <f>IFERROR(IF(AB16="Impacto",(U16-(+U16*AE16)),IF(AB16="Probabilidad",U16,"")),"")</f>
        <v>0.8</v>
      </c>
      <c r="AN16" s="189" t="str">
        <f>IFERROR(IF(OR(AND(AJ16="Muy Baja",AL16="Leve"),AND(AJ16="Muy Baja",AL16="Menor"),AND(AJ16="Baja",AL16="Leve")),"Bajo",IF(OR(AND(AJ16="Muy baja",AL16="Moderado"),AND(AJ16="Baja",AL16="Menor"),AND(AJ16="Baja",AL16="Moderado"),AND(AJ16="Media",AL16="Leve"),AND(AJ16="Media",AL16="Menor"),AND(AJ16="Media",AL16="Moderado"),AND(AJ16="Alta",AL16="Leve"),AND(AJ16="Alta",AL16="Menor")),"Moderado",IF(OR(AND(AJ16="Muy Baja",AL16="Mayor"),AND(AJ16="Baja",AL16="Mayor"),AND(AJ16="Media",AL16="Mayor"),AND(AJ16="Alta",AL16="Moderado"),AND(AJ16="Alta",AL16="Mayor"),AND(AJ16="Muy Alta",AL16="Leve"),AND(AJ16="Muy Alta",AL16="Menor"),AND(AJ16="Muy Alta",AL16="Moderado"),AND(AJ16="Muy Alta",AL16="Mayor")),"Alto",IF(OR(AND(AJ16="Muy Baja",AL16="Catastrófico"),AND(AJ16="Baja",AL16="Catastrófico"),AND(AJ16="Media",AL16="Catastrófico"),AND(AJ16="Alta",AL16="Catastrófico"),AND(AJ16="Muy Alta",AL16="Catastrófico")),"Extremo","")))),"")</f>
        <v>Alto</v>
      </c>
      <c r="AO16" s="190" t="s">
        <v>36</v>
      </c>
      <c r="AP16" s="205" t="s">
        <v>570</v>
      </c>
      <c r="AQ16" s="178" t="s">
        <v>571</v>
      </c>
      <c r="AR16" s="178" t="s">
        <v>572</v>
      </c>
      <c r="AS16" s="208" t="s">
        <v>573</v>
      </c>
      <c r="AT16" s="292" t="s">
        <v>574</v>
      </c>
      <c r="AU16" s="292" t="s">
        <v>575</v>
      </c>
      <c r="AV16" s="292" t="s">
        <v>576</v>
      </c>
    </row>
    <row r="17" spans="1:48" ht="48" customHeight="1" x14ac:dyDescent="0.2">
      <c r="A17" s="309"/>
      <c r="B17" s="311"/>
      <c r="C17" s="292"/>
      <c r="D17" s="292"/>
      <c r="E17" s="292"/>
      <c r="F17" s="292"/>
      <c r="G17" s="305"/>
      <c r="H17" s="292"/>
      <c r="I17" s="292"/>
      <c r="J17" s="292"/>
      <c r="K17" s="292"/>
      <c r="L17" s="292"/>
      <c r="M17" s="292"/>
      <c r="N17" s="292"/>
      <c r="O17" s="300"/>
      <c r="P17" s="299"/>
      <c r="Q17" s="294"/>
      <c r="R17" s="293"/>
      <c r="S17" s="294">
        <f>IF(NOT(ISERROR(MATCH(R17,_xlfn.ANCHORARRAY(G28),0))),Q30&amp;"Por favor no seleccionar los criterios de impacto",R17)</f>
        <v>0</v>
      </c>
      <c r="T17" s="299"/>
      <c r="U17" s="294"/>
      <c r="V17" s="296"/>
      <c r="W17" s="182">
        <v>2</v>
      </c>
      <c r="X17" s="183" t="s">
        <v>568</v>
      </c>
      <c r="Y17" s="182" t="s">
        <v>40</v>
      </c>
      <c r="Z17" s="196" t="s">
        <v>577</v>
      </c>
      <c r="AA17" s="255" t="str">
        <f>+CONCATENATE(X17," ",Y17," ",Z17)</f>
        <v>Líder Infraestructura y Equipo Revisa cada 4 meses que las modificaciones realizadas a nivel de infraestructura tecnológica se hayan realizado desde los perfiles autorizados a través del diligenciaimiento de GDOC-FM-016 Formato Acta de Reunión. En caso de evidenciar, utilización de usuarios superadministrador y/o diferentes a los autorizados sin la respectiva autorización, se escalará al  Jefe de Oficia de Tecnologías de la Información y el Oficial de Seguridad de la Información vía correo electrónico quienes darán los lineamientos a seguir.
Evidencia: Acta de Reunión, Correo electrónico cuando aplique.</v>
      </c>
      <c r="AB17" s="184" t="str">
        <f t="shared" si="0"/>
        <v>Probabilidad</v>
      </c>
      <c r="AC17" s="185" t="s">
        <v>214</v>
      </c>
      <c r="AD17" s="185" t="s">
        <v>201</v>
      </c>
      <c r="AE17" s="186" t="str">
        <f t="shared" ref="AE17:AE21" si="9">IF(AND(AC17="Preventivo",AD17="Automático"),"50%",IF(AND(AC17="Preventivo",AD17="Manual"),"40%",IF(AND(AC17="Detectivo",AD17="Automático"),"40%",IF(AND(AC17="Detectivo",AD17="Manual"),"30%",IF(AND(AC17="Correctivo",AD17="Automático"),"35%",IF(AND(AC17="Correctivo",AD17="Manual"),"25%",""))))))</f>
        <v>30%</v>
      </c>
      <c r="AF17" s="185" t="s">
        <v>230</v>
      </c>
      <c r="AG17" s="185" t="s">
        <v>203</v>
      </c>
      <c r="AH17" s="185" t="s">
        <v>204</v>
      </c>
      <c r="AI17" s="187">
        <f>IFERROR(IF(AND(AB16="Probabilidad",AB17="Probabilidad"),(AK16-(+AK16*AE17)),IF(AB17="Probabilidad",(Q16-(+Q16*AE17)),IF(AB17="Impacto",AK16,""))),"")</f>
        <v>0.29399999999999998</v>
      </c>
      <c r="AJ17" s="188" t="str">
        <f t="shared" ref="AJ17:AJ21" si="10">IFERROR(IF(AI17="","",IF(AI17&lt;=0.2,"Muy Baja",IF(AI17&lt;=0.4,"Baja",IF(AI17&lt;=0.6,"Media",IF(AI17&lt;=0.8,"Alta","Muy Alta"))))),"")</f>
        <v>Baja</v>
      </c>
      <c r="AK17" s="186">
        <f t="shared" ref="AK17:AK21" si="11">+AI17</f>
        <v>0.29399999999999998</v>
      </c>
      <c r="AL17" s="188" t="str">
        <f t="shared" ref="AL17:AL21" si="12">IFERROR(IF(AM17="","",IF(AM17&lt;=0.2,"Leve",IF(AM17&lt;=0.4,"Menor",IF(AM17&lt;=0.6,"Moderado",IF(AM17&lt;=0.8,"Mayor","Catastrófico"))))),"")</f>
        <v>Mayor</v>
      </c>
      <c r="AM17" s="186">
        <f>IFERROR(IF(AND(AB16="Impacto",AB17="Impacto"),(AM16-(+AM16*AE17)),IF(AB17="Impacto",($T$13-(+$T$13*AE17)),IF(AB17="Probabilidad",AM16,""))),"")</f>
        <v>0.8</v>
      </c>
      <c r="AN17" s="189" t="str">
        <f t="shared" ref="AN17:AN21" si="13">IFERROR(IF(OR(AND(AJ17="Muy Baja",AL17="Leve"),AND(AJ17="Muy Baja",AL17="Menor"),AND(AJ17="Baja",AL17="Leve")),"Bajo",IF(OR(AND(AJ17="Muy baja",AL17="Moderado"),AND(AJ17="Baja",AL17="Menor"),AND(AJ17="Baja",AL17="Moderado"),AND(AJ17="Media",AL17="Leve"),AND(AJ17="Media",AL17="Menor"),AND(AJ17="Media",AL17="Moderado"),AND(AJ17="Alta",AL17="Leve"),AND(AJ17="Alta",AL17="Menor")),"Moderado",IF(OR(AND(AJ17="Muy Baja",AL17="Mayor"),AND(AJ17="Baja",AL17="Mayor"),AND(AJ17="Media",AL17="Mayor"),AND(AJ17="Alta",AL17="Moderado"),AND(AJ17="Alta",AL17="Mayor"),AND(AJ17="Muy Alta",AL17="Leve"),AND(AJ17="Muy Alta",AL17="Menor"),AND(AJ17="Muy Alta",AL17="Moderado"),AND(AJ17="Muy Alta",AL17="Mayor")),"Alto",IF(OR(AND(AJ17="Muy Baja",AL17="Catastrófico"),AND(AJ17="Baja",AL17="Catastrófico"),AND(AJ17="Media",AL17="Catastrófico"),AND(AJ17="Alta",AL17="Catastrófico"),AND(AJ17="Muy Alta",AL17="Catastrófico")),"Extremo","")))),"")</f>
        <v>Alto</v>
      </c>
      <c r="AO17" s="190" t="s">
        <v>36</v>
      </c>
      <c r="AP17" s="205" t="s">
        <v>578</v>
      </c>
      <c r="AQ17" s="178" t="s">
        <v>571</v>
      </c>
      <c r="AR17" s="178" t="s">
        <v>572</v>
      </c>
      <c r="AS17" s="256" t="s">
        <v>579</v>
      </c>
      <c r="AT17" s="292"/>
      <c r="AU17" s="292"/>
      <c r="AV17" s="292"/>
    </row>
    <row r="18" spans="1:48" ht="15" customHeight="1" x14ac:dyDescent="0.2">
      <c r="A18" s="309"/>
      <c r="B18" s="311"/>
      <c r="C18" s="292"/>
      <c r="D18" s="292"/>
      <c r="E18" s="292"/>
      <c r="F18" s="292"/>
      <c r="G18" s="305"/>
      <c r="H18" s="292"/>
      <c r="I18" s="292"/>
      <c r="J18" s="292"/>
      <c r="K18" s="292"/>
      <c r="L18" s="292"/>
      <c r="M18" s="292"/>
      <c r="N18" s="292"/>
      <c r="O18" s="300"/>
      <c r="P18" s="299"/>
      <c r="Q18" s="294"/>
      <c r="R18" s="293"/>
      <c r="S18" s="294">
        <f>IF(NOT(ISERROR(MATCH(R18,_xlfn.ANCHORARRAY(G29),0))),Q31&amp;"Por favor no seleccionar los criterios de impacto",R18)</f>
        <v>0</v>
      </c>
      <c r="T18" s="299"/>
      <c r="U18" s="294"/>
      <c r="V18" s="296"/>
      <c r="W18" s="182">
        <v>3</v>
      </c>
      <c r="X18" s="183"/>
      <c r="Y18" s="182"/>
      <c r="Z18" s="182"/>
      <c r="AA18" s="254" t="str">
        <f t="shared" ref="AA18:AA21" si="14">+CONCATENATE(X18," ",Y18," ",Z18)</f>
        <v xml:space="preserve">  </v>
      </c>
      <c r="AB18" s="184" t="str">
        <f t="shared" si="0"/>
        <v/>
      </c>
      <c r="AC18" s="185"/>
      <c r="AD18" s="185"/>
      <c r="AE18" s="186" t="str">
        <f t="shared" si="9"/>
        <v/>
      </c>
      <c r="AF18" s="185"/>
      <c r="AG18" s="185"/>
      <c r="AH18" s="185"/>
      <c r="AI18" s="187" t="str">
        <f>IFERROR(IF(AND(AB17="Probabilidad",AB18="Probabilidad"),(AK17-(+AK17*AE18)),IF(AND(AB17="Impacto",AB18="Probabilidad"),(AK16-(+AK16*AE18)),IF(AB18="Impacto",AK17,""))),"")</f>
        <v/>
      </c>
      <c r="AJ18" s="188" t="str">
        <f t="shared" si="10"/>
        <v/>
      </c>
      <c r="AK18" s="186" t="str">
        <f t="shared" si="11"/>
        <v/>
      </c>
      <c r="AL18" s="188" t="str">
        <f t="shared" si="12"/>
        <v/>
      </c>
      <c r="AM18" s="186" t="str">
        <f>IFERROR(IF(AND(AB17="Impacto",AB18="Impacto"),(AM17-(+AM17*AE18)),IF(AND(AB17="Probabilidad",AB18="Impacto"),(AM16-(+AM16*AE18)),IF(AB18="Probabilidad",AM17,""))),"")</f>
        <v/>
      </c>
      <c r="AN18" s="189" t="str">
        <f t="shared" si="13"/>
        <v/>
      </c>
      <c r="AO18" s="190"/>
      <c r="AP18" s="178"/>
      <c r="AQ18" s="180"/>
      <c r="AR18" s="180"/>
      <c r="AS18" s="191"/>
      <c r="AT18" s="292"/>
      <c r="AU18" s="292"/>
      <c r="AV18" s="292"/>
    </row>
    <row r="19" spans="1:48" ht="15" customHeight="1" x14ac:dyDescent="0.2">
      <c r="A19" s="309"/>
      <c r="B19" s="311"/>
      <c r="C19" s="292"/>
      <c r="D19" s="292"/>
      <c r="E19" s="292"/>
      <c r="F19" s="292"/>
      <c r="G19" s="305"/>
      <c r="H19" s="292"/>
      <c r="I19" s="292"/>
      <c r="J19" s="292"/>
      <c r="K19" s="292"/>
      <c r="L19" s="292"/>
      <c r="M19" s="292"/>
      <c r="N19" s="292"/>
      <c r="O19" s="300"/>
      <c r="P19" s="299"/>
      <c r="Q19" s="294"/>
      <c r="R19" s="293"/>
      <c r="S19" s="294">
        <f>IF(NOT(ISERROR(MATCH(R19,_xlfn.ANCHORARRAY(G30),0))),Q32&amp;"Por favor no seleccionar los criterios de impacto",R19)</f>
        <v>0</v>
      </c>
      <c r="T19" s="299"/>
      <c r="U19" s="294"/>
      <c r="V19" s="296"/>
      <c r="W19" s="182">
        <v>4</v>
      </c>
      <c r="X19" s="183"/>
      <c r="Y19" s="182"/>
      <c r="Z19" s="182"/>
      <c r="AA19" s="254" t="str">
        <f t="shared" si="14"/>
        <v xml:space="preserve">  </v>
      </c>
      <c r="AB19" s="184" t="str">
        <f t="shared" si="0"/>
        <v/>
      </c>
      <c r="AC19" s="185"/>
      <c r="AD19" s="185"/>
      <c r="AE19" s="186" t="str">
        <f t="shared" si="9"/>
        <v/>
      </c>
      <c r="AF19" s="185"/>
      <c r="AG19" s="185"/>
      <c r="AH19" s="185"/>
      <c r="AI19" s="187" t="str">
        <f t="shared" ref="AI19:AI21" si="15">IFERROR(IF(AND(AB18="Probabilidad",AB19="Probabilidad"),(AK18-(+AK18*AE19)),IF(AND(AB18="Impacto",AB19="Probabilidad"),(AK17-(+AK17*AE19)),IF(AB19="Impacto",AK18,""))),"")</f>
        <v/>
      </c>
      <c r="AJ19" s="188" t="str">
        <f t="shared" si="10"/>
        <v/>
      </c>
      <c r="AK19" s="186" t="str">
        <f t="shared" si="11"/>
        <v/>
      </c>
      <c r="AL19" s="188" t="str">
        <f t="shared" si="12"/>
        <v/>
      </c>
      <c r="AM19" s="186" t="str">
        <f t="shared" ref="AM19:AM21" si="16">IFERROR(IF(AND(AB18="Impacto",AB19="Impacto"),(AM18-(+AM18*AE19)),IF(AND(AB18="Probabilidad",AB19="Impacto"),(AM17-(+AM17*AE19)),IF(AB19="Probabilidad",AM18,""))),"")</f>
        <v/>
      </c>
      <c r="AN19" s="189" t="str">
        <f>IFERROR(IF(OR(AND(AJ19="Muy Baja",AL19="Leve"),AND(AJ19="Muy Baja",AL19="Menor"),AND(AJ19="Baja",AL19="Leve")),"Bajo",IF(OR(AND(AJ19="Muy baja",AL19="Moderado"),AND(AJ19="Baja",AL19="Menor"),AND(AJ19="Baja",AL19="Moderado"),AND(AJ19="Media",AL19="Leve"),AND(AJ19="Media",AL19="Menor"),AND(AJ19="Media",AL19="Moderado"),AND(AJ19="Alta",AL19="Leve"),AND(AJ19="Alta",AL19="Menor")),"Moderado",IF(OR(AND(AJ19="Muy Baja",AL19="Mayor"),AND(AJ19="Baja",AL19="Mayor"),AND(AJ19="Media",AL19="Mayor"),AND(AJ19="Alta",AL19="Moderado"),AND(AJ19="Alta",AL19="Mayor"),AND(AJ19="Muy Alta",AL19="Leve"),AND(AJ19="Muy Alta",AL19="Menor"),AND(AJ19="Muy Alta",AL19="Moderado"),AND(AJ19="Muy Alta",AL19="Mayor")),"Alto",IF(OR(AND(AJ19="Muy Baja",AL19="Catastrófico"),AND(AJ19="Baja",AL19="Catastrófico"),AND(AJ19="Media",AL19="Catastrófico"),AND(AJ19="Alta",AL19="Catastrófico"),AND(AJ19="Muy Alta",AL19="Catastrófico")),"Extremo","")))),"")</f>
        <v/>
      </c>
      <c r="AO19" s="190"/>
      <c r="AP19" s="178"/>
      <c r="AQ19" s="180"/>
      <c r="AR19" s="180"/>
      <c r="AS19" s="191"/>
      <c r="AT19" s="292"/>
      <c r="AU19" s="292"/>
      <c r="AV19" s="292"/>
    </row>
    <row r="20" spans="1:48" ht="15" customHeight="1" x14ac:dyDescent="0.2">
      <c r="A20" s="309"/>
      <c r="B20" s="311"/>
      <c r="C20" s="292"/>
      <c r="D20" s="292"/>
      <c r="E20" s="292"/>
      <c r="F20" s="292"/>
      <c r="G20" s="305"/>
      <c r="H20" s="292"/>
      <c r="I20" s="292"/>
      <c r="J20" s="292"/>
      <c r="K20" s="292"/>
      <c r="L20" s="292"/>
      <c r="M20" s="292"/>
      <c r="N20" s="292"/>
      <c r="O20" s="300"/>
      <c r="P20" s="299"/>
      <c r="Q20" s="294"/>
      <c r="R20" s="293"/>
      <c r="S20" s="294">
        <f>IF(NOT(ISERROR(MATCH(R20,_xlfn.ANCHORARRAY(G31),0))),Q33&amp;"Por favor no seleccionar los criterios de impacto",R20)</f>
        <v>0</v>
      </c>
      <c r="T20" s="299"/>
      <c r="U20" s="294"/>
      <c r="V20" s="296"/>
      <c r="W20" s="182">
        <v>5</v>
      </c>
      <c r="X20" s="183"/>
      <c r="Y20" s="182"/>
      <c r="Z20" s="182"/>
      <c r="AA20" s="254" t="str">
        <f t="shared" si="14"/>
        <v xml:space="preserve">  </v>
      </c>
      <c r="AB20" s="184" t="str">
        <f t="shared" si="0"/>
        <v/>
      </c>
      <c r="AC20" s="185"/>
      <c r="AD20" s="185"/>
      <c r="AE20" s="186" t="str">
        <f t="shared" si="9"/>
        <v/>
      </c>
      <c r="AF20" s="185"/>
      <c r="AG20" s="185"/>
      <c r="AH20" s="185"/>
      <c r="AI20" s="187" t="str">
        <f t="shared" si="15"/>
        <v/>
      </c>
      <c r="AJ20" s="188" t="str">
        <f t="shared" si="10"/>
        <v/>
      </c>
      <c r="AK20" s="186" t="str">
        <f t="shared" si="11"/>
        <v/>
      </c>
      <c r="AL20" s="188" t="str">
        <f t="shared" si="12"/>
        <v/>
      </c>
      <c r="AM20" s="186" t="str">
        <f t="shared" si="16"/>
        <v/>
      </c>
      <c r="AN20" s="189" t="str">
        <f t="shared" si="13"/>
        <v/>
      </c>
      <c r="AO20" s="190"/>
      <c r="AP20" s="178"/>
      <c r="AQ20" s="180"/>
      <c r="AR20" s="180"/>
      <c r="AS20" s="191"/>
      <c r="AT20" s="292"/>
      <c r="AU20" s="292"/>
      <c r="AV20" s="292"/>
    </row>
    <row r="21" spans="1:48" ht="15.75" customHeight="1" x14ac:dyDescent="0.2">
      <c r="A21" s="309"/>
      <c r="B21" s="311"/>
      <c r="C21" s="292"/>
      <c r="D21" s="292"/>
      <c r="E21" s="292"/>
      <c r="F21" s="292"/>
      <c r="G21" s="305"/>
      <c r="H21" s="292"/>
      <c r="I21" s="292"/>
      <c r="J21" s="292"/>
      <c r="K21" s="292"/>
      <c r="L21" s="292"/>
      <c r="M21" s="292"/>
      <c r="N21" s="292"/>
      <c r="O21" s="300"/>
      <c r="P21" s="299"/>
      <c r="Q21" s="294"/>
      <c r="R21" s="293"/>
      <c r="S21" s="294">
        <f>IF(NOT(ISERROR(MATCH(R21,_xlfn.ANCHORARRAY(G32),0))),Q34&amp;"Por favor no seleccionar los criterios de impacto",R21)</f>
        <v>0</v>
      </c>
      <c r="T21" s="299"/>
      <c r="U21" s="294"/>
      <c r="V21" s="296"/>
      <c r="W21" s="182">
        <v>6</v>
      </c>
      <c r="X21" s="183"/>
      <c r="Y21" s="182"/>
      <c r="Z21" s="182"/>
      <c r="AA21" s="254" t="str">
        <f t="shared" si="14"/>
        <v xml:space="preserve">  </v>
      </c>
      <c r="AB21" s="184" t="str">
        <f t="shared" si="0"/>
        <v/>
      </c>
      <c r="AC21" s="185"/>
      <c r="AD21" s="185"/>
      <c r="AE21" s="186" t="str">
        <f t="shared" si="9"/>
        <v/>
      </c>
      <c r="AF21" s="185"/>
      <c r="AG21" s="185"/>
      <c r="AH21" s="185"/>
      <c r="AI21" s="187" t="str">
        <f t="shared" si="15"/>
        <v/>
      </c>
      <c r="AJ21" s="188" t="str">
        <f t="shared" si="10"/>
        <v/>
      </c>
      <c r="AK21" s="186" t="str">
        <f t="shared" si="11"/>
        <v/>
      </c>
      <c r="AL21" s="188" t="str">
        <f t="shared" si="12"/>
        <v/>
      </c>
      <c r="AM21" s="186" t="str">
        <f t="shared" si="16"/>
        <v/>
      </c>
      <c r="AN21" s="189" t="str">
        <f t="shared" si="13"/>
        <v/>
      </c>
      <c r="AO21" s="190"/>
      <c r="AP21" s="178"/>
      <c r="AQ21" s="180"/>
      <c r="AR21" s="180"/>
      <c r="AS21" s="191"/>
      <c r="AT21" s="292"/>
      <c r="AU21" s="292"/>
      <c r="AV21" s="292"/>
    </row>
    <row r="22" spans="1:48" ht="15" customHeight="1" x14ac:dyDescent="0.2">
      <c r="A22" s="309">
        <v>3</v>
      </c>
      <c r="B22" s="311" t="s">
        <v>336</v>
      </c>
      <c r="C22" s="292" t="s">
        <v>34</v>
      </c>
      <c r="D22" s="292" t="s">
        <v>951</v>
      </c>
      <c r="E22" s="292" t="s">
        <v>952</v>
      </c>
      <c r="F22" s="295" t="s">
        <v>953</v>
      </c>
      <c r="G22" s="305" t="str">
        <f>+CONCATENATE(C22," ",D22," ",E22)</f>
        <v>Posibilidad de afectación Económica y Reputacional Por Modificar los resultados y/o los tiempos de entrega de informes de ensayos a cambio de beneficio a nombre propio o de terceros, con el fin agilizar, retrasar la entrega de informes o hacer que los materiales cumplan especificaciones técnicas. Permitir presiones indebidas por falta de propiedad, gobernanza  o indebida gestión de personal, recursos compartidos, contratos o intereses particulares por parte de los clientes internos.</v>
      </c>
      <c r="H22" s="292" t="s">
        <v>71</v>
      </c>
      <c r="I22" s="292" t="s">
        <v>45</v>
      </c>
      <c r="J22" s="292" t="s">
        <v>954</v>
      </c>
      <c r="K22" s="292" t="s">
        <v>955</v>
      </c>
      <c r="L22" s="292" t="s">
        <v>956</v>
      </c>
      <c r="M22" s="292" t="s">
        <v>51</v>
      </c>
      <c r="N22" s="292" t="s">
        <v>62</v>
      </c>
      <c r="O22" s="300">
        <f>365-104</f>
        <v>261</v>
      </c>
      <c r="P22" s="299" t="str">
        <f>IF(O22&lt;=0,"",IF(O22&lt;=2,"Muy Baja",IF(O22&lt;=24,"Baja",IF(O22&lt;=500,"Media",IF(O22&lt;=5000,"Alta","Muy Alta")))))</f>
        <v>Media</v>
      </c>
      <c r="Q22" s="294">
        <f>IF(P22="","",IF(P22="Muy Baja",0.2,IF(P22="Baja",0.4,IF(P22="Media",0.6,IF(P22="Alta",0.8,IF(P22="Muy Alta",1,))))))</f>
        <v>0.6</v>
      </c>
      <c r="R22" s="293" t="s">
        <v>197</v>
      </c>
      <c r="S22" s="294" t="str">
        <f>IF(NOT(ISERROR(MATCH(R22,'Tabla Impacto'!$B$245:$B$247,0))),'Tabla Impacto'!$F$224&amp;"Por favor no seleccionar los criterios de impacto(Afectación Económica o presupuestal y Pérdida Reputacional)",R22)</f>
        <v xml:space="preserve">     El riesgo afecta la imagen de la entidad con algunos usuarios de relevancia frente al logro de los objetivos</v>
      </c>
      <c r="T22" s="299" t="str">
        <f>IF(OR(S22='Tabla Impacto'!$C$12,S22='Tabla Impacto'!$D$12),"Leve",IF(OR(S22='Tabla Impacto'!$C$13,S22='Tabla Impacto'!$D$13),"Menor",IF(OR(S22='Tabla Impacto'!$C$14,S22='Tabla Impacto'!$D$14),"Moderado",IF(OR(S22='Tabla Impacto'!$C$15,S22='Tabla Impacto'!$D$15),"Mayor",IF(OR(S22='Tabla Impacto'!$C$16,S22='Tabla Impacto'!$D$16),"Catastrófico","")))))</f>
        <v>Moderado</v>
      </c>
      <c r="U22" s="294">
        <f>IF(T22="","",IF(T22="Leve",0.2,IF(T22="Menor",0.4,IF(T22="Moderado",0.6,IF(T22="Mayor",0.8,IF(T22="Catastrófico",1,))))))</f>
        <v>0.6</v>
      </c>
      <c r="V22" s="296" t="str">
        <f>IF(OR(AND(P22="Muy Baja",T22="Leve"),AND(P22="Muy Baja",T22="Menor"),AND(P22="Baja",T22="Leve")),"Bajo",IF(OR(AND(P22="Muy baja",T22="Moderado"),AND(P22="Baja",T22="Menor"),AND(P22="Baja",T22="Moderado"),AND(P22="Media",T22="Leve"),AND(P22="Media",T22="Menor"),AND(P22="Media",T22="Moderado"),AND(P22="Alta",T22="Leve"),AND(P22="Alta",T22="Menor")),"Moderado",IF(OR(AND(P22="Muy Baja",T22="Mayor"),AND(P22="Baja",T22="Mayor"),AND(P22="Media",T22="Mayor"),AND(P22="Alta",T22="Moderado"),AND(P22="Alta",T22="Mayor"),AND(P22="Muy Alta",T22="Leve"),AND(P22="Muy Alta",T22="Menor"),AND(P22="Muy Alta",T22="Moderado"),AND(P22="Muy Alta",T22="Mayor")),"Alto",IF(OR(AND(P22="Muy Baja",T22="Catastrófico"),AND(P22="Baja",T22="Catastrófico"),AND(P22="Media",T22="Catastrófico"),AND(P22="Alta",T22="Catastrófico"),AND(P22="Muy Alta",T22="Catastrófico")),"Extremo",""))))</f>
        <v>Moderado</v>
      </c>
      <c r="W22" s="182">
        <v>1</v>
      </c>
      <c r="X22" s="183" t="s">
        <v>957</v>
      </c>
      <c r="Y22" s="183" t="s">
        <v>29</v>
      </c>
      <c r="Z22" s="183" t="s">
        <v>958</v>
      </c>
      <c r="AA22" s="254" t="str">
        <f>+CONCATENATE(X22," ",Y22," ",Z22)</f>
        <v xml:space="preserve"> El auxiliar administrativo Verifica cada vez que se genera una solicitud de servicio, que exista un documento (acuerdo de servicio, acta o correo) entre las partes (cliente interno y laboratorio), en donde se establezcan los requisitos mínimos para la solitud (El material a ensayar, el o los ensayos a realizar, fecha de recepción de la muestra, fecha en la que se requiere el informe de ensayo, medio de envió de los resultados.).
Si  hay solicitudes de servicios en donde no se especifique algún requisito, el servicio no se prestara hasta que el documento cuente con el o los requisitos faltantes.</v>
      </c>
      <c r="AB22" s="184" t="s">
        <v>506</v>
      </c>
      <c r="AC22" s="185" t="s">
        <v>200</v>
      </c>
      <c r="AD22" s="185" t="s">
        <v>201</v>
      </c>
      <c r="AE22" s="186" t="str">
        <f>IF(AND(AC22="Preventivo",AD22="Automático"),"50%",IF(AND(AC22="Preventivo",AD22="Manual"),"40%",IF(AND(AC22="Detectivo",AD22="Automático"),"40%",IF(AND(AC22="Detectivo",AD22="Manual"),"30%",IF(AND(AC22="Correctivo",AD22="Automático"),"35%",IF(AND(AC22="Correctivo",AD22="Manual"),"25%",""))))))</f>
        <v>40%</v>
      </c>
      <c r="AF22" s="185" t="s">
        <v>965</v>
      </c>
      <c r="AG22" s="185" t="s">
        <v>203</v>
      </c>
      <c r="AH22" s="185" t="s">
        <v>204</v>
      </c>
      <c r="AI22" s="187">
        <v>0.36</v>
      </c>
      <c r="AJ22" s="188" t="str">
        <f>IFERROR(IF(AI22="","",IF(AI22&lt;=0.2,"Muy Baja",IF(AI22&lt;=0.4,"Baja",IF(AI22&lt;=0.6,"Media",IF(AI22&lt;=0.8,"Alta","Muy Alta"))))),"")</f>
        <v>Baja</v>
      </c>
      <c r="AK22" s="186">
        <f>+AI22</f>
        <v>0.36</v>
      </c>
      <c r="AL22" s="188" t="str">
        <f>IFERROR(IF(AM22="","",IF(AM22&lt;=0.2,"Leve",IF(AM22&lt;=0.4,"Menor",IF(AM22&lt;=0.6,"Moderado",IF(AM22&lt;=0.8,"Mayor","Catastrófico"))))),"")</f>
        <v>Moderado</v>
      </c>
      <c r="AM22" s="186">
        <v>0.6</v>
      </c>
      <c r="AN22" s="189" t="str">
        <f>IFERROR(IF(OR(AND(AJ22="Muy Baja",AL22="Leve"),AND(AJ22="Muy Baja",AL22="Menor"),AND(AJ22="Baja",AL22="Leve")),"Bajo",IF(OR(AND(AJ22="Muy baja",AL22="Moderado"),AND(AJ22="Baja",AL22="Menor"),AND(AJ22="Baja",AL22="Moderado"),AND(AJ22="Media",AL22="Leve"),AND(AJ22="Media",AL22="Menor"),AND(AJ22="Media",AL22="Moderado"),AND(AJ22="Alta",AL22="Leve"),AND(AJ22="Alta",AL22="Menor")),"Moderado",IF(OR(AND(AJ22="Muy Baja",AL22="Mayor"),AND(AJ22="Baja",AL22="Mayor"),AND(AJ22="Media",AL22="Mayor"),AND(AJ22="Alta",AL22="Moderado"),AND(AJ22="Alta",AL22="Mayor"),AND(AJ22="Muy Alta",AL22="Leve"),AND(AJ22="Muy Alta",AL22="Menor"),AND(AJ22="Muy Alta",AL22="Moderado"),AND(AJ22="Muy Alta",AL22="Mayor")),"Alto",IF(OR(AND(AJ22="Muy Baja",AL22="Catastrófico"),AND(AJ22="Baja",AL22="Catastrófico"),AND(AJ22="Media",AL22="Catastrófico"),AND(AJ22="Alta",AL22="Catastrófico"),AND(AJ22="Muy Alta",AL22="Catastrófico")),"Extremo","")))),"")</f>
        <v>Moderado</v>
      </c>
      <c r="AO22" s="190" t="s">
        <v>36</v>
      </c>
      <c r="AP22" s="292" t="s">
        <v>959</v>
      </c>
      <c r="AQ22" s="300" t="s">
        <v>966</v>
      </c>
      <c r="AR22" s="292" t="s">
        <v>960</v>
      </c>
      <c r="AS22" s="308">
        <v>45657</v>
      </c>
      <c r="AT22" s="292" t="s">
        <v>624</v>
      </c>
      <c r="AU22" s="292" t="s">
        <v>625</v>
      </c>
      <c r="AV22" s="292" t="s">
        <v>626</v>
      </c>
    </row>
    <row r="23" spans="1:48" ht="15" customHeight="1" x14ac:dyDescent="0.2">
      <c r="A23" s="309"/>
      <c r="B23" s="311"/>
      <c r="C23" s="292"/>
      <c r="D23" s="292"/>
      <c r="E23" s="292"/>
      <c r="F23" s="295"/>
      <c r="G23" s="305"/>
      <c r="H23" s="292"/>
      <c r="I23" s="292"/>
      <c r="J23" s="292"/>
      <c r="K23" s="292"/>
      <c r="L23" s="292"/>
      <c r="M23" s="292"/>
      <c r="N23" s="292"/>
      <c r="O23" s="300"/>
      <c r="P23" s="299"/>
      <c r="Q23" s="294"/>
      <c r="R23" s="293"/>
      <c r="S23" s="294">
        <f>IF(NOT(ISERROR(MATCH(R23,_xlfn.ANCHORARRAY(G34),0))),Q36&amp;"Por favor no seleccionar los criterios de impacto",R23)</f>
        <v>0</v>
      </c>
      <c r="T23" s="299"/>
      <c r="U23" s="294"/>
      <c r="V23" s="296"/>
      <c r="W23" s="182">
        <v>2</v>
      </c>
      <c r="X23" s="183" t="s">
        <v>961</v>
      </c>
      <c r="Y23" s="182" t="s">
        <v>32</v>
      </c>
      <c r="Z23" s="183" t="s">
        <v>962</v>
      </c>
      <c r="AA23" s="254" t="str">
        <f t="shared" ref="AA23:AA24" si="17">+CONCATENATE(X23," ",Y23," ",Z23)</f>
        <v>El auxiliar administrativo Valida cada vez que se emite un informe de ensayo, por  medio  del formato  de matriz de trazabilidad  GLAB-FM-103, que  los tiempos  establecidos en la  solicitud de servicio se cumpla, 
de encontrarse desviaciones en los  tiempos se le comunica al cliente justificando las razones de dicho cambio.</v>
      </c>
      <c r="AB23" s="184" t="s">
        <v>506</v>
      </c>
      <c r="AC23" s="185" t="s">
        <v>200</v>
      </c>
      <c r="AD23" s="185" t="s">
        <v>201</v>
      </c>
      <c r="AE23" s="186" t="str">
        <f t="shared" ref="AE23:AE27" si="18">IF(AND(AC23="Preventivo",AD23="Automático"),"50%",IF(AND(AC23="Preventivo",AD23="Manual"),"40%",IF(AND(AC23="Detectivo",AD23="Automático"),"40%",IF(AND(AC23="Detectivo",AD23="Manual"),"30%",IF(AND(AC23="Correctivo",AD23="Automático"),"35%",IF(AND(AC23="Correctivo",AD23="Manual"),"25%",""))))))</f>
        <v>40%</v>
      </c>
      <c r="AF23" s="185" t="s">
        <v>965</v>
      </c>
      <c r="AG23" s="185" t="s">
        <v>203</v>
      </c>
      <c r="AH23" s="185" t="s">
        <v>204</v>
      </c>
      <c r="AI23" s="187">
        <v>0.25</v>
      </c>
      <c r="AJ23" s="188" t="str">
        <f t="shared" ref="AJ23:AJ63" si="19">IFERROR(IF(AI23="","",IF(AI23&lt;=0.2,"Muy Baja",IF(AI23&lt;=0.4,"Baja",IF(AI23&lt;=0.6,"Media",IF(AI23&lt;=0.8,"Alta","Muy Alta"))))),"")</f>
        <v>Baja</v>
      </c>
      <c r="AK23" s="186">
        <f t="shared" ref="AK23:AK27" si="20">+AI23</f>
        <v>0.25</v>
      </c>
      <c r="AL23" s="188" t="str">
        <f>IFERROR(IF(AM23="","",IF(AM23&lt;=0.2,"Leve",IF(AM23&lt;=0.4,"Menor",IF(AM23&lt;=0.6,"Moderado",IF(AM23&lt;=0.8,"Mayor","Catastrófico"))))),"")</f>
        <v>Moderado</v>
      </c>
      <c r="AM23" s="186">
        <f t="shared" ref="AM23" si="21">IFERROR(IF(AND(AB22="Impacto",AB23="Impacto"),(AM22-(+AM22*AE23)),IF(AB23="Impacto",($U$10-(+$U$10*AE23)),IF(AB23="Probabilidad",AM22,""))),"")</f>
        <v>0.6</v>
      </c>
      <c r="AN23" s="189" t="str">
        <f t="shared" ref="AN23:AN24" si="22">IFERROR(IF(OR(AND(AJ23="Muy Baja",AL23="Leve"),AND(AJ23="Muy Baja",AL23="Menor"),AND(AJ23="Baja",AL23="Leve")),"Bajo",IF(OR(AND(AJ23="Muy baja",AL23="Moderado"),AND(AJ23="Baja",AL23="Menor"),AND(AJ23="Baja",AL23="Moderado"),AND(AJ23="Media",AL23="Leve"),AND(AJ23="Media",AL23="Menor"),AND(AJ23="Media",AL23="Moderado"),AND(AJ23="Alta",AL23="Leve"),AND(AJ23="Alta",AL23="Menor")),"Moderado",IF(OR(AND(AJ23="Muy Baja",AL23="Mayor"),AND(AJ23="Baja",AL23="Mayor"),AND(AJ23="Media",AL23="Mayor"),AND(AJ23="Alta",AL23="Moderado"),AND(AJ23="Alta",AL23="Mayor"),AND(AJ23="Muy Alta",AL23="Leve"),AND(AJ23="Muy Alta",AL23="Menor"),AND(AJ23="Muy Alta",AL23="Moderado"),AND(AJ23="Muy Alta",AL23="Mayor")),"Alto",IF(OR(AND(AJ23="Muy Baja",AL23="Catastrófico"),AND(AJ23="Baja",AL23="Catastrófico"),AND(AJ23="Media",AL23="Catastrófico"),AND(AJ23="Alta",AL23="Catastrófico"),AND(AJ23="Muy Alta",AL23="Catastrófico")),"Extremo","")))),"")</f>
        <v>Moderado</v>
      </c>
      <c r="AO23" s="190" t="s">
        <v>36</v>
      </c>
      <c r="AP23" s="355"/>
      <c r="AQ23" s="356"/>
      <c r="AR23" s="292"/>
      <c r="AS23" s="308"/>
      <c r="AT23" s="292"/>
      <c r="AU23" s="292"/>
      <c r="AV23" s="292"/>
    </row>
    <row r="24" spans="1:48" ht="15" customHeight="1" x14ac:dyDescent="0.2">
      <c r="A24" s="309"/>
      <c r="B24" s="311"/>
      <c r="C24" s="292"/>
      <c r="D24" s="292"/>
      <c r="E24" s="292"/>
      <c r="F24" s="295"/>
      <c r="G24" s="305"/>
      <c r="H24" s="292"/>
      <c r="I24" s="292"/>
      <c r="J24" s="292"/>
      <c r="K24" s="292"/>
      <c r="L24" s="292"/>
      <c r="M24" s="292"/>
      <c r="N24" s="292"/>
      <c r="O24" s="300"/>
      <c r="P24" s="299"/>
      <c r="Q24" s="294"/>
      <c r="R24" s="293"/>
      <c r="S24" s="294">
        <f>IF(NOT(ISERROR(MATCH(R24,_xlfn.ANCHORARRAY(G35),0))),Q37&amp;"Por favor no seleccionar los criterios de impacto",R24)</f>
        <v>0</v>
      </c>
      <c r="T24" s="299"/>
      <c r="U24" s="294"/>
      <c r="V24" s="296"/>
      <c r="W24" s="182">
        <v>3</v>
      </c>
      <c r="X24" s="183" t="s">
        <v>963</v>
      </c>
      <c r="Y24" s="212" t="s">
        <v>29</v>
      </c>
      <c r="Z24" s="183" t="s">
        <v>964</v>
      </c>
      <c r="AA24" s="254" t="str">
        <f t="shared" si="17"/>
        <v>El supervisor del contrato Verifica cada vez que ingresa una persona al laboratorio, que firme el compromismo de confidencialidad e imparcialidad en el formato compromiso de confidencialidad e imparcialidad GLAB-FM-126, con el fin de garantizar la imparcialidad en la ejecucion de las actividades del laboratorio. Si no se ha firmado el compromiso no se da inicio para desarrollar las actividades en el laboratorio.</v>
      </c>
      <c r="AB24" s="184" t="s">
        <v>506</v>
      </c>
      <c r="AC24" s="185" t="s">
        <v>200</v>
      </c>
      <c r="AD24" s="185" t="s">
        <v>201</v>
      </c>
      <c r="AE24" s="186" t="str">
        <f t="shared" si="18"/>
        <v>40%</v>
      </c>
      <c r="AF24" s="185" t="s">
        <v>965</v>
      </c>
      <c r="AG24" s="185" t="s">
        <v>203</v>
      </c>
      <c r="AH24" s="185" t="s">
        <v>204</v>
      </c>
      <c r="AI24" s="187">
        <f>IFERROR(IF(AND(AB23="Probabilidad",AB24="Probabilidad"),(AK23-(+AK23*AE24)),IF(AND(AB23="Impacto",AB24="Probabilidad"),(AK22-(+AK22*AE24)),IF(AB24="Impacto",AK23,""))),"")</f>
        <v>0.15</v>
      </c>
      <c r="AJ24" s="188" t="str">
        <f t="shared" si="19"/>
        <v>Muy Baja</v>
      </c>
      <c r="AK24" s="186">
        <f t="shared" si="20"/>
        <v>0.15</v>
      </c>
      <c r="AL24" s="188" t="str">
        <f t="shared" ref="AL24" si="23">IFERROR(IF(AM24="","",IF(AM24&lt;=0.2,"Leve",IF(AM24&lt;=0.4,"Menor",IF(AM24&lt;=0.6,"Moderado",IF(AM24&lt;=0.8,"Mayor","Catastrófico"))))),"")</f>
        <v>Moderado</v>
      </c>
      <c r="AM24" s="186">
        <f t="shared" ref="AM24" si="24">IFERROR(IF(AND(AB23="Impacto",AB24="Impacto"),(AM23-(+AM23*AE24)),IF(AND(AB23="Probabilidad",AB24="Impacto"),(AM22-(+AM22*AE24)),IF(AB24="Probabilidad",AM23,""))),"")</f>
        <v>0.6</v>
      </c>
      <c r="AN24" s="189" t="str">
        <f t="shared" si="22"/>
        <v>Moderado</v>
      </c>
      <c r="AO24" s="190" t="s">
        <v>36</v>
      </c>
      <c r="AP24" s="355"/>
      <c r="AQ24" s="356"/>
      <c r="AR24" s="292"/>
      <c r="AS24" s="308"/>
      <c r="AT24" s="292"/>
      <c r="AU24" s="292"/>
      <c r="AV24" s="292"/>
    </row>
    <row r="25" spans="1:48" ht="15" customHeight="1" x14ac:dyDescent="0.2">
      <c r="A25" s="309"/>
      <c r="B25" s="311"/>
      <c r="C25" s="355"/>
      <c r="D25" s="355"/>
      <c r="E25" s="355"/>
      <c r="F25" s="355"/>
      <c r="G25" s="358"/>
      <c r="H25" s="355"/>
      <c r="I25" s="355" t="s">
        <v>45</v>
      </c>
      <c r="J25" s="355" t="s">
        <v>954</v>
      </c>
      <c r="K25" s="355" t="s">
        <v>955</v>
      </c>
      <c r="L25" s="292"/>
      <c r="M25" s="292"/>
      <c r="N25" s="355"/>
      <c r="O25" s="356"/>
      <c r="P25" s="299"/>
      <c r="Q25" s="294"/>
      <c r="R25" s="355"/>
      <c r="S25" s="294">
        <f>IF(NOT(ISERROR(MATCH(R25,_xlfn.ANCHORARRAY(G36),0))),Q38&amp;"Por favor no seleccionar los criterios de impacto",R25)</f>
        <v>0</v>
      </c>
      <c r="T25" s="299"/>
      <c r="U25" s="294"/>
      <c r="V25" s="296"/>
      <c r="W25" s="182">
        <v>4</v>
      </c>
      <c r="X25" s="182"/>
      <c r="Y25" s="182"/>
      <c r="Z25" s="182"/>
      <c r="AA25" s="254" t="str">
        <f t="shared" ref="AA25:AA63" si="25">+CONCATENATE(X25," ",Y25," ",Z25)</f>
        <v xml:space="preserve">  </v>
      </c>
      <c r="AB25" s="184" t="str">
        <f t="shared" ref="AB25:AB39" si="26">IF(OR(AC25="Preventivo",AC25="Detectivo"),"Probabilidad",IF(AC25="Correctivo","Impacto",""))</f>
        <v/>
      </c>
      <c r="AC25" s="185"/>
      <c r="AD25" s="185"/>
      <c r="AE25" s="186" t="str">
        <f t="shared" si="18"/>
        <v/>
      </c>
      <c r="AF25" s="185"/>
      <c r="AG25" s="185"/>
      <c r="AH25" s="185"/>
      <c r="AI25" s="187" t="str">
        <f t="shared" ref="AI25:AI27" si="27">IFERROR(IF(AND(AB24="Probabilidad",AB25="Probabilidad"),(AK24-(+AK24*AE25)),IF(AND(AB24="Impacto",AB25="Probabilidad"),(AK23-(+AK23*AE25)),IF(AB25="Impacto",AK24,""))),"")</f>
        <v/>
      </c>
      <c r="AJ25" s="188" t="str">
        <f t="shared" si="19"/>
        <v/>
      </c>
      <c r="AK25" s="186" t="str">
        <f t="shared" si="20"/>
        <v/>
      </c>
      <c r="AL25" s="188" t="str">
        <f t="shared" ref="AL25:AL63" si="28">IFERROR(IF(AM25="","",IF(AM25&lt;=0.2,"Leve",IF(AM25&lt;=0.4,"Menor",IF(AM25&lt;=0.6,"Moderado",IF(AM25&lt;=0.8,"Mayor","Catastrófico"))))),"")</f>
        <v/>
      </c>
      <c r="AM25" s="186" t="str">
        <f t="shared" ref="AM25:AM63" si="29">IFERROR(IF(AND(AB24="Impacto",AB25="Impacto"),(AM24-(+AM24*AE25)),IF(AND(AB24="Probabilidad",AB25="Impacto"),(AM23-(+AM23*AE25)),IF(AB25="Probabilidad",AM24,""))),"")</f>
        <v/>
      </c>
      <c r="AN25" s="189" t="str">
        <f>IFERROR(IF(OR(AND(AJ25="Muy Baja",AL25="Leve"),AND(AJ25="Muy Baja",AL25="Menor"),AND(AJ25="Baja",AL25="Leve")),"Bajo",IF(OR(AND(AJ25="Muy baja",AL25="Moderado"),AND(AJ25="Baja",AL25="Menor"),AND(AJ25="Baja",AL25="Moderado"),AND(AJ25="Media",AL25="Leve"),AND(AJ25="Media",AL25="Menor"),AND(AJ25="Media",AL25="Moderado"),AND(AJ25="Alta",AL25="Leve"),AND(AJ25="Alta",AL25="Menor")),"Moderado",IF(OR(AND(AJ25="Muy Baja",AL25="Mayor"),AND(AJ25="Baja",AL25="Mayor"),AND(AJ25="Media",AL25="Mayor"),AND(AJ25="Alta",AL25="Moderado"),AND(AJ25="Alta",AL25="Mayor"),AND(AJ25="Muy Alta",AL25="Leve"),AND(AJ25="Muy Alta",AL25="Menor"),AND(AJ25="Muy Alta",AL25="Moderado"),AND(AJ25="Muy Alta",AL25="Mayor")),"Alto",IF(OR(AND(AJ25="Muy Baja",AL25="Catastrófico"),AND(AJ25="Baja",AL25="Catastrófico"),AND(AJ25="Media",AL25="Catastrófico"),AND(AJ25="Alta",AL25="Catastrófico"),AND(AJ25="Muy Alta",AL25="Catastrófico")),"Extremo","")))),"")</f>
        <v/>
      </c>
      <c r="AO25" s="190"/>
      <c r="AP25" s="178"/>
      <c r="AQ25" s="180"/>
      <c r="AR25" s="180"/>
      <c r="AS25" s="191"/>
      <c r="AT25" s="292"/>
      <c r="AU25" s="292"/>
      <c r="AV25" s="292"/>
    </row>
    <row r="26" spans="1:48" ht="15" customHeight="1" x14ac:dyDescent="0.2">
      <c r="A26" s="309"/>
      <c r="B26" s="311"/>
      <c r="C26" s="355"/>
      <c r="D26" s="355"/>
      <c r="E26" s="355"/>
      <c r="F26" s="355"/>
      <c r="G26" s="358"/>
      <c r="H26" s="355"/>
      <c r="I26" s="355"/>
      <c r="J26" s="355"/>
      <c r="K26" s="355"/>
      <c r="L26" s="292"/>
      <c r="M26" s="292"/>
      <c r="N26" s="355"/>
      <c r="O26" s="356"/>
      <c r="P26" s="299"/>
      <c r="Q26" s="294"/>
      <c r="R26" s="355"/>
      <c r="S26" s="294">
        <f>IF(NOT(ISERROR(MATCH(R26,_xlfn.ANCHORARRAY(G37),0))),Q39&amp;"Por favor no seleccionar los criterios de impacto",R26)</f>
        <v>0</v>
      </c>
      <c r="T26" s="299"/>
      <c r="U26" s="294"/>
      <c r="V26" s="296"/>
      <c r="W26" s="182">
        <v>5</v>
      </c>
      <c r="X26" s="182"/>
      <c r="Y26" s="182"/>
      <c r="Z26" s="182"/>
      <c r="AA26" s="254" t="str">
        <f t="shared" si="25"/>
        <v xml:space="preserve">  </v>
      </c>
      <c r="AB26" s="184" t="str">
        <f t="shared" si="26"/>
        <v/>
      </c>
      <c r="AC26" s="185"/>
      <c r="AD26" s="185"/>
      <c r="AE26" s="186" t="str">
        <f t="shared" si="18"/>
        <v/>
      </c>
      <c r="AF26" s="185"/>
      <c r="AG26" s="185"/>
      <c r="AH26" s="185"/>
      <c r="AI26" s="187" t="str">
        <f t="shared" si="27"/>
        <v/>
      </c>
      <c r="AJ26" s="188" t="str">
        <f t="shared" si="19"/>
        <v/>
      </c>
      <c r="AK26" s="186" t="str">
        <f t="shared" si="20"/>
        <v/>
      </c>
      <c r="AL26" s="188" t="str">
        <f t="shared" si="28"/>
        <v/>
      </c>
      <c r="AM26" s="186" t="str">
        <f t="shared" si="29"/>
        <v/>
      </c>
      <c r="AN26" s="189" t="str">
        <f t="shared" ref="AN26:AN27" si="30">IFERROR(IF(OR(AND(AJ26="Muy Baja",AL26="Leve"),AND(AJ26="Muy Baja",AL26="Menor"),AND(AJ26="Baja",AL26="Leve")),"Bajo",IF(OR(AND(AJ26="Muy baja",AL26="Moderado"),AND(AJ26="Baja",AL26="Menor"),AND(AJ26="Baja",AL26="Moderado"),AND(AJ26="Media",AL26="Leve"),AND(AJ26="Media",AL26="Menor"),AND(AJ26="Media",AL26="Moderado"),AND(AJ26="Alta",AL26="Leve"),AND(AJ26="Alta",AL26="Menor")),"Moderado",IF(OR(AND(AJ26="Muy Baja",AL26="Mayor"),AND(AJ26="Baja",AL26="Mayor"),AND(AJ26="Media",AL26="Mayor"),AND(AJ26="Alta",AL26="Moderado"),AND(AJ26="Alta",AL26="Mayor"),AND(AJ26="Muy Alta",AL26="Leve"),AND(AJ26="Muy Alta",AL26="Menor"),AND(AJ26="Muy Alta",AL26="Moderado"),AND(AJ26="Muy Alta",AL26="Mayor")),"Alto",IF(OR(AND(AJ26="Muy Baja",AL26="Catastrófico"),AND(AJ26="Baja",AL26="Catastrófico"),AND(AJ26="Media",AL26="Catastrófico"),AND(AJ26="Alta",AL26="Catastrófico"),AND(AJ26="Muy Alta",AL26="Catastrófico")),"Extremo","")))),"")</f>
        <v/>
      </c>
      <c r="AO26" s="190"/>
      <c r="AP26" s="178"/>
      <c r="AQ26" s="180"/>
      <c r="AR26" s="180"/>
      <c r="AS26" s="191"/>
      <c r="AT26" s="292"/>
      <c r="AU26" s="292"/>
      <c r="AV26" s="292"/>
    </row>
    <row r="27" spans="1:48" ht="15" customHeight="1" x14ac:dyDescent="0.2">
      <c r="A27" s="309"/>
      <c r="B27" s="311"/>
      <c r="C27" s="355"/>
      <c r="D27" s="355"/>
      <c r="E27" s="355"/>
      <c r="F27" s="355"/>
      <c r="G27" s="358"/>
      <c r="H27" s="355"/>
      <c r="I27" s="355"/>
      <c r="J27" s="355"/>
      <c r="K27" s="355"/>
      <c r="L27" s="292"/>
      <c r="M27" s="292"/>
      <c r="N27" s="355"/>
      <c r="O27" s="356"/>
      <c r="P27" s="299"/>
      <c r="Q27" s="294"/>
      <c r="R27" s="355"/>
      <c r="S27" s="294">
        <f>IF(NOT(ISERROR(MATCH(R27,_xlfn.ANCHORARRAY(G38),0))),Q40&amp;"Por favor no seleccionar los criterios de impacto",R27)</f>
        <v>0</v>
      </c>
      <c r="T27" s="299"/>
      <c r="U27" s="294"/>
      <c r="V27" s="296"/>
      <c r="W27" s="182">
        <v>6</v>
      </c>
      <c r="X27" s="182"/>
      <c r="Y27" s="182"/>
      <c r="Z27" s="182"/>
      <c r="AA27" s="254" t="str">
        <f t="shared" si="25"/>
        <v xml:space="preserve">  </v>
      </c>
      <c r="AB27" s="184" t="str">
        <f t="shared" si="26"/>
        <v/>
      </c>
      <c r="AC27" s="185"/>
      <c r="AD27" s="185"/>
      <c r="AE27" s="186" t="str">
        <f t="shared" si="18"/>
        <v/>
      </c>
      <c r="AF27" s="185"/>
      <c r="AG27" s="185"/>
      <c r="AH27" s="185"/>
      <c r="AI27" s="187" t="str">
        <f t="shared" si="27"/>
        <v/>
      </c>
      <c r="AJ27" s="188" t="str">
        <f t="shared" si="19"/>
        <v/>
      </c>
      <c r="AK27" s="186" t="str">
        <f t="shared" si="20"/>
        <v/>
      </c>
      <c r="AL27" s="188" t="str">
        <f t="shared" si="28"/>
        <v/>
      </c>
      <c r="AM27" s="186" t="str">
        <f t="shared" si="29"/>
        <v/>
      </c>
      <c r="AN27" s="189" t="str">
        <f t="shared" si="30"/>
        <v/>
      </c>
      <c r="AO27" s="190"/>
      <c r="AP27" s="178"/>
      <c r="AQ27" s="180"/>
      <c r="AR27" s="180"/>
      <c r="AS27" s="191"/>
      <c r="AT27" s="292"/>
      <c r="AU27" s="292"/>
      <c r="AV27" s="292"/>
    </row>
    <row r="28" spans="1:48" ht="48" customHeight="1" x14ac:dyDescent="0.2">
      <c r="A28" s="309">
        <v>4</v>
      </c>
      <c r="B28" s="311" t="s">
        <v>359</v>
      </c>
      <c r="C28" s="292" t="s">
        <v>31</v>
      </c>
      <c r="D28" s="292" t="s">
        <v>580</v>
      </c>
      <c r="E28" s="292" t="s">
        <v>581</v>
      </c>
      <c r="F28" s="292" t="s">
        <v>582</v>
      </c>
      <c r="G28" s="305" t="str">
        <f>+CONCATENATE(C28," ",D28," ",E28)</f>
        <v>Posibilidad de afectación reputacional Por hurto o uso no autorizado de materiales o productos suministrados por la Gerencia de Produccion para las intervenciones   debido a deficiencias en el control por parte del profesional a cargo de la entrega de materias primas o producto terminado asociado a las ordenes de produccion y /o despachos gestionadas para nuestro clientes iternos y externos.</v>
      </c>
      <c r="H28" s="292" t="s">
        <v>72</v>
      </c>
      <c r="I28" s="292" t="s">
        <v>48</v>
      </c>
      <c r="J28" s="292" t="s">
        <v>583</v>
      </c>
      <c r="K28" s="292" t="s">
        <v>584</v>
      </c>
      <c r="L28" s="292" t="s">
        <v>585</v>
      </c>
      <c r="M28" s="292" t="s">
        <v>51</v>
      </c>
      <c r="N28" s="292" t="s">
        <v>62</v>
      </c>
      <c r="O28" s="300">
        <v>300</v>
      </c>
      <c r="P28" s="299" t="str">
        <f>IF(O28&lt;=0,"",IF(O28&lt;=2,"Muy Baja",IF(O28&lt;=24,"Baja",IF(O28&lt;=500,"Media",IF(O28&lt;=5000,"Alta","Muy Alta")))))</f>
        <v>Media</v>
      </c>
      <c r="Q28" s="294">
        <f>IF(P28="","",IF(P28="Muy Baja",0.2,IF(P28="Baja",0.4,IF(P28="Media",0.6,IF(P28="Alta",0.8,IF(P28="Muy Alta",1,))))))</f>
        <v>0.6</v>
      </c>
      <c r="R28" s="293" t="s">
        <v>197</v>
      </c>
      <c r="S28" s="294" t="str">
        <f>IF(NOT(ISERROR(MATCH(R28,'[8]Tabla Impacto'!$B$245:$B$247,0))),'[8]Tabla Impacto'!$F$224&amp;"Por favor no seleccionar los criterios de impacto(Afectación Económica o presupuestal y Pérdida Reputacional)",R28)</f>
        <v xml:space="preserve">     El riesgo afecta la imagen de la entidad con algunos usuarios de relevancia frente al logro de los objetivos</v>
      </c>
      <c r="T28" s="299" t="str">
        <f>IF(OR(S28='[8]Tabla Impacto'!$C$12,S28='[8]Tabla Impacto'!$D$12),"Leve",IF(OR(S28='[8]Tabla Impacto'!$C$13,S28='[8]Tabla Impacto'!$D$13),"Menor",IF(OR(S28='[8]Tabla Impacto'!$C$14,S28='[8]Tabla Impacto'!$D$14),"Moderado",IF(OR(S28='[8]Tabla Impacto'!$C$15,S28='[8]Tabla Impacto'!$D$15),"Mayor",IF(OR(S28='[8]Tabla Impacto'!$C$16,S28='[8]Tabla Impacto'!$D$16),"Catastrófico","")))))</f>
        <v>Moderado</v>
      </c>
      <c r="U28" s="294">
        <f>IF(T28="","",IF(T28="Leve",0.2,IF(T28="Menor",0.4,IF(T28="Moderado",0.6,IF(T28="Mayor",0.8,IF(T28="Catastrófico",1,))))))</f>
        <v>0.6</v>
      </c>
      <c r="V28" s="296" t="str">
        <f>IF(OR(AND(P28="Muy Baja",T28="Leve"),AND(P28="Muy Baja",T28="Menor"),AND(P28="Baja",T28="Leve")),"Bajo",IF(OR(AND(P28="Muy baja",T28="Moderado"),AND(P28="Baja",T28="Menor"),AND(P28="Baja",T28="Moderado"),AND(P28="Media",T28="Leve"),AND(P28="Media",T28="Menor"),AND(P28="Media",T28="Moderado"),AND(P28="Alta",T28="Leve"),AND(P28="Alta",T28="Menor")),"Moderado",IF(OR(AND(P28="Muy Baja",T28="Mayor"),AND(P28="Baja",T28="Mayor"),AND(P28="Media",T28="Mayor"),AND(P28="Alta",T28="Moderado"),AND(P28="Alta",T28="Mayor"),AND(P28="Muy Alta",T28="Leve"),AND(P28="Muy Alta",T28="Menor"),AND(P28="Muy Alta",T28="Moderado"),AND(P28="Muy Alta",T28="Mayor")),"Alto",IF(OR(AND(P28="Muy Baja",T28="Catastrófico"),AND(P28="Baja",T28="Catastrófico"),AND(P28="Media",T28="Catastrófico"),AND(P28="Alta",T28="Catastrófico"),AND(P28="Muy Alta",T28="Catastrófico")),"Extremo",""))))</f>
        <v>Moderado</v>
      </c>
      <c r="W28" s="182">
        <v>1</v>
      </c>
      <c r="X28" s="183" t="s">
        <v>586</v>
      </c>
      <c r="Y28" s="183" t="s">
        <v>40</v>
      </c>
      <c r="Z28" s="259" t="s">
        <v>587</v>
      </c>
      <c r="AA28" s="254" t="str">
        <f>+CONCATENATE(X28," ",Y28," ",Z28)</f>
        <v>El profesional lider de produccion Revisa la exactitud en PRO-DI-001 donde se registran las ordenes de produccion y los documentos soporte de materias primas por pedido a corte mensual. Dejando la trazabilidad en mesa de trabajo con el Gerente de Produccion.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v>
      </c>
      <c r="AB28" s="184" t="str">
        <f t="shared" si="26"/>
        <v>Probabilidad</v>
      </c>
      <c r="AC28" s="185" t="s">
        <v>214</v>
      </c>
      <c r="AD28" s="185" t="s">
        <v>201</v>
      </c>
      <c r="AE28" s="186" t="str">
        <f>IF(AND(AC28="Preventivo",AD28="Automático"),"50%",IF(AND(AC28="Preventivo",AD28="Manual"),"40%",IF(AND(AC28="Detectivo",AD28="Automático"),"40%",IF(AND(AC28="Detectivo",AD28="Manual"),"30%",IF(AND(AC28="Correctivo",AD28="Automático"),"35%",IF(AND(AC28="Correctivo",AD28="Manual"),"25%",""))))))</f>
        <v>30%</v>
      </c>
      <c r="AF28" s="185" t="s">
        <v>202</v>
      </c>
      <c r="AG28" s="185" t="s">
        <v>588</v>
      </c>
      <c r="AH28" s="185" t="s">
        <v>204</v>
      </c>
      <c r="AI28" s="187">
        <f>IFERROR(IF(AB28="Probabilidad",(Q28-(+Q28*AE28)),IF(AB28="Impacto",Q28,"")),"")</f>
        <v>0.42</v>
      </c>
      <c r="AJ28" s="188" t="str">
        <f>IFERROR(IF(AI28="","",IF(AI28&lt;=0.2,"Muy Baja",IF(AI28&lt;=0.4,"Baja",IF(AI28&lt;=0.6,"Media",IF(AI28&lt;=0.8,"Alta","Muy Alta"))))),"")</f>
        <v>Media</v>
      </c>
      <c r="AK28" s="186">
        <f>+AI28</f>
        <v>0.42</v>
      </c>
      <c r="AL28" s="188" t="str">
        <f>IFERROR(IF(AM28="","",IF(AM28&lt;=0.2,"Leve",IF(AM28&lt;=0.4,"Menor",IF(AM28&lt;=0.6,"Moderado",IF(AM28&lt;=0.8,"Mayor","Catastrófico"))))),"")</f>
        <v>Moderado</v>
      </c>
      <c r="AM28" s="186">
        <f>IFERROR(IF(AB28="Impacto",(U28-(+U28*AE28)),IF(AB28="Probabilidad",U28,"")),"")</f>
        <v>0.6</v>
      </c>
      <c r="AN28" s="189" t="str">
        <f>IFERROR(IF(OR(AND(AJ28="Muy Baja",AL28="Leve"),AND(AJ28="Muy Baja",AL28="Menor"),AND(AJ28="Baja",AL28="Leve")),"Bajo",IF(OR(AND(AJ28="Muy baja",AL28="Moderado"),AND(AJ28="Baja",AL28="Menor"),AND(AJ28="Baja",AL28="Moderado"),AND(AJ28="Media",AL28="Leve"),AND(AJ28="Media",AL28="Menor"),AND(AJ28="Media",AL28="Moderado"),AND(AJ28="Alta",AL28="Leve"),AND(AJ28="Alta",AL28="Menor")),"Moderado",IF(OR(AND(AJ28="Muy Baja",AL28="Mayor"),AND(AJ28="Baja",AL28="Mayor"),AND(AJ28="Media",AL28="Mayor"),AND(AJ28="Alta",AL28="Moderado"),AND(AJ28="Alta",AL28="Mayor"),AND(AJ28="Muy Alta",AL28="Leve"),AND(AJ28="Muy Alta",AL28="Menor"),AND(AJ28="Muy Alta",AL28="Moderado"),AND(AJ28="Muy Alta",AL28="Mayor")),"Alto",IF(OR(AND(AJ28="Muy Baja",AL28="Catastrófico"),AND(AJ28="Baja",AL28="Catastrófico"),AND(AJ28="Media",AL28="Catastrófico"),AND(AJ28="Alta",AL28="Catastrófico"),AND(AJ28="Muy Alta",AL28="Catastrófico")),"Extremo","")))),"")</f>
        <v>Moderado</v>
      </c>
      <c r="AO28" s="190" t="s">
        <v>36</v>
      </c>
      <c r="AP28" s="178" t="s">
        <v>589</v>
      </c>
      <c r="AQ28" s="178" t="s">
        <v>590</v>
      </c>
      <c r="AR28" s="178" t="s">
        <v>591</v>
      </c>
      <c r="AS28" s="208">
        <v>45657</v>
      </c>
      <c r="AT28" s="292" t="s">
        <v>592</v>
      </c>
      <c r="AU28" s="292" t="s">
        <v>593</v>
      </c>
      <c r="AV28" s="292" t="s">
        <v>594</v>
      </c>
    </row>
    <row r="29" spans="1:48" ht="48" customHeight="1" x14ac:dyDescent="0.2">
      <c r="A29" s="309"/>
      <c r="B29" s="311"/>
      <c r="C29" s="292"/>
      <c r="D29" s="292"/>
      <c r="E29" s="292"/>
      <c r="F29" s="292"/>
      <c r="G29" s="305"/>
      <c r="H29" s="292" t="s">
        <v>72</v>
      </c>
      <c r="I29" s="292" t="s">
        <v>48</v>
      </c>
      <c r="J29" s="292"/>
      <c r="K29" s="292"/>
      <c r="L29" s="292"/>
      <c r="M29" s="292" t="s">
        <v>51</v>
      </c>
      <c r="N29" s="292" t="s">
        <v>62</v>
      </c>
      <c r="O29" s="300"/>
      <c r="P29" s="299"/>
      <c r="Q29" s="294"/>
      <c r="R29" s="293" t="s">
        <v>197</v>
      </c>
      <c r="S29" s="294" t="str">
        <f>IF(NOT(ISERROR(MATCH(R29,_xlfn.ANCHORARRAY(G40),0))),Q42&amp;"Por favor no seleccionar los criterios de impacto",R29)</f>
        <v xml:space="preserve">     El riesgo afecta la imagen de la entidad con algunos usuarios de relevancia frente al logro de los objetivos</v>
      </c>
      <c r="T29" s="299"/>
      <c r="U29" s="294"/>
      <c r="V29" s="296"/>
      <c r="W29" s="182">
        <v>2</v>
      </c>
      <c r="X29" s="183" t="s">
        <v>595</v>
      </c>
      <c r="Y29" s="182" t="s">
        <v>29</v>
      </c>
      <c r="Z29" s="215" t="s">
        <v>596</v>
      </c>
      <c r="AA29" s="254" t="str">
        <f>+CONCATENATE(X29," ",Y29," ",Z29)</f>
        <v>El gerente de produccion Verifica mensualmente los avances de ejecucion reportados en los informes de supervision de los contratos de suministro de materias primas de la Gerencia de produccion, dejando la trazabilidad en mesa de trabajo de seguimento de contratos.
De encontrar diferencias el Gerente de producción solicita las verificaciones correspondientes respecto a los informes de supervision de los contratos de materias primas y la corroboraciones de báscula de entrada, para identificar el faltante y escalar al área correspondiente para iniciar la  investigación.</v>
      </c>
      <c r="AB29" s="184" t="str">
        <f t="shared" si="26"/>
        <v>Probabilidad</v>
      </c>
      <c r="AC29" s="185" t="s">
        <v>214</v>
      </c>
      <c r="AD29" s="185" t="s">
        <v>201</v>
      </c>
      <c r="AE29" s="186" t="str">
        <f t="shared" ref="AE29:AE33" si="31">IF(AND(AC29="Preventivo",AD29="Automático"),"50%",IF(AND(AC29="Preventivo",AD29="Manual"),"40%",IF(AND(AC29="Detectivo",AD29="Automático"),"40%",IF(AND(AC29="Detectivo",AD29="Manual"),"30%",IF(AND(AC29="Correctivo",AD29="Automático"),"35%",IF(AND(AC29="Correctivo",AD29="Manual"),"25%",""))))))</f>
        <v>30%</v>
      </c>
      <c r="AF29" s="185" t="s">
        <v>202</v>
      </c>
      <c r="AG29" s="185" t="s">
        <v>588</v>
      </c>
      <c r="AH29" s="185" t="s">
        <v>204</v>
      </c>
      <c r="AI29" s="187">
        <f>IFERROR(IF(AND(AB28="Probabilidad",AB29="Probabilidad"),(AK28-(+AK28*AE29)),IF(AB29="Probabilidad",(Q28-(+Q28*AE29)),IF(AB29="Impacto",AK28,""))),"")</f>
        <v>0.29399999999999998</v>
      </c>
      <c r="AJ29" s="188" t="str">
        <f t="shared" ref="AJ29:AJ33" si="32">IFERROR(IF(AI29="","",IF(AI29&lt;=0.2,"Muy Baja",IF(AI29&lt;=0.4,"Baja",IF(AI29&lt;=0.6,"Media",IF(AI29&lt;=0.8,"Alta","Muy Alta"))))),"")</f>
        <v>Baja</v>
      </c>
      <c r="AK29" s="186">
        <f t="shared" ref="AK29:AK33" si="33">+AI29</f>
        <v>0.29399999999999998</v>
      </c>
      <c r="AL29" s="188" t="str">
        <f t="shared" ref="AL29:AL33" si="34">IFERROR(IF(AM29="","",IF(AM29&lt;=0.2,"Leve",IF(AM29&lt;=0.4,"Menor",IF(AM29&lt;=0.6,"Moderado",IF(AM29&lt;=0.8,"Mayor","Catastrófico"))))),"")</f>
        <v>Moderado</v>
      </c>
      <c r="AM29" s="186">
        <f>IFERROR(IF(AND(AB28="Impacto",AB29="Impacto"),(AM28-(+AM28*AE29)),IF(AB29="Impacto",($T$13-(+$T$13*AE29)),IF(AB29="Probabilidad",AM28,""))),"")</f>
        <v>0.6</v>
      </c>
      <c r="AN29" s="189" t="str">
        <f t="shared" ref="AN29:AN33" si="35">IFERROR(IF(OR(AND(AJ29="Muy Baja",AL29="Leve"),AND(AJ29="Muy Baja",AL29="Menor"),AND(AJ29="Baja",AL29="Leve")),"Bajo",IF(OR(AND(AJ29="Muy baja",AL29="Moderado"),AND(AJ29="Baja",AL29="Menor"),AND(AJ29="Baja",AL29="Moderado"),AND(AJ29="Media",AL29="Leve"),AND(AJ29="Media",AL29="Menor"),AND(AJ29="Media",AL29="Moderado"),AND(AJ29="Alta",AL29="Leve"),AND(AJ29="Alta",AL29="Menor")),"Moderado",IF(OR(AND(AJ29="Muy Baja",AL29="Mayor"),AND(AJ29="Baja",AL29="Mayor"),AND(AJ29="Media",AL29="Mayor"),AND(AJ29="Alta",AL29="Moderado"),AND(AJ29="Alta",AL29="Mayor"),AND(AJ29="Muy Alta",AL29="Leve"),AND(AJ29="Muy Alta",AL29="Menor"),AND(AJ29="Muy Alta",AL29="Moderado"),AND(AJ29="Muy Alta",AL29="Mayor")),"Alto",IF(OR(AND(AJ29="Muy Baja",AL29="Catastrófico"),AND(AJ29="Baja",AL29="Catastrófico"),AND(AJ29="Media",AL29="Catastrófico"),AND(AJ29="Alta",AL29="Catastrófico"),AND(AJ29="Muy Alta",AL29="Catastrófico")),"Extremo","")))),"")</f>
        <v>Moderado</v>
      </c>
      <c r="AO29" s="190" t="s">
        <v>36</v>
      </c>
      <c r="AP29" s="178" t="s">
        <v>597</v>
      </c>
      <c r="AQ29" s="178" t="s">
        <v>598</v>
      </c>
      <c r="AR29" s="178" t="s">
        <v>599</v>
      </c>
      <c r="AS29" s="208">
        <v>45657</v>
      </c>
      <c r="AT29" s="292"/>
      <c r="AU29" s="292"/>
      <c r="AV29" s="292"/>
    </row>
    <row r="30" spans="1:48" ht="15" customHeight="1" x14ac:dyDescent="0.2">
      <c r="A30" s="309"/>
      <c r="B30" s="311"/>
      <c r="C30" s="292"/>
      <c r="D30" s="292"/>
      <c r="E30" s="292"/>
      <c r="F30" s="292"/>
      <c r="G30" s="305"/>
      <c r="H30" s="292" t="s">
        <v>72</v>
      </c>
      <c r="I30" s="292" t="s">
        <v>48</v>
      </c>
      <c r="J30" s="292"/>
      <c r="K30" s="292"/>
      <c r="L30" s="292"/>
      <c r="M30" s="292" t="s">
        <v>51</v>
      </c>
      <c r="N30" s="292" t="s">
        <v>62</v>
      </c>
      <c r="O30" s="300"/>
      <c r="P30" s="299"/>
      <c r="Q30" s="294"/>
      <c r="R30" s="293" t="s">
        <v>197</v>
      </c>
      <c r="S30" s="294" t="str">
        <f>IF(NOT(ISERROR(MATCH(R30,_xlfn.ANCHORARRAY(G41),0))),Q43&amp;"Por favor no seleccionar los criterios de impacto",R30)</f>
        <v xml:space="preserve">     El riesgo afecta la imagen de la entidad con algunos usuarios de relevancia frente al logro de los objetivos</v>
      </c>
      <c r="T30" s="299"/>
      <c r="U30" s="294"/>
      <c r="V30" s="296"/>
      <c r="W30" s="182">
        <v>3</v>
      </c>
      <c r="X30" s="183"/>
      <c r="Y30" s="182"/>
      <c r="Z30" s="182"/>
      <c r="AA30" s="254" t="str">
        <f t="shared" ref="AA30:AA33" si="36">+CONCATENATE(X30," ",Y30," ",Z30)</f>
        <v xml:space="preserve">  </v>
      </c>
      <c r="AB30" s="184" t="str">
        <f t="shared" si="26"/>
        <v/>
      </c>
      <c r="AC30" s="185"/>
      <c r="AD30" s="185"/>
      <c r="AE30" s="186" t="str">
        <f t="shared" si="31"/>
        <v/>
      </c>
      <c r="AF30" s="185"/>
      <c r="AG30" s="185"/>
      <c r="AH30" s="185"/>
      <c r="AI30" s="187" t="str">
        <f>IFERROR(IF(AND(AB29="Probabilidad",AB30="Probabilidad"),(AK29-(+AK29*AE30)),IF(AND(AB29="Impacto",AB30="Probabilidad"),(AK28-(+AK28*AE30)),IF(AB30="Impacto",AK29,""))),"")</f>
        <v/>
      </c>
      <c r="AJ30" s="188" t="str">
        <f t="shared" si="32"/>
        <v/>
      </c>
      <c r="AK30" s="186" t="str">
        <f t="shared" si="33"/>
        <v/>
      </c>
      <c r="AL30" s="188" t="str">
        <f t="shared" si="34"/>
        <v/>
      </c>
      <c r="AM30" s="186" t="str">
        <f>IFERROR(IF(AND(AB29="Impacto",AB30="Impacto"),(AM29-(+AM29*AE30)),IF(AND(AB29="Probabilidad",AB30="Impacto"),(AM28-(+AM28*AE30)),IF(AB30="Probabilidad",AM29,""))),"")</f>
        <v/>
      </c>
      <c r="AN30" s="189" t="str">
        <f t="shared" si="35"/>
        <v/>
      </c>
      <c r="AO30" s="190"/>
      <c r="AP30" s="178"/>
      <c r="AQ30" s="178"/>
      <c r="AR30" s="178"/>
      <c r="AS30" s="208"/>
      <c r="AT30" s="292"/>
      <c r="AU30" s="292"/>
      <c r="AV30" s="292"/>
    </row>
    <row r="31" spans="1:48" ht="15" customHeight="1" x14ac:dyDescent="0.2">
      <c r="A31" s="309"/>
      <c r="B31" s="311"/>
      <c r="C31" s="292"/>
      <c r="D31" s="292"/>
      <c r="E31" s="292"/>
      <c r="F31" s="292"/>
      <c r="G31" s="305"/>
      <c r="H31" s="292" t="s">
        <v>72</v>
      </c>
      <c r="I31" s="292" t="s">
        <v>48</v>
      </c>
      <c r="J31" s="292"/>
      <c r="K31" s="292"/>
      <c r="L31" s="292"/>
      <c r="M31" s="292" t="s">
        <v>51</v>
      </c>
      <c r="N31" s="292" t="s">
        <v>62</v>
      </c>
      <c r="O31" s="300"/>
      <c r="P31" s="299"/>
      <c r="Q31" s="294"/>
      <c r="R31" s="293" t="s">
        <v>197</v>
      </c>
      <c r="S31" s="294" t="str">
        <f>IF(NOT(ISERROR(MATCH(R31,_xlfn.ANCHORARRAY(G42),0))),Q44&amp;"Por favor no seleccionar los criterios de impacto",R31)</f>
        <v xml:space="preserve">     El riesgo afecta la imagen de la entidad con algunos usuarios de relevancia frente al logro de los objetivos</v>
      </c>
      <c r="T31" s="299"/>
      <c r="U31" s="294"/>
      <c r="V31" s="296"/>
      <c r="W31" s="182">
        <v>4</v>
      </c>
      <c r="X31" s="183"/>
      <c r="Y31" s="182"/>
      <c r="Z31" s="182"/>
      <c r="AA31" s="254" t="str">
        <f t="shared" si="36"/>
        <v xml:space="preserve">  </v>
      </c>
      <c r="AB31" s="184" t="str">
        <f t="shared" si="26"/>
        <v/>
      </c>
      <c r="AC31" s="185"/>
      <c r="AD31" s="185"/>
      <c r="AE31" s="186" t="str">
        <f t="shared" si="31"/>
        <v/>
      </c>
      <c r="AF31" s="185"/>
      <c r="AG31" s="185"/>
      <c r="AH31" s="185"/>
      <c r="AI31" s="187" t="str">
        <f t="shared" ref="AI31:AI33" si="37">IFERROR(IF(AND(AB30="Probabilidad",AB31="Probabilidad"),(AK30-(+AK30*AE31)),IF(AND(AB30="Impacto",AB31="Probabilidad"),(AK29-(+AK29*AE31)),IF(AB31="Impacto",AK30,""))),"")</f>
        <v/>
      </c>
      <c r="AJ31" s="188" t="str">
        <f t="shared" si="32"/>
        <v/>
      </c>
      <c r="AK31" s="186" t="str">
        <f t="shared" si="33"/>
        <v/>
      </c>
      <c r="AL31" s="188" t="str">
        <f t="shared" si="34"/>
        <v/>
      </c>
      <c r="AM31" s="186" t="str">
        <f t="shared" ref="AM31:AM33" si="38">IFERROR(IF(AND(AB30="Impacto",AB31="Impacto"),(AM30-(+AM30*AE31)),IF(AND(AB30="Probabilidad",AB31="Impacto"),(AM29-(+AM29*AE31)),IF(AB31="Probabilidad",AM30,""))),"")</f>
        <v/>
      </c>
      <c r="AN31" s="189" t="str">
        <f>IFERROR(IF(OR(AND(AJ31="Muy Baja",AL31="Leve"),AND(AJ31="Muy Baja",AL31="Menor"),AND(AJ31="Baja",AL31="Leve")),"Bajo",IF(OR(AND(AJ31="Muy baja",AL31="Moderado"),AND(AJ31="Baja",AL31="Menor"),AND(AJ31="Baja",AL31="Moderado"),AND(AJ31="Media",AL31="Leve"),AND(AJ31="Media",AL31="Menor"),AND(AJ31="Media",AL31="Moderado"),AND(AJ31="Alta",AL31="Leve"),AND(AJ31="Alta",AL31="Menor")),"Moderado",IF(OR(AND(AJ31="Muy Baja",AL31="Mayor"),AND(AJ31="Baja",AL31="Mayor"),AND(AJ31="Media",AL31="Mayor"),AND(AJ31="Alta",AL31="Moderado"),AND(AJ31="Alta",AL31="Mayor"),AND(AJ31="Muy Alta",AL31="Leve"),AND(AJ31="Muy Alta",AL31="Menor"),AND(AJ31="Muy Alta",AL31="Moderado"),AND(AJ31="Muy Alta",AL31="Mayor")),"Alto",IF(OR(AND(AJ31="Muy Baja",AL31="Catastrófico"),AND(AJ31="Baja",AL31="Catastrófico"),AND(AJ31="Media",AL31="Catastrófico"),AND(AJ31="Alta",AL31="Catastrófico"),AND(AJ31="Muy Alta",AL31="Catastrófico")),"Extremo","")))),"")</f>
        <v/>
      </c>
      <c r="AO31" s="190"/>
      <c r="AP31" s="178"/>
      <c r="AQ31" s="178"/>
      <c r="AR31" s="178"/>
      <c r="AS31" s="208"/>
      <c r="AT31" s="292"/>
      <c r="AU31" s="292"/>
      <c r="AV31" s="292"/>
    </row>
    <row r="32" spans="1:48" ht="15" customHeight="1" x14ac:dyDescent="0.2">
      <c r="A32" s="309"/>
      <c r="B32" s="311"/>
      <c r="C32" s="292"/>
      <c r="D32" s="292"/>
      <c r="E32" s="292"/>
      <c r="F32" s="292"/>
      <c r="G32" s="305"/>
      <c r="H32" s="292" t="s">
        <v>72</v>
      </c>
      <c r="I32" s="292" t="s">
        <v>48</v>
      </c>
      <c r="J32" s="292"/>
      <c r="K32" s="292"/>
      <c r="L32" s="292"/>
      <c r="M32" s="292" t="s">
        <v>51</v>
      </c>
      <c r="N32" s="292" t="s">
        <v>62</v>
      </c>
      <c r="O32" s="300"/>
      <c r="P32" s="299"/>
      <c r="Q32" s="294"/>
      <c r="R32" s="293" t="s">
        <v>197</v>
      </c>
      <c r="S32" s="294" t="str">
        <f>IF(NOT(ISERROR(MATCH(R32,_xlfn.ANCHORARRAY(G43),0))),Q45&amp;"Por favor no seleccionar los criterios de impacto",R32)</f>
        <v xml:space="preserve">     El riesgo afecta la imagen de la entidad con algunos usuarios de relevancia frente al logro de los objetivos</v>
      </c>
      <c r="T32" s="299"/>
      <c r="U32" s="294"/>
      <c r="V32" s="296"/>
      <c r="W32" s="182">
        <v>5</v>
      </c>
      <c r="X32" s="183"/>
      <c r="Y32" s="182"/>
      <c r="Z32" s="182"/>
      <c r="AA32" s="254" t="str">
        <f t="shared" si="36"/>
        <v xml:space="preserve">  </v>
      </c>
      <c r="AB32" s="184" t="str">
        <f t="shared" si="26"/>
        <v/>
      </c>
      <c r="AC32" s="185"/>
      <c r="AD32" s="185"/>
      <c r="AE32" s="186" t="str">
        <f t="shared" si="31"/>
        <v/>
      </c>
      <c r="AF32" s="185"/>
      <c r="AG32" s="185"/>
      <c r="AH32" s="185"/>
      <c r="AI32" s="187" t="str">
        <f t="shared" si="37"/>
        <v/>
      </c>
      <c r="AJ32" s="188" t="str">
        <f t="shared" si="32"/>
        <v/>
      </c>
      <c r="AK32" s="186" t="str">
        <f t="shared" si="33"/>
        <v/>
      </c>
      <c r="AL32" s="188" t="str">
        <f t="shared" si="34"/>
        <v/>
      </c>
      <c r="AM32" s="186" t="str">
        <f t="shared" si="38"/>
        <v/>
      </c>
      <c r="AN32" s="189" t="str">
        <f t="shared" si="35"/>
        <v/>
      </c>
      <c r="AO32" s="190"/>
      <c r="AP32" s="178"/>
      <c r="AQ32" s="178"/>
      <c r="AR32" s="178"/>
      <c r="AS32" s="208"/>
      <c r="AT32" s="292"/>
      <c r="AU32" s="292"/>
      <c r="AV32" s="292"/>
    </row>
    <row r="33" spans="1:48" ht="15.75" customHeight="1" x14ac:dyDescent="0.2">
      <c r="A33" s="309"/>
      <c r="B33" s="311"/>
      <c r="C33" s="292"/>
      <c r="D33" s="292"/>
      <c r="E33" s="292"/>
      <c r="F33" s="292"/>
      <c r="G33" s="305"/>
      <c r="H33" s="292" t="s">
        <v>72</v>
      </c>
      <c r="I33" s="292" t="s">
        <v>48</v>
      </c>
      <c r="J33" s="292"/>
      <c r="K33" s="292"/>
      <c r="L33" s="292"/>
      <c r="M33" s="292" t="s">
        <v>51</v>
      </c>
      <c r="N33" s="292" t="s">
        <v>62</v>
      </c>
      <c r="O33" s="300"/>
      <c r="P33" s="299"/>
      <c r="Q33" s="294"/>
      <c r="R33" s="293" t="s">
        <v>197</v>
      </c>
      <c r="S33" s="294" t="str">
        <f>IF(NOT(ISERROR(MATCH(R33,_xlfn.ANCHORARRAY(G44),0))),Q46&amp;"Por favor no seleccionar los criterios de impacto",R33)</f>
        <v xml:space="preserve">     El riesgo afecta la imagen de la entidad con algunos usuarios de relevancia frente al logro de los objetivos</v>
      </c>
      <c r="T33" s="299"/>
      <c r="U33" s="294"/>
      <c r="V33" s="296"/>
      <c r="W33" s="182">
        <v>6</v>
      </c>
      <c r="X33" s="183"/>
      <c r="Y33" s="182"/>
      <c r="Z33" s="182"/>
      <c r="AA33" s="254" t="str">
        <f t="shared" si="36"/>
        <v xml:space="preserve">  </v>
      </c>
      <c r="AB33" s="184" t="str">
        <f t="shared" si="26"/>
        <v/>
      </c>
      <c r="AC33" s="185"/>
      <c r="AD33" s="185"/>
      <c r="AE33" s="186" t="str">
        <f t="shared" si="31"/>
        <v/>
      </c>
      <c r="AF33" s="185"/>
      <c r="AG33" s="185"/>
      <c r="AH33" s="185"/>
      <c r="AI33" s="187" t="str">
        <f t="shared" si="37"/>
        <v/>
      </c>
      <c r="AJ33" s="188" t="str">
        <f t="shared" si="32"/>
        <v/>
      </c>
      <c r="AK33" s="186" t="str">
        <f t="shared" si="33"/>
        <v/>
      </c>
      <c r="AL33" s="188" t="str">
        <f t="shared" si="34"/>
        <v/>
      </c>
      <c r="AM33" s="186" t="str">
        <f t="shared" si="38"/>
        <v/>
      </c>
      <c r="AN33" s="189" t="str">
        <f t="shared" si="35"/>
        <v/>
      </c>
      <c r="AO33" s="190"/>
      <c r="AP33" s="178"/>
      <c r="AQ33" s="178"/>
      <c r="AR33" s="178"/>
      <c r="AS33" s="208"/>
      <c r="AT33" s="292"/>
      <c r="AU33" s="292"/>
      <c r="AV33" s="292"/>
    </row>
    <row r="34" spans="1:48" ht="48" customHeight="1" x14ac:dyDescent="0.2">
      <c r="A34" s="309">
        <v>5</v>
      </c>
      <c r="B34" s="311" t="s">
        <v>379</v>
      </c>
      <c r="C34" s="292" t="s">
        <v>34</v>
      </c>
      <c r="D34" s="292" t="s">
        <v>600</v>
      </c>
      <c r="E34" s="292" t="s">
        <v>601</v>
      </c>
      <c r="F34" s="292" t="s">
        <v>602</v>
      </c>
      <c r="G34" s="305" t="str">
        <f>+CONCATENATE(C34," ",D34," ",E34)</f>
        <v>Posibilidad de afectación Económica y Reputacional Por omisión en el seguimiento a la ejecución de los procedimientos relacionados con el provisionamiento, mantenimiento, suministro y alquiler  de maquinaria, vehiculos, equipo menor y plantas industriales. Debido a la falta de control en la ejecucion del procedimiento de mantenimiento PPMQ-PR-001 "Procedimiento de mantenimiento de vehiculos, maquinaria, equipos y plantas industriales", PPMQ-PR-002 "Procedimiento provisionamiento de maquinaria y equipos".</v>
      </c>
      <c r="H34" s="292" t="s">
        <v>71</v>
      </c>
      <c r="I34" s="292" t="s">
        <v>45</v>
      </c>
      <c r="J34" s="292" t="s">
        <v>603</v>
      </c>
      <c r="K34" s="292" t="s">
        <v>604</v>
      </c>
      <c r="L34" s="292" t="s">
        <v>605</v>
      </c>
      <c r="M34" s="292" t="s">
        <v>51</v>
      </c>
      <c r="N34" s="292" t="s">
        <v>62</v>
      </c>
      <c r="O34" s="300">
        <v>12</v>
      </c>
      <c r="P34" s="299" t="str">
        <f>IF(O34&lt;=0,"",IF(O34&lt;=2,"Muy Baja",IF(O34&lt;=24,"Baja",IF(O34&lt;=500,"Media",IF(O34&lt;=5000,"Alta","Muy Alta")))))</f>
        <v>Baja</v>
      </c>
      <c r="Q34" s="294">
        <f>IF(P34="","",IF(P34="Muy Baja",0.2,IF(P34="Baja",0.4,IF(P34="Media",0.6,IF(P34="Alta",0.8,IF(P34="Muy Alta",1,))))))</f>
        <v>0.4</v>
      </c>
      <c r="R34" s="293" t="s">
        <v>567</v>
      </c>
      <c r="S34" s="294" t="str">
        <f>IF(NOT(ISERROR(MATCH(R34,'[9]Tabla Impacto'!$B$245:$B$247,0))),'[9]Tabla Impacto'!$F$224&amp;"Por favor no seleccionar los criterios de impacto(Afectación Económica o presupuestal y Pérdida Reputacional)",R34)</f>
        <v xml:space="preserve">     El riesgo afecta la imagen de de la entidad con efecto publicitario sostenido a nivel de sector administrativo, nivel departamental o municipal</v>
      </c>
      <c r="T34" s="299" t="str">
        <f>IF(OR(S34='[9]Tabla Impacto'!$C$12,S34='[9]Tabla Impacto'!$D$12),"Leve",IF(OR(S34='[9]Tabla Impacto'!$C$13,S34='[9]Tabla Impacto'!$D$13),"Menor",IF(OR(S34='[9]Tabla Impacto'!$C$14,S34='[9]Tabla Impacto'!$D$14),"Moderado",IF(OR(S34='[9]Tabla Impacto'!$C$15,S34='[9]Tabla Impacto'!$D$15),"Mayor",IF(OR(S34='[9]Tabla Impacto'!$C$16,S34='[9]Tabla Impacto'!$D$16),"Catastrófico","")))))</f>
        <v>Mayor</v>
      </c>
      <c r="U34" s="294">
        <f>IF(T34="","",IF(T34="Leve",0.2,IF(T34="Menor",0.4,IF(T34="Moderado",0.6,IF(T34="Mayor",0.8,IF(T34="Catastrófico",1,))))))</f>
        <v>0.8</v>
      </c>
      <c r="V34" s="296" t="str">
        <f>IF(OR(AND(P34="Muy Baja",T34="Leve"),AND(P34="Muy Baja",T34="Menor"),AND(P34="Baja",T34="Leve")),"Bajo",IF(OR(AND(P34="Muy baja",T34="Moderado"),AND(P34="Baja",T34="Menor"),AND(P34="Baja",T34="Moderado"),AND(P34="Media",T34="Leve"),AND(P34="Media",T34="Menor"),AND(P34="Media",T34="Moderado"),AND(P34="Alta",T34="Leve"),AND(P34="Alta",T34="Menor")),"Moderado",IF(OR(AND(P34="Muy Baja",T34="Mayor"),AND(P34="Baja",T34="Mayor"),AND(P34="Media",T34="Mayor"),AND(P34="Alta",T34="Moderado"),AND(P34="Alta",T34="Mayor"),AND(P34="Muy Alta",T34="Leve"),AND(P34="Muy Alta",T34="Menor"),AND(P34="Muy Alta",T34="Moderado"),AND(P34="Muy Alta",T34="Mayor")),"Alto",IF(OR(AND(P34="Muy Baja",T34="Catastrófico"),AND(P34="Baja",T34="Catastrófico"),AND(P34="Media",T34="Catastrófico"),AND(P34="Alta",T34="Catastrófico"),AND(P34="Muy Alta",T34="Catastrófico")),"Extremo",""))))</f>
        <v>Alto</v>
      </c>
      <c r="W34" s="182">
        <v>1</v>
      </c>
      <c r="X34" s="183" t="s">
        <v>386</v>
      </c>
      <c r="Y34" s="183" t="s">
        <v>29</v>
      </c>
      <c r="Z34" s="260" t="s">
        <v>606</v>
      </c>
      <c r="AA34" s="254" t="str">
        <f>+CONCATENATE(X34," ",Y34," ",Z34)</f>
        <v xml:space="preserve">El designado por la Gerencia de Maquinaria y equipos Verifica Mensualmente la base de datos PPMQ-DI-006 control costos de mantenimiento, para confirmar y/o ratificar que los costos esten acorde al mercado; como evidencia se realiza acta de item por pactar y posteriormente acta de recibo parcial. Ante la detección de una desviación se realiza seguimiento en el comité mensual a los contratos. </v>
      </c>
      <c r="AB34" s="184" t="str">
        <f t="shared" si="26"/>
        <v>Probabilidad</v>
      </c>
      <c r="AC34" s="185" t="s">
        <v>200</v>
      </c>
      <c r="AD34" s="185" t="s">
        <v>201</v>
      </c>
      <c r="AE34" s="186" t="str">
        <f>IF(AND(AC34="Preventivo",AD34="Automático"),"50%",IF(AND(AC34="Preventivo",AD34="Manual"),"40%",IF(AND(AC34="Detectivo",AD34="Automático"),"40%",IF(AND(AC34="Detectivo",AD34="Manual"),"30%",IF(AND(AC34="Correctivo",AD34="Automático"),"35%",IF(AND(AC34="Correctivo",AD34="Manual"),"25%",""))))))</f>
        <v>40%</v>
      </c>
      <c r="AF34" s="185" t="s">
        <v>202</v>
      </c>
      <c r="AG34" s="185" t="s">
        <v>203</v>
      </c>
      <c r="AH34" s="185" t="s">
        <v>204</v>
      </c>
      <c r="AI34" s="187">
        <f>IFERROR(IF(AB34="Probabilidad",(Q34-(+Q34*AE34)),IF(AB34="Impacto",Q34,"")),"")</f>
        <v>0.24</v>
      </c>
      <c r="AJ34" s="188" t="str">
        <f>IFERROR(IF(AI34="","",IF(AI34&lt;=0.2,"Muy Baja",IF(AI34&lt;=0.4,"Baja",IF(AI34&lt;=0.6,"Media",IF(AI34&lt;=0.8,"Alta","Muy Alta"))))),"")</f>
        <v>Baja</v>
      </c>
      <c r="AK34" s="186">
        <f>+AI34</f>
        <v>0.24</v>
      </c>
      <c r="AL34" s="188" t="str">
        <f>IFERROR(IF(AM34="","",IF(AM34&lt;=0.2,"Leve",IF(AM34&lt;=0.4,"Menor",IF(AM34&lt;=0.6,"Moderado",IF(AM34&lt;=0.8,"Mayor","Catastrófico"))))),"")</f>
        <v>Mayor</v>
      </c>
      <c r="AM34" s="186">
        <f>IFERROR(IF(AB34="Impacto",(U34-(+U34*AE34)),IF(AB34="Probabilidad",U34,"")),"")</f>
        <v>0.8</v>
      </c>
      <c r="AN34" s="189" t="str">
        <f>IFERROR(IF(OR(AND(AJ34="Muy Baja",AL34="Leve"),AND(AJ34="Muy Baja",AL34="Menor"),AND(AJ34="Baja",AL34="Leve")),"Bajo",IF(OR(AND(AJ34="Muy baja",AL34="Moderado"),AND(AJ34="Baja",AL34="Menor"),AND(AJ34="Baja",AL34="Moderado"),AND(AJ34="Media",AL34="Leve"),AND(AJ34="Media",AL34="Menor"),AND(AJ34="Media",AL34="Moderado"),AND(AJ34="Alta",AL34="Leve"),AND(AJ34="Alta",AL34="Menor")),"Moderado",IF(OR(AND(AJ34="Muy Baja",AL34="Mayor"),AND(AJ34="Baja",AL34="Mayor"),AND(AJ34="Media",AL34="Mayor"),AND(AJ34="Alta",AL34="Moderado"),AND(AJ34="Alta",AL34="Mayor"),AND(AJ34="Muy Alta",AL34="Leve"),AND(AJ34="Muy Alta",AL34="Menor"),AND(AJ34="Muy Alta",AL34="Moderado"),AND(AJ34="Muy Alta",AL34="Mayor")),"Alto",IF(OR(AND(AJ34="Muy Baja",AL34="Catastrófico"),AND(AJ34="Baja",AL34="Catastrófico"),AND(AJ34="Media",AL34="Catastrófico"),AND(AJ34="Alta",AL34="Catastrófico"),AND(AJ34="Muy Alta",AL34="Catastrófico")),"Extremo","")))),"")</f>
        <v>Alto</v>
      </c>
      <c r="AO34" s="190" t="s">
        <v>36</v>
      </c>
      <c r="AP34" s="178" t="s">
        <v>607</v>
      </c>
      <c r="AQ34" s="178" t="s">
        <v>608</v>
      </c>
      <c r="AR34" s="178" t="s">
        <v>609</v>
      </c>
      <c r="AS34" s="191" t="s">
        <v>542</v>
      </c>
      <c r="AT34" s="178" t="s">
        <v>610</v>
      </c>
      <c r="AU34" s="178" t="s">
        <v>611</v>
      </c>
      <c r="AV34" s="178" t="s">
        <v>612</v>
      </c>
    </row>
    <row r="35" spans="1:48" ht="48" customHeight="1" x14ac:dyDescent="0.2">
      <c r="A35" s="309"/>
      <c r="B35" s="311"/>
      <c r="C35" s="292" t="s">
        <v>34</v>
      </c>
      <c r="D35" s="292"/>
      <c r="E35" s="292"/>
      <c r="F35" s="292"/>
      <c r="G35" s="305"/>
      <c r="H35" s="292" t="s">
        <v>71</v>
      </c>
      <c r="I35" s="292" t="s">
        <v>45</v>
      </c>
      <c r="J35" s="292"/>
      <c r="K35" s="292"/>
      <c r="L35" s="292"/>
      <c r="M35" s="292" t="s">
        <v>51</v>
      </c>
      <c r="N35" s="292" t="s">
        <v>62</v>
      </c>
      <c r="O35" s="300"/>
      <c r="P35" s="299"/>
      <c r="Q35" s="294"/>
      <c r="R35" s="293"/>
      <c r="S35" s="294">
        <f>IF(NOT(ISERROR(MATCH(R35,_xlfn.ANCHORARRAY(G46),0))),Q48&amp;"Por favor no seleccionar los criterios de impacto",R35)</f>
        <v>0</v>
      </c>
      <c r="T35" s="299"/>
      <c r="U35" s="294"/>
      <c r="V35" s="296"/>
      <c r="W35" s="182">
        <v>2</v>
      </c>
      <c r="X35" s="183" t="s">
        <v>386</v>
      </c>
      <c r="Y35" s="183" t="s">
        <v>29</v>
      </c>
      <c r="Z35" s="260" t="s">
        <v>613</v>
      </c>
      <c r="AA35" s="254" t="str">
        <f>+CONCATENATE(X35," ",Y35," ",Z35)</f>
        <v>El designado por la Gerencia de Maquinaria y equipos Verifica Mensualmente en la reunión de seguimiento Parque Automotor se verifica el control de suministro de combustibe y rastreo satelital. Ante la desviación se presenta en la reunión referida.</v>
      </c>
      <c r="AB35" s="184" t="str">
        <f t="shared" si="26"/>
        <v>Probabilidad</v>
      </c>
      <c r="AC35" s="185" t="s">
        <v>200</v>
      </c>
      <c r="AD35" s="185" t="s">
        <v>201</v>
      </c>
      <c r="AE35" s="186" t="str">
        <f>IF(AND(AC35="Preventivo",AD35="Automático"),"50%",IF(AND(AC35="Preventivo",AD35="Manual"),"40%",IF(AND(AC35="Detectivo",AD35="Automático"),"40%",IF(AND(AC35="Detectivo",AD35="Manual"),"30%",IF(AND(AC35="Correctivo",AD35="Automático"),"35%",IF(AND(AC35="Correctivo",AD35="Manual"),"25%",""))))))</f>
        <v>40%</v>
      </c>
      <c r="AF35" s="185" t="s">
        <v>202</v>
      </c>
      <c r="AG35" s="185" t="s">
        <v>203</v>
      </c>
      <c r="AH35" s="185" t="s">
        <v>204</v>
      </c>
      <c r="AI35" s="187">
        <f>IFERROR(IF(AB35="Probabilidad",(Q35-(+Q35*AE35)),IF(AB35="Impacto",Q35,"")),"")</f>
        <v>0</v>
      </c>
      <c r="AJ35" s="188" t="str">
        <f>IFERROR(IF(AI35="","",IF(AI35&lt;=0.2,"Muy Baja",IF(AI35&lt;=0.4,"Baja",IF(AI35&lt;=0.6,"Media",IF(AI35&lt;=0.8,"Alta","Muy Alta"))))),"")</f>
        <v>Muy Baja</v>
      </c>
      <c r="AK35" s="186">
        <f>+AI34</f>
        <v>0.24</v>
      </c>
      <c r="AL35" s="188" t="str">
        <f>IFERROR(IF(AM35="","",IF(AM35&lt;=0.2,"Leve",IF(AM35&lt;=0.4,"Menor",IF(AM35&lt;=0.6,"Moderado",IF(AM35&lt;=0.8,"Mayor","Catastrófico"))))),"")</f>
        <v>Mayor</v>
      </c>
      <c r="AM35" s="186">
        <f>IFERROR(IF(AB34="Impacto",(U34-(+U34*AE34)),IF(AB34="Probabilidad",U34,"")),"")</f>
        <v>0.8</v>
      </c>
      <c r="AN35" s="189" t="str">
        <f>IFERROR(IF(OR(AND(AJ35="Muy Baja",AL35="Leve"),AND(AJ35="Muy Baja",AL35="Menor"),AND(AJ35="Baja",AL35="Leve")),"Bajo",IF(OR(AND(AJ35="Muy baja",AL35="Moderado"),AND(AJ35="Baja",AL35="Menor"),AND(AJ35="Baja",AL35="Moderado"),AND(AJ35="Media",AL35="Leve"),AND(AJ35="Media",AL35="Menor"),AND(AJ35="Media",AL35="Moderado"),AND(AJ35="Alta",AL35="Leve"),AND(AJ35="Alta",AL35="Menor")),"Moderado",IF(OR(AND(AJ35="Muy Baja",AL35="Mayor"),AND(AJ35="Baja",AL35="Mayor"),AND(AJ35="Media",AL35="Mayor"),AND(AJ35="Alta",AL35="Moderado"),AND(AJ35="Alta",AL35="Mayor"),AND(AJ35="Muy Alta",AL35="Leve"),AND(AJ35="Muy Alta",AL35="Menor"),AND(AJ35="Muy Alta",AL35="Moderado"),AND(AJ35="Muy Alta",AL35="Mayor")),"Alto",IF(OR(AND(AJ35="Muy Baja",AL35="Catastrófico"),AND(AJ35="Baja",AL35="Catastrófico"),AND(AJ35="Media",AL35="Catastrófico"),AND(AJ35="Alta",AL35="Catastrófico"),AND(AJ35="Muy Alta",AL35="Catastrófico")),"Extremo","")))),"")</f>
        <v>Alto</v>
      </c>
      <c r="AO35" s="190" t="s">
        <v>36</v>
      </c>
      <c r="AP35" s="178"/>
      <c r="AQ35" s="178"/>
      <c r="AR35" s="178"/>
      <c r="AS35" s="191"/>
      <c r="AT35" s="178"/>
      <c r="AU35" s="178"/>
      <c r="AV35" s="178"/>
    </row>
    <row r="36" spans="1:48" ht="48" customHeight="1" x14ac:dyDescent="0.2">
      <c r="A36" s="309"/>
      <c r="B36" s="311"/>
      <c r="C36" s="292" t="s">
        <v>34</v>
      </c>
      <c r="D36" s="292"/>
      <c r="E36" s="292"/>
      <c r="F36" s="292"/>
      <c r="G36" s="305"/>
      <c r="H36" s="292" t="s">
        <v>71</v>
      </c>
      <c r="I36" s="292" t="s">
        <v>45</v>
      </c>
      <c r="J36" s="292"/>
      <c r="K36" s="292"/>
      <c r="L36" s="292"/>
      <c r="M36" s="292" t="s">
        <v>51</v>
      </c>
      <c r="N36" s="292" t="s">
        <v>62</v>
      </c>
      <c r="O36" s="300"/>
      <c r="P36" s="299"/>
      <c r="Q36" s="294"/>
      <c r="R36" s="293"/>
      <c r="S36" s="294">
        <f>IF(NOT(ISERROR(MATCH(R36,_xlfn.ANCHORARRAY(G47),0))),Q49&amp;"Por favor no seleccionar los criterios de impacto",R36)</f>
        <v>0</v>
      </c>
      <c r="T36" s="299"/>
      <c r="U36" s="294"/>
      <c r="V36" s="296"/>
      <c r="W36" s="182">
        <v>3</v>
      </c>
      <c r="X36" s="183" t="s">
        <v>386</v>
      </c>
      <c r="Y36" s="183" t="s">
        <v>29</v>
      </c>
      <c r="Z36" s="215" t="s">
        <v>614</v>
      </c>
      <c r="AA36" s="254" t="str">
        <f t="shared" ref="AA36:AA45" si="39">+CONCATENATE(X36," ",Y36," ",Z36)</f>
        <v>El designado por la Gerencia de Maquinaria y equipos Verifica Mensualmente en la reunión de seguimiento del contrato de arrendamiento provisión de maquinaria y vehiculos se verifica cumplimiento y gestión del contratista. Ante la desviación se reporta en la reunión de seguimieto del contrato.</v>
      </c>
      <c r="AB36" s="184" t="str">
        <f t="shared" si="26"/>
        <v>Probabilidad</v>
      </c>
      <c r="AC36" s="185" t="s">
        <v>200</v>
      </c>
      <c r="AD36" s="185" t="s">
        <v>201</v>
      </c>
      <c r="AE36" s="186" t="str">
        <f>IF(AND(AC36="Preventivo",AD36="Automático"),"50%",IF(AND(AC36="Preventivo",AD36="Manual"),"40%",IF(AND(AC36="Detectivo",AD36="Automático"),"40%",IF(AND(AC36="Detectivo",AD36="Manual"),"30%",IF(AND(AC36="Correctivo",AD36="Automático"),"35%",IF(AND(AC36="Correctivo",AD36="Manual"),"25%",""))))))</f>
        <v>40%</v>
      </c>
      <c r="AF36" s="185" t="s">
        <v>202</v>
      </c>
      <c r="AG36" s="185" t="s">
        <v>203</v>
      </c>
      <c r="AH36" s="185" t="s">
        <v>204</v>
      </c>
      <c r="AI36" s="187">
        <f>IFERROR(IF(AB36="Probabilidad",(Q36-(+Q36*AE36)),IF(AB36="Impacto",Q36,"")),"")</f>
        <v>0</v>
      </c>
      <c r="AJ36" s="188" t="str">
        <f>IFERROR(IF(AI36="","",IF(AI36&lt;=0.2,"Muy Baja",IF(AI36&lt;=0.4,"Baja",IF(AI36&lt;=0.6,"Media",IF(AI36&lt;=0.8,"Alta","Muy Alta"))))),"")</f>
        <v>Muy Baja</v>
      </c>
      <c r="AK36" s="186">
        <f>+AI34</f>
        <v>0.24</v>
      </c>
      <c r="AL36" s="188" t="str">
        <f>IFERROR(IF(AM36="","",IF(AM36&lt;=0.2,"Leve",IF(AM36&lt;=0.4,"Menor",IF(AM36&lt;=0.6,"Moderado",IF(AM36&lt;=0.8,"Mayor","Catastrófico"))))),"")</f>
        <v>Mayor</v>
      </c>
      <c r="AM36" s="186">
        <f>IFERROR(IF(AB34="Impacto",(U34-(+U34*AE34)),IF(AB34="Probabilidad",U34,"")),"")</f>
        <v>0.8</v>
      </c>
      <c r="AN36" s="189" t="str">
        <f>IFERROR(IF(OR(AND(AJ36="Muy Baja",AL36="Leve"),AND(AJ36="Muy Baja",AL36="Menor"),AND(AJ36="Baja",AL36="Leve")),"Bajo",IF(OR(AND(AJ36="Muy baja",AL36="Moderado"),AND(AJ36="Baja",AL36="Menor"),AND(AJ36="Baja",AL36="Moderado"),AND(AJ36="Media",AL36="Leve"),AND(AJ36="Media",AL36="Menor"),AND(AJ36="Media",AL36="Moderado"),AND(AJ36="Alta",AL36="Leve"),AND(AJ36="Alta",AL36="Menor")),"Moderado",IF(OR(AND(AJ36="Muy Baja",AL36="Mayor"),AND(AJ36="Baja",AL36="Mayor"),AND(AJ36="Media",AL36="Mayor"),AND(AJ36="Alta",AL36="Moderado"),AND(AJ36="Alta",AL36="Mayor"),AND(AJ36="Muy Alta",AL36="Leve"),AND(AJ36="Muy Alta",AL36="Menor"),AND(AJ36="Muy Alta",AL36="Moderado"),AND(AJ36="Muy Alta",AL36="Mayor")),"Alto",IF(OR(AND(AJ36="Muy Baja",AL36="Catastrófico"),AND(AJ36="Baja",AL36="Catastrófico"),AND(AJ36="Media",AL36="Catastrófico"),AND(AJ36="Alta",AL36="Catastrófico"),AND(AJ36="Muy Alta",AL36="Catastrófico")),"Extremo","")))),"")</f>
        <v>Alto</v>
      </c>
      <c r="AO36" s="190" t="s">
        <v>36</v>
      </c>
      <c r="AP36" s="178"/>
      <c r="AQ36" s="178"/>
      <c r="AR36" s="178"/>
      <c r="AS36" s="191"/>
      <c r="AT36" s="178"/>
      <c r="AU36" s="178"/>
      <c r="AV36" s="178"/>
    </row>
    <row r="37" spans="1:48" ht="15" customHeight="1" x14ac:dyDescent="0.2">
      <c r="A37" s="309"/>
      <c r="B37" s="311"/>
      <c r="C37" s="292" t="s">
        <v>34</v>
      </c>
      <c r="D37" s="292"/>
      <c r="E37" s="292"/>
      <c r="F37" s="292"/>
      <c r="G37" s="305"/>
      <c r="H37" s="292" t="s">
        <v>71</v>
      </c>
      <c r="I37" s="292" t="s">
        <v>45</v>
      </c>
      <c r="J37" s="292"/>
      <c r="K37" s="292"/>
      <c r="L37" s="292"/>
      <c r="M37" s="292" t="s">
        <v>51</v>
      </c>
      <c r="N37" s="292" t="s">
        <v>62</v>
      </c>
      <c r="O37" s="300"/>
      <c r="P37" s="299"/>
      <c r="Q37" s="294"/>
      <c r="R37" s="293"/>
      <c r="S37" s="294">
        <f>IF(NOT(ISERROR(MATCH(R37,_xlfn.ANCHORARRAY(G48),0))),Q50&amp;"Por favor no seleccionar los criterios de impacto",R37)</f>
        <v>0</v>
      </c>
      <c r="T37" s="299"/>
      <c r="U37" s="294"/>
      <c r="V37" s="296"/>
      <c r="W37" s="182">
        <v>4</v>
      </c>
      <c r="X37" s="183"/>
      <c r="Y37" s="182"/>
      <c r="Z37" s="182"/>
      <c r="AA37" s="254" t="str">
        <f t="shared" si="39"/>
        <v xml:space="preserve">  </v>
      </c>
      <c r="AB37" s="184" t="str">
        <f t="shared" si="26"/>
        <v/>
      </c>
      <c r="AC37" s="185"/>
      <c r="AD37" s="185"/>
      <c r="AE37" s="186" t="str">
        <f t="shared" ref="AE37:AE39" si="40">IF(AND(AC37="Preventivo",AD37="Automático"),"50%",IF(AND(AC37="Preventivo",AD37="Manual"),"40%",IF(AND(AC37="Detectivo",AD37="Automático"),"40%",IF(AND(AC37="Detectivo",AD37="Manual"),"30%",IF(AND(AC37="Correctivo",AD37="Automático"),"35%",IF(AND(AC37="Correctivo",AD37="Manual"),"25%",""))))))</f>
        <v/>
      </c>
      <c r="AF37" s="185"/>
      <c r="AG37" s="185"/>
      <c r="AH37" s="185"/>
      <c r="AI37" s="187" t="str">
        <f t="shared" ref="AI37:AI39" si="41">IFERROR(IF(AND(AB36="Probabilidad",AB37="Probabilidad"),(AK36-(+AK36*AE37)),IF(AND(AB36="Impacto",AB37="Probabilidad"),(AK35-(+AK35*AE37)),IF(AB37="Impacto",AK36,""))),"")</f>
        <v/>
      </c>
      <c r="AJ37" s="188" t="str">
        <f t="shared" ref="AJ37:AJ39" si="42">IFERROR(IF(AI37="","",IF(AI37&lt;=0.2,"Muy Baja",IF(AI37&lt;=0.4,"Baja",IF(AI37&lt;=0.6,"Media",IF(AI37&lt;=0.8,"Alta","Muy Alta"))))),"")</f>
        <v/>
      </c>
      <c r="AK37" s="186" t="str">
        <f t="shared" ref="AK37:AK39" si="43">+AI37</f>
        <v/>
      </c>
      <c r="AL37" s="188" t="str">
        <f t="shared" ref="AL37:AL39" si="44">IFERROR(IF(AM37="","",IF(AM37&lt;=0.2,"Leve",IF(AM37&lt;=0.4,"Menor",IF(AM37&lt;=0.6,"Moderado",IF(AM37&lt;=0.8,"Mayor","Catastrófico"))))),"")</f>
        <v/>
      </c>
      <c r="AM37" s="186" t="str">
        <f t="shared" ref="AM37:AM39" si="45">IFERROR(IF(AND(AB36="Impacto",AB37="Impacto"),(AM36-(+AM36*AE37)),IF(AND(AB36="Probabilidad",AB37="Impacto"),(AM35-(+AM35*AE37)),IF(AB37="Probabilidad",AM36,""))),"")</f>
        <v/>
      </c>
      <c r="AN37" s="189" t="str">
        <f>IFERROR(IF(OR(AND(AJ37="Muy Baja",AL37="Leve"),AND(AJ37="Muy Baja",AL37="Menor"),AND(AJ37="Baja",AL37="Leve")),"Bajo",IF(OR(AND(AJ37="Muy baja",AL37="Moderado"),AND(AJ37="Baja",AL37="Menor"),AND(AJ37="Baja",AL37="Moderado"),AND(AJ37="Media",AL37="Leve"),AND(AJ37="Media",AL37="Menor"),AND(AJ37="Media",AL37="Moderado"),AND(AJ37="Alta",AL37="Leve"),AND(AJ37="Alta",AL37="Menor")),"Moderado",IF(OR(AND(AJ37="Muy Baja",AL37="Mayor"),AND(AJ37="Baja",AL37="Mayor"),AND(AJ37="Media",AL37="Mayor"),AND(AJ37="Alta",AL37="Moderado"),AND(AJ37="Alta",AL37="Mayor"),AND(AJ37="Muy Alta",AL37="Leve"),AND(AJ37="Muy Alta",AL37="Menor"),AND(AJ37="Muy Alta",AL37="Moderado"),AND(AJ37="Muy Alta",AL37="Mayor")),"Alto",IF(OR(AND(AJ37="Muy Baja",AL37="Catastrófico"),AND(AJ37="Baja",AL37="Catastrófico"),AND(AJ37="Media",AL37="Catastrófico"),AND(AJ37="Alta",AL37="Catastrófico"),AND(AJ37="Muy Alta",AL37="Catastrófico")),"Extremo","")))),"")</f>
        <v/>
      </c>
      <c r="AO37" s="190"/>
      <c r="AP37" s="178"/>
      <c r="AQ37" s="180"/>
      <c r="AR37" s="180"/>
      <c r="AS37" s="191"/>
      <c r="AT37" s="173"/>
      <c r="AU37" s="173"/>
      <c r="AV37" s="173"/>
    </row>
    <row r="38" spans="1:48" ht="15" customHeight="1" x14ac:dyDescent="0.2">
      <c r="A38" s="309"/>
      <c r="B38" s="311"/>
      <c r="C38" s="292" t="s">
        <v>34</v>
      </c>
      <c r="D38" s="292"/>
      <c r="E38" s="292"/>
      <c r="F38" s="292"/>
      <c r="G38" s="305"/>
      <c r="H38" s="292" t="s">
        <v>71</v>
      </c>
      <c r="I38" s="292" t="s">
        <v>45</v>
      </c>
      <c r="J38" s="292"/>
      <c r="K38" s="292"/>
      <c r="L38" s="292"/>
      <c r="M38" s="292" t="s">
        <v>51</v>
      </c>
      <c r="N38" s="292" t="s">
        <v>62</v>
      </c>
      <c r="O38" s="300"/>
      <c r="P38" s="299"/>
      <c r="Q38" s="294"/>
      <c r="R38" s="293"/>
      <c r="S38" s="294">
        <f>IF(NOT(ISERROR(MATCH(R38,_xlfn.ANCHORARRAY(G49),0))),Q51&amp;"Por favor no seleccionar los criterios de impacto",R38)</f>
        <v>0</v>
      </c>
      <c r="T38" s="299"/>
      <c r="U38" s="294"/>
      <c r="V38" s="296"/>
      <c r="W38" s="182">
        <v>5</v>
      </c>
      <c r="X38" s="183"/>
      <c r="Y38" s="182"/>
      <c r="Z38" s="182"/>
      <c r="AA38" s="254" t="str">
        <f t="shared" si="39"/>
        <v xml:space="preserve">  </v>
      </c>
      <c r="AB38" s="184" t="str">
        <f t="shared" si="26"/>
        <v/>
      </c>
      <c r="AC38" s="185"/>
      <c r="AD38" s="185"/>
      <c r="AE38" s="186" t="str">
        <f t="shared" si="40"/>
        <v/>
      </c>
      <c r="AF38" s="185"/>
      <c r="AG38" s="185"/>
      <c r="AH38" s="185"/>
      <c r="AI38" s="187" t="str">
        <f t="shared" si="41"/>
        <v/>
      </c>
      <c r="AJ38" s="188" t="str">
        <f t="shared" si="42"/>
        <v/>
      </c>
      <c r="AK38" s="186" t="str">
        <f t="shared" si="43"/>
        <v/>
      </c>
      <c r="AL38" s="188" t="str">
        <f t="shared" si="44"/>
        <v/>
      </c>
      <c r="AM38" s="186" t="str">
        <f t="shared" si="45"/>
        <v/>
      </c>
      <c r="AN38" s="189" t="str">
        <f t="shared" ref="AN38:AN39" si="46">IFERROR(IF(OR(AND(AJ38="Muy Baja",AL38="Leve"),AND(AJ38="Muy Baja",AL38="Menor"),AND(AJ38="Baja",AL38="Leve")),"Bajo",IF(OR(AND(AJ38="Muy baja",AL38="Moderado"),AND(AJ38="Baja",AL38="Menor"),AND(AJ38="Baja",AL38="Moderado"),AND(AJ38="Media",AL38="Leve"),AND(AJ38="Media",AL38="Menor"),AND(AJ38="Media",AL38="Moderado"),AND(AJ38="Alta",AL38="Leve"),AND(AJ38="Alta",AL38="Menor")),"Moderado",IF(OR(AND(AJ38="Muy Baja",AL38="Mayor"),AND(AJ38="Baja",AL38="Mayor"),AND(AJ38="Media",AL38="Mayor"),AND(AJ38="Alta",AL38="Moderado"),AND(AJ38="Alta",AL38="Mayor"),AND(AJ38="Muy Alta",AL38="Leve"),AND(AJ38="Muy Alta",AL38="Menor"),AND(AJ38="Muy Alta",AL38="Moderado"),AND(AJ38="Muy Alta",AL38="Mayor")),"Alto",IF(OR(AND(AJ38="Muy Baja",AL38="Catastrófico"),AND(AJ38="Baja",AL38="Catastrófico"),AND(AJ38="Media",AL38="Catastrófico"),AND(AJ38="Alta",AL38="Catastrófico"),AND(AJ38="Muy Alta",AL38="Catastrófico")),"Extremo","")))),"")</f>
        <v/>
      </c>
      <c r="AO38" s="190"/>
      <c r="AP38" s="178"/>
      <c r="AQ38" s="180"/>
      <c r="AR38" s="180"/>
      <c r="AS38" s="191"/>
      <c r="AT38" s="173"/>
      <c r="AU38" s="173"/>
      <c r="AV38" s="173"/>
    </row>
    <row r="39" spans="1:48" ht="15.75" customHeight="1" x14ac:dyDescent="0.2">
      <c r="A39" s="309"/>
      <c r="B39" s="311"/>
      <c r="C39" s="292" t="s">
        <v>34</v>
      </c>
      <c r="D39" s="292"/>
      <c r="E39" s="292"/>
      <c r="F39" s="292"/>
      <c r="G39" s="305"/>
      <c r="H39" s="292" t="s">
        <v>71</v>
      </c>
      <c r="I39" s="292" t="s">
        <v>45</v>
      </c>
      <c r="J39" s="292"/>
      <c r="K39" s="292"/>
      <c r="L39" s="292"/>
      <c r="M39" s="292" t="s">
        <v>51</v>
      </c>
      <c r="N39" s="292" t="s">
        <v>62</v>
      </c>
      <c r="O39" s="300"/>
      <c r="P39" s="299"/>
      <c r="Q39" s="294"/>
      <c r="R39" s="293"/>
      <c r="S39" s="294">
        <f>IF(NOT(ISERROR(MATCH(R39,_xlfn.ANCHORARRAY(G50),0))),Q52&amp;"Por favor no seleccionar los criterios de impacto",R39)</f>
        <v>0</v>
      </c>
      <c r="T39" s="299"/>
      <c r="U39" s="294"/>
      <c r="V39" s="296"/>
      <c r="W39" s="182">
        <v>6</v>
      </c>
      <c r="X39" s="183"/>
      <c r="Y39" s="182"/>
      <c r="Z39" s="182"/>
      <c r="AA39" s="254" t="str">
        <f t="shared" si="39"/>
        <v xml:space="preserve">  </v>
      </c>
      <c r="AB39" s="184" t="str">
        <f t="shared" si="26"/>
        <v/>
      </c>
      <c r="AC39" s="185"/>
      <c r="AD39" s="185"/>
      <c r="AE39" s="186" t="str">
        <f t="shared" si="40"/>
        <v/>
      </c>
      <c r="AF39" s="185"/>
      <c r="AG39" s="185"/>
      <c r="AH39" s="185"/>
      <c r="AI39" s="187" t="str">
        <f t="shared" si="41"/>
        <v/>
      </c>
      <c r="AJ39" s="188" t="str">
        <f t="shared" si="42"/>
        <v/>
      </c>
      <c r="AK39" s="186" t="str">
        <f t="shared" si="43"/>
        <v/>
      </c>
      <c r="AL39" s="188" t="str">
        <f t="shared" si="44"/>
        <v/>
      </c>
      <c r="AM39" s="186" t="str">
        <f t="shared" si="45"/>
        <v/>
      </c>
      <c r="AN39" s="189" t="str">
        <f t="shared" si="46"/>
        <v/>
      </c>
      <c r="AO39" s="190"/>
      <c r="AP39" s="178"/>
      <c r="AQ39" s="180"/>
      <c r="AR39" s="180"/>
      <c r="AS39" s="191"/>
      <c r="AT39" s="173"/>
      <c r="AU39" s="173"/>
      <c r="AV39" s="173"/>
    </row>
    <row r="40" spans="1:48" ht="48" customHeight="1" x14ac:dyDescent="0.2">
      <c r="A40" s="309">
        <v>6</v>
      </c>
      <c r="B40" s="311" t="s">
        <v>469</v>
      </c>
      <c r="C40" s="292" t="s">
        <v>31</v>
      </c>
      <c r="D40" s="292" t="s">
        <v>615</v>
      </c>
      <c r="E40" s="292" t="s">
        <v>616</v>
      </c>
      <c r="F40" s="292" t="s">
        <v>617</v>
      </c>
      <c r="G40" s="305" t="str">
        <f t="shared" ref="G40" si="47">+CONCATENATE(C40," ",D40," ",E40)</f>
        <v xml:space="preserve">Posibilidad de afectación reputacional Por modificar los resultados de las pruebas experimentales y/o asociar entidades externas y/o aprobar un proyecto de innovación inviable tecnicamente. a cambio de beneficio a nombre propio o presiones indebidas </v>
      </c>
      <c r="H40" s="292" t="s">
        <v>72</v>
      </c>
      <c r="I40" s="292" t="s">
        <v>45</v>
      </c>
      <c r="J40" s="292" t="s">
        <v>618</v>
      </c>
      <c r="K40" s="292" t="s">
        <v>619</v>
      </c>
      <c r="L40" s="292" t="s">
        <v>620</v>
      </c>
      <c r="M40" s="292" t="s">
        <v>51</v>
      </c>
      <c r="N40" s="292" t="s">
        <v>62</v>
      </c>
      <c r="O40" s="300">
        <v>3</v>
      </c>
      <c r="P40" s="299" t="str">
        <f>IF(O40&lt;=0,"",IF(O40&lt;=2,"Muy Baja",IF(O40&lt;=24,"Baja",IF(O40&lt;=500,"Media",IF(O40&lt;=5000,"Alta","Muy Alta")))))</f>
        <v>Baja</v>
      </c>
      <c r="Q40" s="294">
        <f>IF(P40="","",IF(P40="Muy Baja",0.2,IF(P40="Baja",0.4,IF(P40="Media",0.6,IF(P40="Alta",0.8,IF(P40="Muy Alta",1,))))))</f>
        <v>0.4</v>
      </c>
      <c r="R40" s="293" t="s">
        <v>197</v>
      </c>
      <c r="S40" s="294" t="str">
        <f>IF(NOT(ISERROR(MATCH(R40,'[11]Tabla Impacto'!$B$245:$B$247,0))),'[11]Tabla Impacto'!$F$224&amp;"Por favor no seleccionar los criterios de impacto(Afectación Económica o presupuestal y Pérdida Reputacional)",R40)</f>
        <v xml:space="preserve">     El riesgo afecta la imagen de la entidad con algunos usuarios de relevancia frente al logro de los objetivos</v>
      </c>
      <c r="T40" s="299" t="str">
        <f>IF(OR(S40='[11]Tabla Impacto'!$C$12,S40='[11]Tabla Impacto'!$D$12),"Leve",IF(OR(S40='[11]Tabla Impacto'!$C$13,S40='[11]Tabla Impacto'!$D$13),"Menor",IF(OR(S40='[11]Tabla Impacto'!$C$14,S40='[11]Tabla Impacto'!$D$14),"Moderado",IF(OR(S40='[11]Tabla Impacto'!$C$15,S40='[11]Tabla Impacto'!$D$15),"Mayor",IF(OR(S40='[11]Tabla Impacto'!$C$16,S40='[11]Tabla Impacto'!$D$16),"Catastrófico","")))))</f>
        <v>Moderado</v>
      </c>
      <c r="U40" s="294">
        <f>IF(T40="","",IF(T40="Leve",0.2,IF(T40="Menor",0.4,IF(T40="Moderado",0.6,IF(T40="Mayor",0.8,IF(T40="Catastrófico",1,))))))</f>
        <v>0.6</v>
      </c>
      <c r="V40" s="296" t="str">
        <f>IF(OR(AND(P40="Muy Baja",T40="Leve"),AND(P40="Muy Baja",T40="Menor"),AND(P40="Baja",T40="Leve")),"Bajo",IF(OR(AND(P40="Muy baja",T40="Moderado"),AND(P40="Baja",T40="Menor"),AND(P40="Baja",T40="Moderado"),AND(P40="Media",T40="Leve"),AND(P40="Media",T40="Menor"),AND(P40="Media",T40="Moderado"),AND(P40="Alta",T40="Leve"),AND(P40="Alta",T40="Menor")),"Moderado",IF(OR(AND(P40="Muy Baja",T40="Mayor"),AND(P40="Baja",T40="Mayor"),AND(P40="Media",T40="Mayor"),AND(P40="Alta",T40="Moderado"),AND(P40="Alta",T40="Mayor"),AND(P40="Muy Alta",T40="Leve"),AND(P40="Muy Alta",T40="Menor"),AND(P40="Muy Alta",T40="Moderado"),AND(P40="Muy Alta",T40="Mayor")),"Alto",IF(OR(AND(P40="Muy Baja",T40="Catastrófico"),AND(P40="Baja",T40="Catastrófico"),AND(P40="Media",T40="Catastrófico"),AND(P40="Alta",T40="Catastrófico"),AND(P40="Muy Alta",T40="Catastrófico")),"Extremo",""))))</f>
        <v>Moderado</v>
      </c>
      <c r="W40" s="182">
        <v>1</v>
      </c>
      <c r="X40" s="183" t="s">
        <v>476</v>
      </c>
      <c r="Y40" s="183" t="s">
        <v>40</v>
      </c>
      <c r="Z40" s="183" t="s">
        <v>477</v>
      </c>
      <c r="AA40" s="179" t="str">
        <f t="shared" si="39"/>
        <v>Profesional especializado grado 05 Revisa Cada vez que se plantea la iniciativa de un proyecto de innovación, la viabilidad tecnica y juridica en las mesas de trabajo de iniciativas de proyectos, dejando como evidencia un  acta de reunion de las iniciativas. si la propuesta no cumple con lo establecido, no sera aprobada para continuar con su ejecución</v>
      </c>
      <c r="AB40" s="184" t="str">
        <f>IF(OR(AC40="Preventivo",AC40="Detectivo"),"Probabilidad",IF(AC40="Correctivo","Impacto",""))</f>
        <v>Probabilidad</v>
      </c>
      <c r="AC40" s="185" t="s">
        <v>214</v>
      </c>
      <c r="AD40" s="185" t="s">
        <v>201</v>
      </c>
      <c r="AE40" s="186" t="str">
        <f>IF(AND(AC40="Preventivo",AD40="Automático"),"50%",IF(AND(AC40="Preventivo",AD40="Manual"),"40%",IF(AND(AC40="Detectivo",AD40="Automático"),"40%",IF(AND(AC40="Detectivo",AD40="Manual"),"30%",IF(AND(AC40="Correctivo",AD40="Automático"),"35%",IF(AND(AC40="Correctivo",AD40="Manual"),"25%",""))))))</f>
        <v>30%</v>
      </c>
      <c r="AF40" s="185" t="s">
        <v>202</v>
      </c>
      <c r="AG40" s="185" t="s">
        <v>203</v>
      </c>
      <c r="AH40" s="185" t="s">
        <v>204</v>
      </c>
      <c r="AI40" s="187">
        <f>IFERROR(IF(AB40="Probabilidad",(Q40-(+Q40*AE40)),IF(AB40="Impacto",Q40,"")),"")</f>
        <v>0.28000000000000003</v>
      </c>
      <c r="AJ40" s="188" t="str">
        <f>IFERROR(IF(AI40="","",IF(AI40&lt;=0.2,"Muy Baja",IF(AI40&lt;=0.4,"Baja",IF(AI40&lt;=0.6,"Media",IF(AI40&lt;=0.8,"Alta","Muy Alta"))))),"")</f>
        <v>Baja</v>
      </c>
      <c r="AK40" s="186">
        <f>+AI40</f>
        <v>0.28000000000000003</v>
      </c>
      <c r="AL40" s="188" t="str">
        <f>IFERROR(IF(AM40="","",IF(AM40&lt;=0.2,"Leve",IF(AM40&lt;=0.4,"Menor",IF(AM40&lt;=0.6,"Moderado",IF(AM40&lt;=0.8,"Mayor","Catastrófico"))))),"")</f>
        <v>Moderado</v>
      </c>
      <c r="AM40" s="186">
        <f t="shared" ref="AM40" si="48">IFERROR(IF(AB40="Impacto",(U40-(+U40*AE40)),IF(AB40="Probabilidad",U40,"")),"")</f>
        <v>0.6</v>
      </c>
      <c r="AN40" s="189" t="str">
        <f>IFERROR(IF(OR(AND(AJ40="Muy Baja",AL40="Leve"),AND(AJ40="Muy Baja",AL40="Menor"),AND(AJ40="Baja",AL40="Leve")),"Bajo",IF(OR(AND(AJ40="Muy baja",AL40="Moderado"),AND(AJ40="Baja",AL40="Menor"),AND(AJ40="Baja",AL40="Moderado"),AND(AJ40="Media",AL40="Leve"),AND(AJ40="Media",AL40="Menor"),AND(AJ40="Media",AL40="Moderado"),AND(AJ40="Alta",AL40="Leve"),AND(AJ40="Alta",AL40="Menor")),"Moderado",IF(OR(AND(AJ40="Muy Baja",AL40="Mayor"),AND(AJ40="Baja",AL40="Mayor"),AND(AJ40="Media",AL40="Mayor"),AND(AJ40="Alta",AL40="Moderado"),AND(AJ40="Alta",AL40="Mayor"),AND(AJ40="Muy Alta",AL40="Leve"),AND(AJ40="Muy Alta",AL40="Menor"),AND(AJ40="Muy Alta",AL40="Moderado"),AND(AJ40="Muy Alta",AL40="Mayor")),"Alto",IF(OR(AND(AJ40="Muy Baja",AL40="Catastrófico"),AND(AJ40="Baja",AL40="Catastrófico"),AND(AJ40="Media",AL40="Catastrófico"),AND(AJ40="Alta",AL40="Catastrófico"),AND(AJ40="Muy Alta",AL40="Catastrófico")),"Extremo","")))),"")</f>
        <v>Moderado</v>
      </c>
      <c r="AO40" s="190" t="s">
        <v>36</v>
      </c>
      <c r="AP40" s="178" t="s">
        <v>621</v>
      </c>
      <c r="AQ40" s="180" t="s">
        <v>622</v>
      </c>
      <c r="AR40" s="178" t="s">
        <v>623</v>
      </c>
      <c r="AS40" s="191">
        <v>45657</v>
      </c>
      <c r="AT40" s="292" t="s">
        <v>624</v>
      </c>
      <c r="AU40" s="292" t="s">
        <v>625</v>
      </c>
      <c r="AV40" s="292" t="s">
        <v>626</v>
      </c>
    </row>
    <row r="41" spans="1:48" ht="48" customHeight="1" x14ac:dyDescent="0.2">
      <c r="A41" s="309"/>
      <c r="B41" s="311"/>
      <c r="C41" s="292"/>
      <c r="D41" s="292"/>
      <c r="E41" s="292"/>
      <c r="F41" s="292"/>
      <c r="G41" s="305"/>
      <c r="H41" s="292"/>
      <c r="I41" s="292"/>
      <c r="J41" s="292"/>
      <c r="K41" s="292"/>
      <c r="L41" s="292"/>
      <c r="M41" s="292"/>
      <c r="N41" s="292"/>
      <c r="O41" s="300"/>
      <c r="P41" s="299"/>
      <c r="Q41" s="294"/>
      <c r="R41" s="293"/>
      <c r="S41" s="294">
        <f>IF(NOT(ISERROR(MATCH(R41,_xlfn.ANCHORARRAY(G52),0))),Q54&amp;"Por favor no seleccionar los criterios de impacto",R41)</f>
        <v>0</v>
      </c>
      <c r="T41" s="299"/>
      <c r="U41" s="294"/>
      <c r="V41" s="296"/>
      <c r="W41" s="182">
        <v>2</v>
      </c>
      <c r="X41" s="183" t="s">
        <v>627</v>
      </c>
      <c r="Y41" s="182" t="s">
        <v>29</v>
      </c>
      <c r="Z41" s="183" t="s">
        <v>628</v>
      </c>
      <c r="AA41" s="254" t="str">
        <f t="shared" si="39"/>
        <v>Lider de proyecto Verifica Cada vez que se termina la fase de estructuración de un proyecto de innovación, los resultados esperados por medio de los informes entregados de laboratorio, dejando como evidencia el informe de los resultados y conclusiones, si los resultados del laboratorio no coinciden a los esperados planteados inicialmente para el proyecto, se dara por terminado dicho proyecto.</v>
      </c>
      <c r="AB41" s="184" t="str">
        <f>IF(OR(AC41="Preventivo",AC41="Detectivo"),"Probabilidad",IF(AC41="Correctivo","Impacto",""))</f>
        <v>Probabilidad</v>
      </c>
      <c r="AC41" s="185" t="s">
        <v>214</v>
      </c>
      <c r="AD41" s="185" t="s">
        <v>201</v>
      </c>
      <c r="AE41" s="186" t="str">
        <f t="shared" ref="AE41:AE45" si="49">IF(AND(AC41="Preventivo",AD41="Automático"),"50%",IF(AND(AC41="Preventivo",AD41="Manual"),"40%",IF(AND(AC41="Detectivo",AD41="Automático"),"40%",IF(AND(AC41="Detectivo",AD41="Manual"),"30%",IF(AND(AC41="Correctivo",AD41="Automático"),"35%",IF(AND(AC41="Correctivo",AD41="Manual"),"25%",""))))))</f>
        <v>30%</v>
      </c>
      <c r="AF41" s="185" t="s">
        <v>202</v>
      </c>
      <c r="AG41" s="185" t="s">
        <v>203</v>
      </c>
      <c r="AH41" s="185" t="s">
        <v>204</v>
      </c>
      <c r="AI41" s="187">
        <f>IFERROR(IF(AND(AB40="Probabilidad",AB41="Probabilidad"),(AK40-(+AK40*AE41)),IF(AB41="Probabilidad",(Q40-(+Q40*AE41)),IF(AB41="Impacto",AK40,""))),"")</f>
        <v>0.19600000000000001</v>
      </c>
      <c r="AJ41" s="188" t="str">
        <f t="shared" ref="AJ41:AJ45" si="50">IFERROR(IF(AI41="","",IF(AI41&lt;=0.2,"Muy Baja",IF(AI41&lt;=0.4,"Baja",IF(AI41&lt;=0.6,"Media",IF(AI41&lt;=0.8,"Alta","Muy Alta"))))),"")</f>
        <v>Muy Baja</v>
      </c>
      <c r="AK41" s="186">
        <f t="shared" ref="AK41:AK45" si="51">+AI41</f>
        <v>0.19600000000000001</v>
      </c>
      <c r="AL41" s="188" t="str">
        <f t="shared" ref="AL41:AL45" si="52">IFERROR(IF(AM41="","",IF(AM41&lt;=0.2,"Leve",IF(AM41&lt;=0.4,"Menor",IF(AM41&lt;=0.6,"Moderado",IF(AM41&lt;=0.8,"Mayor","Catastrófico"))))),"")</f>
        <v>Moderado</v>
      </c>
      <c r="AM41" s="186">
        <f>IFERROR(IF(AND(AB40="Impacto",AB41="Impacto"),(AM40-(+AM40*AE41)),IF(AB41="Impacto",(#REF!-(+#REF!*AE41)),IF(AB41="Probabilidad",AM40,""))),"")</f>
        <v>0.6</v>
      </c>
      <c r="AN41" s="189" t="str">
        <f t="shared" ref="AN41:AN42" si="53">IFERROR(IF(OR(AND(AJ41="Muy Baja",AL41="Leve"),AND(AJ41="Muy Baja",AL41="Menor"),AND(AJ41="Baja",AL41="Leve")),"Bajo",IF(OR(AND(AJ41="Muy baja",AL41="Moderado"),AND(AJ41="Baja",AL41="Menor"),AND(AJ41="Baja",AL41="Moderado"),AND(AJ41="Media",AL41="Leve"),AND(AJ41="Media",AL41="Menor"),AND(AJ41="Media",AL41="Moderado"),AND(AJ41="Alta",AL41="Leve"),AND(AJ41="Alta",AL41="Menor")),"Moderado",IF(OR(AND(AJ41="Muy Baja",AL41="Mayor"),AND(AJ41="Baja",AL41="Mayor"),AND(AJ41="Media",AL41="Mayor"),AND(AJ41="Alta",AL41="Moderado"),AND(AJ41="Alta",AL41="Mayor"),AND(AJ41="Muy Alta",AL41="Leve"),AND(AJ41="Muy Alta",AL41="Menor"),AND(AJ41="Muy Alta",AL41="Moderado"),AND(AJ41="Muy Alta",AL41="Mayor")),"Alto",IF(OR(AND(AJ41="Muy Baja",AL41="Catastrófico"),AND(AJ41="Baja",AL41="Catastrófico"),AND(AJ41="Media",AL41="Catastrófico"),AND(AJ41="Alta",AL41="Catastrófico"),AND(AJ41="Muy Alta",AL41="Catastrófico")),"Extremo","")))),"")</f>
        <v>Moderado</v>
      </c>
      <c r="AO41" s="190" t="s">
        <v>36</v>
      </c>
      <c r="AP41" s="178"/>
      <c r="AQ41" s="180"/>
      <c r="AR41" s="180"/>
      <c r="AS41" s="191"/>
      <c r="AT41" s="292"/>
      <c r="AU41" s="292"/>
      <c r="AV41" s="292"/>
    </row>
    <row r="42" spans="1:48" ht="15" customHeight="1" x14ac:dyDescent="0.2">
      <c r="A42" s="309"/>
      <c r="B42" s="311"/>
      <c r="C42" s="292"/>
      <c r="D42" s="292"/>
      <c r="E42" s="292"/>
      <c r="F42" s="292"/>
      <c r="G42" s="305"/>
      <c r="H42" s="292"/>
      <c r="I42" s="292"/>
      <c r="J42" s="292"/>
      <c r="K42" s="292"/>
      <c r="L42" s="292"/>
      <c r="M42" s="292"/>
      <c r="N42" s="292"/>
      <c r="O42" s="300"/>
      <c r="P42" s="299"/>
      <c r="Q42" s="294"/>
      <c r="R42" s="293"/>
      <c r="S42" s="294">
        <f>IF(NOT(ISERROR(MATCH(R42,_xlfn.ANCHORARRAY(G53),0))),Q55&amp;"Por favor no seleccionar los criterios de impacto",R42)</f>
        <v>0</v>
      </c>
      <c r="T42" s="299"/>
      <c r="U42" s="294"/>
      <c r="V42" s="296"/>
      <c r="W42" s="182">
        <v>3</v>
      </c>
      <c r="X42" s="182"/>
      <c r="Y42" s="182"/>
      <c r="Z42" s="182"/>
      <c r="AA42" s="254" t="str">
        <f t="shared" si="39"/>
        <v xml:space="preserve">  </v>
      </c>
      <c r="AB42" s="184" t="str">
        <f>IF(OR(AC42="Preventivo",AC42="Detectivo"),"Probabilidad",IF(AC42="Correctivo","Impacto",""))</f>
        <v/>
      </c>
      <c r="AC42" s="185"/>
      <c r="AD42" s="185"/>
      <c r="AE42" s="186" t="str">
        <f t="shared" si="49"/>
        <v/>
      </c>
      <c r="AF42" s="185"/>
      <c r="AG42" s="185"/>
      <c r="AH42" s="185"/>
      <c r="AI42" s="187" t="str">
        <f>IFERROR(IF(AND(AB41="Probabilidad",AB42="Probabilidad"),(AK41-(+AK41*AE42)),IF(AND(AB41="Impacto",AB42="Probabilidad"),(AK40-(+AK40*AE42)),IF(AB42="Impacto",AK41,""))),"")</f>
        <v/>
      </c>
      <c r="AJ42" s="188" t="str">
        <f t="shared" si="50"/>
        <v/>
      </c>
      <c r="AK42" s="186" t="str">
        <f t="shared" si="51"/>
        <v/>
      </c>
      <c r="AL42" s="188" t="str">
        <f t="shared" si="52"/>
        <v/>
      </c>
      <c r="AM42" s="186" t="str">
        <f t="shared" ref="AM42:AM45" si="54">IFERROR(IF(AND(AB41="Impacto",AB42="Impacto"),(AM41-(+AM41*AE42)),IF(AND(AB41="Probabilidad",AB42="Impacto"),(AM40-(+AM40*AE42)),IF(AB42="Probabilidad",AM41,""))),"")</f>
        <v/>
      </c>
      <c r="AN42" s="189" t="str">
        <f t="shared" si="53"/>
        <v/>
      </c>
      <c r="AO42" s="190"/>
      <c r="AP42" s="178"/>
      <c r="AQ42" s="180"/>
      <c r="AR42" s="180"/>
      <c r="AS42" s="191"/>
      <c r="AT42" s="292"/>
      <c r="AU42" s="292"/>
      <c r="AV42" s="292"/>
    </row>
    <row r="43" spans="1:48" ht="15" customHeight="1" x14ac:dyDescent="0.2">
      <c r="A43" s="309"/>
      <c r="B43" s="311"/>
      <c r="C43" s="292"/>
      <c r="D43" s="292"/>
      <c r="E43" s="292"/>
      <c r="F43" s="292"/>
      <c r="G43" s="305"/>
      <c r="H43" s="292"/>
      <c r="I43" s="292"/>
      <c r="J43" s="292"/>
      <c r="K43" s="292"/>
      <c r="L43" s="292"/>
      <c r="M43" s="292"/>
      <c r="N43" s="292"/>
      <c r="O43" s="300"/>
      <c r="P43" s="299"/>
      <c r="Q43" s="294"/>
      <c r="R43" s="293"/>
      <c r="S43" s="294">
        <f>IF(NOT(ISERROR(MATCH(R43,_xlfn.ANCHORARRAY(G54),0))),Q56&amp;"Por favor no seleccionar los criterios de impacto",R43)</f>
        <v>0</v>
      </c>
      <c r="T43" s="299"/>
      <c r="U43" s="294"/>
      <c r="V43" s="296"/>
      <c r="W43" s="182">
        <v>4</v>
      </c>
      <c r="X43" s="182"/>
      <c r="Y43" s="182"/>
      <c r="Z43" s="182"/>
      <c r="AA43" s="254" t="str">
        <f t="shared" si="39"/>
        <v xml:space="preserve">  </v>
      </c>
      <c r="AB43" s="184" t="str">
        <f t="shared" ref="AB43:AB45" si="55">IF(OR(AC43="Preventivo",AC43="Detectivo"),"Probabilidad",IF(AC43="Correctivo","Impacto",""))</f>
        <v/>
      </c>
      <c r="AC43" s="185"/>
      <c r="AD43" s="185"/>
      <c r="AE43" s="186" t="str">
        <f t="shared" si="49"/>
        <v/>
      </c>
      <c r="AF43" s="185"/>
      <c r="AG43" s="185"/>
      <c r="AH43" s="185"/>
      <c r="AI43" s="187" t="str">
        <f t="shared" ref="AI43:AI45" si="56">IFERROR(IF(AND(AB42="Probabilidad",AB43="Probabilidad"),(AK42-(+AK42*AE43)),IF(AND(AB42="Impacto",AB43="Probabilidad"),(AK41-(+AK41*AE43)),IF(AB43="Impacto",AK42,""))),"")</f>
        <v/>
      </c>
      <c r="AJ43" s="188" t="str">
        <f t="shared" si="50"/>
        <v/>
      </c>
      <c r="AK43" s="186" t="str">
        <f t="shared" si="51"/>
        <v/>
      </c>
      <c r="AL43" s="188" t="str">
        <f t="shared" si="52"/>
        <v/>
      </c>
      <c r="AM43" s="186" t="str">
        <f t="shared" si="54"/>
        <v/>
      </c>
      <c r="AN43" s="189" t="str">
        <f>IFERROR(IF(OR(AND(AJ43="Muy Baja",AL43="Leve"),AND(AJ43="Muy Baja",AL43="Menor"),AND(AJ43="Baja",AL43="Leve")),"Bajo",IF(OR(AND(AJ43="Muy baja",AL43="Moderado"),AND(AJ43="Baja",AL43="Menor"),AND(AJ43="Baja",AL43="Moderado"),AND(AJ43="Media",AL43="Leve"),AND(AJ43="Media",AL43="Menor"),AND(AJ43="Media",AL43="Moderado"),AND(AJ43="Alta",AL43="Leve"),AND(AJ43="Alta",AL43="Menor")),"Moderado",IF(OR(AND(AJ43="Muy Baja",AL43="Mayor"),AND(AJ43="Baja",AL43="Mayor"),AND(AJ43="Media",AL43="Mayor"),AND(AJ43="Alta",AL43="Moderado"),AND(AJ43="Alta",AL43="Mayor"),AND(AJ43="Muy Alta",AL43="Leve"),AND(AJ43="Muy Alta",AL43="Menor"),AND(AJ43="Muy Alta",AL43="Moderado"),AND(AJ43="Muy Alta",AL43="Mayor")),"Alto",IF(OR(AND(AJ43="Muy Baja",AL43="Catastrófico"),AND(AJ43="Baja",AL43="Catastrófico"),AND(AJ43="Media",AL43="Catastrófico"),AND(AJ43="Alta",AL43="Catastrófico"),AND(AJ43="Muy Alta",AL43="Catastrófico")),"Extremo","")))),"")</f>
        <v/>
      </c>
      <c r="AO43" s="190"/>
      <c r="AP43" s="178"/>
      <c r="AQ43" s="180"/>
      <c r="AR43" s="180"/>
      <c r="AS43" s="191"/>
      <c r="AT43" s="292"/>
      <c r="AU43" s="292"/>
      <c r="AV43" s="292"/>
    </row>
    <row r="44" spans="1:48" ht="15" customHeight="1" x14ac:dyDescent="0.2">
      <c r="A44" s="309"/>
      <c r="B44" s="311"/>
      <c r="C44" s="292"/>
      <c r="D44" s="292"/>
      <c r="E44" s="292"/>
      <c r="F44" s="292"/>
      <c r="G44" s="305"/>
      <c r="H44" s="292"/>
      <c r="I44" s="292"/>
      <c r="J44" s="292"/>
      <c r="K44" s="292"/>
      <c r="L44" s="292"/>
      <c r="M44" s="292"/>
      <c r="N44" s="292"/>
      <c r="O44" s="300"/>
      <c r="P44" s="299"/>
      <c r="Q44" s="294"/>
      <c r="R44" s="293"/>
      <c r="S44" s="294">
        <f>IF(NOT(ISERROR(MATCH(R44,_xlfn.ANCHORARRAY(G55),0))),Q57&amp;"Por favor no seleccionar los criterios de impacto",R44)</f>
        <v>0</v>
      </c>
      <c r="T44" s="299"/>
      <c r="U44" s="294"/>
      <c r="V44" s="296"/>
      <c r="W44" s="182">
        <v>5</v>
      </c>
      <c r="X44" s="182"/>
      <c r="Y44" s="182"/>
      <c r="Z44" s="182"/>
      <c r="AA44" s="254" t="str">
        <f t="shared" si="39"/>
        <v xml:space="preserve">  </v>
      </c>
      <c r="AB44" s="184" t="str">
        <f t="shared" si="55"/>
        <v/>
      </c>
      <c r="AC44" s="185"/>
      <c r="AD44" s="185"/>
      <c r="AE44" s="186" t="str">
        <f t="shared" si="49"/>
        <v/>
      </c>
      <c r="AF44" s="185"/>
      <c r="AG44" s="185"/>
      <c r="AH44" s="185"/>
      <c r="AI44" s="187" t="str">
        <f t="shared" si="56"/>
        <v/>
      </c>
      <c r="AJ44" s="188" t="str">
        <f t="shared" si="50"/>
        <v/>
      </c>
      <c r="AK44" s="186" t="str">
        <f t="shared" si="51"/>
        <v/>
      </c>
      <c r="AL44" s="188" t="str">
        <f t="shared" si="52"/>
        <v/>
      </c>
      <c r="AM44" s="186" t="str">
        <f t="shared" si="54"/>
        <v/>
      </c>
      <c r="AN44" s="189" t="str">
        <f t="shared" ref="AN44:AN45" si="57">IFERROR(IF(OR(AND(AJ44="Muy Baja",AL44="Leve"),AND(AJ44="Muy Baja",AL44="Menor"),AND(AJ44="Baja",AL44="Leve")),"Bajo",IF(OR(AND(AJ44="Muy baja",AL44="Moderado"),AND(AJ44="Baja",AL44="Menor"),AND(AJ44="Baja",AL44="Moderado"),AND(AJ44="Media",AL44="Leve"),AND(AJ44="Media",AL44="Menor"),AND(AJ44="Media",AL44="Moderado"),AND(AJ44="Alta",AL44="Leve"),AND(AJ44="Alta",AL44="Menor")),"Moderado",IF(OR(AND(AJ44="Muy Baja",AL44="Mayor"),AND(AJ44="Baja",AL44="Mayor"),AND(AJ44="Media",AL44="Mayor"),AND(AJ44="Alta",AL44="Moderado"),AND(AJ44="Alta",AL44="Mayor"),AND(AJ44="Muy Alta",AL44="Leve"),AND(AJ44="Muy Alta",AL44="Menor"),AND(AJ44="Muy Alta",AL44="Moderado"),AND(AJ44="Muy Alta",AL44="Mayor")),"Alto",IF(OR(AND(AJ44="Muy Baja",AL44="Catastrófico"),AND(AJ44="Baja",AL44="Catastrófico"),AND(AJ44="Media",AL44="Catastrófico"),AND(AJ44="Alta",AL44="Catastrófico"),AND(AJ44="Muy Alta",AL44="Catastrófico")),"Extremo","")))),"")</f>
        <v/>
      </c>
      <c r="AO44" s="190"/>
      <c r="AP44" s="178"/>
      <c r="AQ44" s="180"/>
      <c r="AR44" s="180"/>
      <c r="AS44" s="191"/>
      <c r="AT44" s="292"/>
      <c r="AU44" s="292"/>
      <c r="AV44" s="292"/>
    </row>
    <row r="45" spans="1:48" ht="15.75" customHeight="1" x14ac:dyDescent="0.2">
      <c r="A45" s="309"/>
      <c r="B45" s="311"/>
      <c r="C45" s="292"/>
      <c r="D45" s="292"/>
      <c r="E45" s="292"/>
      <c r="F45" s="292"/>
      <c r="G45" s="305"/>
      <c r="H45" s="292"/>
      <c r="I45" s="292"/>
      <c r="J45" s="292"/>
      <c r="K45" s="292"/>
      <c r="L45" s="292"/>
      <c r="M45" s="292"/>
      <c r="N45" s="292"/>
      <c r="O45" s="300"/>
      <c r="P45" s="299"/>
      <c r="Q45" s="294"/>
      <c r="R45" s="293"/>
      <c r="S45" s="294">
        <f>IF(NOT(ISERROR(MATCH(R45,_xlfn.ANCHORARRAY(G56),0))),Q58&amp;"Por favor no seleccionar los criterios de impacto",R45)</f>
        <v>0</v>
      </c>
      <c r="T45" s="299"/>
      <c r="U45" s="294"/>
      <c r="V45" s="296"/>
      <c r="W45" s="182">
        <v>6</v>
      </c>
      <c r="X45" s="182"/>
      <c r="Y45" s="182"/>
      <c r="Z45" s="182"/>
      <c r="AA45" s="254" t="str">
        <f t="shared" si="39"/>
        <v xml:space="preserve">  </v>
      </c>
      <c r="AB45" s="184" t="str">
        <f t="shared" si="55"/>
        <v/>
      </c>
      <c r="AC45" s="185"/>
      <c r="AD45" s="185"/>
      <c r="AE45" s="186" t="str">
        <f t="shared" si="49"/>
        <v/>
      </c>
      <c r="AF45" s="185"/>
      <c r="AG45" s="185"/>
      <c r="AH45" s="185"/>
      <c r="AI45" s="187" t="str">
        <f t="shared" si="56"/>
        <v/>
      </c>
      <c r="AJ45" s="188" t="str">
        <f t="shared" si="50"/>
        <v/>
      </c>
      <c r="AK45" s="186" t="str">
        <f t="shared" si="51"/>
        <v/>
      </c>
      <c r="AL45" s="188" t="str">
        <f t="shared" si="52"/>
        <v/>
      </c>
      <c r="AM45" s="186" t="str">
        <f t="shared" si="54"/>
        <v/>
      </c>
      <c r="AN45" s="189" t="str">
        <f t="shared" si="57"/>
        <v/>
      </c>
      <c r="AO45" s="190"/>
      <c r="AP45" s="178"/>
      <c r="AQ45" s="180"/>
      <c r="AR45" s="180"/>
      <c r="AS45" s="191"/>
      <c r="AT45" s="292"/>
      <c r="AU45" s="292"/>
      <c r="AV45" s="292"/>
    </row>
    <row r="46" spans="1:48" ht="89.25" customHeight="1" x14ac:dyDescent="0.2">
      <c r="A46" s="309">
        <v>7</v>
      </c>
      <c r="B46" s="311" t="s">
        <v>484</v>
      </c>
      <c r="C46" s="277" t="s">
        <v>31</v>
      </c>
      <c r="D46" s="277" t="s">
        <v>967</v>
      </c>
      <c r="E46" s="277" t="s">
        <v>968</v>
      </c>
      <c r="F46" s="277" t="s">
        <v>987</v>
      </c>
      <c r="G46" s="341" t="s">
        <v>969</v>
      </c>
      <c r="H46" s="277" t="s">
        <v>71</v>
      </c>
      <c r="I46" s="277" t="s">
        <v>48</v>
      </c>
      <c r="J46" s="277" t="s">
        <v>970</v>
      </c>
      <c r="K46" s="277" t="s">
        <v>971</v>
      </c>
      <c r="L46" s="277" t="s">
        <v>972</v>
      </c>
      <c r="M46" s="277" t="s">
        <v>49</v>
      </c>
      <c r="N46" s="277" t="s">
        <v>64</v>
      </c>
      <c r="O46" s="279">
        <v>202</v>
      </c>
      <c r="P46" s="312" t="s">
        <v>501</v>
      </c>
      <c r="Q46" s="277" t="s">
        <v>197</v>
      </c>
      <c r="R46" s="277" t="s">
        <v>197</v>
      </c>
      <c r="S46" s="277" t="s">
        <v>197</v>
      </c>
      <c r="T46" s="312" t="s">
        <v>502</v>
      </c>
      <c r="U46" s="313">
        <v>0.6</v>
      </c>
      <c r="V46" s="315" t="s">
        <v>502</v>
      </c>
      <c r="W46" s="182">
        <v>1</v>
      </c>
      <c r="X46" s="183" t="s">
        <v>973</v>
      </c>
      <c r="Y46" s="183" t="s">
        <v>40</v>
      </c>
      <c r="Z46" s="183" t="s">
        <v>974</v>
      </c>
      <c r="AA46" s="260" t="s">
        <v>975</v>
      </c>
      <c r="AB46" s="182" t="s">
        <v>506</v>
      </c>
      <c r="AC46" s="218" t="s">
        <v>200</v>
      </c>
      <c r="AD46" s="218" t="s">
        <v>201</v>
      </c>
      <c r="AE46" s="219">
        <v>0.4</v>
      </c>
      <c r="AF46" s="218" t="s">
        <v>202</v>
      </c>
      <c r="AG46" s="218" t="s">
        <v>203</v>
      </c>
      <c r="AH46" s="218" t="s">
        <v>204</v>
      </c>
      <c r="AI46" s="220">
        <v>0.36</v>
      </c>
      <c r="AJ46" s="221" t="s">
        <v>508</v>
      </c>
      <c r="AK46" s="219">
        <v>0.36</v>
      </c>
      <c r="AL46" s="229" t="s">
        <v>502</v>
      </c>
      <c r="AM46" s="219">
        <v>0.6</v>
      </c>
      <c r="AN46" s="230" t="s">
        <v>502</v>
      </c>
      <c r="AO46" s="224" t="s">
        <v>36</v>
      </c>
      <c r="AP46" s="183" t="s">
        <v>976</v>
      </c>
      <c r="AQ46" s="183" t="s">
        <v>977</v>
      </c>
      <c r="AR46" s="183" t="s">
        <v>978</v>
      </c>
      <c r="AS46" s="183" t="s">
        <v>979</v>
      </c>
      <c r="AT46" s="277" t="s">
        <v>980</v>
      </c>
      <c r="AU46" s="277" t="s">
        <v>981</v>
      </c>
      <c r="AV46" s="277" t="s">
        <v>982</v>
      </c>
    </row>
    <row r="47" spans="1:48" ht="409.6" customHeight="1" x14ac:dyDescent="0.2">
      <c r="A47" s="309"/>
      <c r="B47" s="311"/>
      <c r="C47" s="277"/>
      <c r="D47" s="277"/>
      <c r="E47" s="277"/>
      <c r="F47" s="355"/>
      <c r="G47" s="341"/>
      <c r="H47" s="277"/>
      <c r="I47" s="277"/>
      <c r="J47" s="277"/>
      <c r="K47" s="277"/>
      <c r="L47" s="277"/>
      <c r="M47" s="277"/>
      <c r="N47" s="277"/>
      <c r="O47" s="279"/>
      <c r="P47" s="312"/>
      <c r="Q47" s="277"/>
      <c r="R47" s="277"/>
      <c r="S47" s="277"/>
      <c r="T47" s="312"/>
      <c r="U47" s="313"/>
      <c r="V47" s="315"/>
      <c r="W47" s="279">
        <v>2</v>
      </c>
      <c r="X47" s="277" t="s">
        <v>973</v>
      </c>
      <c r="Y47" s="277" t="s">
        <v>29</v>
      </c>
      <c r="Z47" s="183" t="s">
        <v>1551</v>
      </c>
      <c r="AA47" s="260" t="s">
        <v>983</v>
      </c>
      <c r="AB47" s="279" t="s">
        <v>506</v>
      </c>
      <c r="AC47" s="280" t="s">
        <v>200</v>
      </c>
      <c r="AD47" s="280" t="s">
        <v>201</v>
      </c>
      <c r="AE47" s="282">
        <v>0.4</v>
      </c>
      <c r="AF47" s="280" t="s">
        <v>202</v>
      </c>
      <c r="AG47" s="280" t="s">
        <v>203</v>
      </c>
      <c r="AH47" s="280" t="s">
        <v>204</v>
      </c>
      <c r="AI47" s="283">
        <v>0.216</v>
      </c>
      <c r="AJ47" s="285" t="s">
        <v>508</v>
      </c>
      <c r="AK47" s="282">
        <v>0.22</v>
      </c>
      <c r="AL47" s="287" t="s">
        <v>502</v>
      </c>
      <c r="AM47" s="282">
        <v>0.6</v>
      </c>
      <c r="AN47" s="275" t="s">
        <v>502</v>
      </c>
      <c r="AO47" s="276" t="s">
        <v>36</v>
      </c>
      <c r="AP47" s="277" t="s">
        <v>984</v>
      </c>
      <c r="AQ47" s="277" t="s">
        <v>977</v>
      </c>
      <c r="AR47" s="277" t="s">
        <v>985</v>
      </c>
      <c r="AS47" s="279" t="s">
        <v>986</v>
      </c>
      <c r="AT47" s="277"/>
      <c r="AU47" s="277"/>
      <c r="AV47" s="277"/>
    </row>
    <row r="48" spans="1:48" ht="15" customHeight="1" x14ac:dyDescent="0.2">
      <c r="A48" s="309"/>
      <c r="B48" s="311"/>
      <c r="C48" s="277"/>
      <c r="D48" s="277"/>
      <c r="E48" s="277"/>
      <c r="F48" s="355"/>
      <c r="G48" s="341"/>
      <c r="H48" s="277"/>
      <c r="I48" s="277"/>
      <c r="J48" s="277"/>
      <c r="K48" s="277"/>
      <c r="L48" s="277"/>
      <c r="M48" s="277"/>
      <c r="N48" s="277"/>
      <c r="O48" s="279"/>
      <c r="P48" s="312"/>
      <c r="Q48" s="277"/>
      <c r="R48" s="277"/>
      <c r="S48" s="277"/>
      <c r="T48" s="312"/>
      <c r="U48" s="313"/>
      <c r="V48" s="315"/>
      <c r="W48" s="279"/>
      <c r="X48" s="277"/>
      <c r="Y48" s="277"/>
      <c r="Z48" s="183"/>
      <c r="AA48" s="260"/>
      <c r="AB48" s="279"/>
      <c r="AC48" s="280"/>
      <c r="AD48" s="280"/>
      <c r="AE48" s="282"/>
      <c r="AF48" s="280"/>
      <c r="AG48" s="280"/>
      <c r="AH48" s="280"/>
      <c r="AI48" s="283"/>
      <c r="AJ48" s="285"/>
      <c r="AK48" s="282"/>
      <c r="AL48" s="287"/>
      <c r="AM48" s="282"/>
      <c r="AN48" s="275"/>
      <c r="AO48" s="276"/>
      <c r="AP48" s="277"/>
      <c r="AQ48" s="277"/>
      <c r="AR48" s="277"/>
      <c r="AS48" s="279"/>
      <c r="AT48" s="277"/>
      <c r="AU48" s="277"/>
      <c r="AV48" s="277"/>
    </row>
    <row r="49" spans="1:48" ht="15" customHeight="1" x14ac:dyDescent="0.2">
      <c r="A49" s="309"/>
      <c r="B49" s="311"/>
      <c r="C49" s="277"/>
      <c r="D49" s="277"/>
      <c r="E49" s="277"/>
      <c r="F49" s="355"/>
      <c r="G49" s="341"/>
      <c r="H49" s="277"/>
      <c r="I49" s="277"/>
      <c r="J49" s="277"/>
      <c r="K49" s="277"/>
      <c r="L49" s="277"/>
      <c r="M49" s="277"/>
      <c r="N49" s="277"/>
      <c r="O49" s="279"/>
      <c r="P49" s="312"/>
      <c r="Q49" s="277"/>
      <c r="R49" s="277"/>
      <c r="S49" s="277"/>
      <c r="T49" s="312"/>
      <c r="U49" s="313"/>
      <c r="V49" s="315"/>
      <c r="W49" s="183"/>
      <c r="X49" s="182"/>
      <c r="Y49" s="182"/>
      <c r="Z49" s="260" t="s">
        <v>522</v>
      </c>
      <c r="AA49" s="218"/>
      <c r="AB49" s="218"/>
      <c r="AC49" s="218"/>
      <c r="AD49" s="218"/>
      <c r="AE49" s="218"/>
      <c r="AF49" s="226"/>
      <c r="AG49" s="182"/>
      <c r="AH49" s="226"/>
      <c r="AI49" s="182"/>
      <c r="AJ49" s="227"/>
      <c r="AK49" s="224"/>
      <c r="AL49" s="183"/>
      <c r="AM49" s="182"/>
      <c r="AN49" s="182"/>
      <c r="AO49" s="182"/>
      <c r="AP49" s="183"/>
      <c r="AQ49" s="183"/>
      <c r="AR49" s="183"/>
      <c r="AS49" s="191"/>
      <c r="AT49" s="277"/>
      <c r="AU49" s="277"/>
      <c r="AV49" s="277"/>
    </row>
    <row r="50" spans="1:48" ht="15" customHeight="1" x14ac:dyDescent="0.2">
      <c r="A50" s="309"/>
      <c r="B50" s="311"/>
      <c r="C50" s="277"/>
      <c r="D50" s="277"/>
      <c r="E50" s="277"/>
      <c r="F50" s="355"/>
      <c r="G50" s="341"/>
      <c r="H50" s="277"/>
      <c r="I50" s="277"/>
      <c r="J50" s="277"/>
      <c r="K50" s="277"/>
      <c r="L50" s="277"/>
      <c r="M50" s="277"/>
      <c r="N50" s="277"/>
      <c r="O50" s="279"/>
      <c r="P50" s="312"/>
      <c r="Q50" s="277"/>
      <c r="R50" s="277"/>
      <c r="S50" s="277"/>
      <c r="T50" s="312"/>
      <c r="U50" s="313"/>
      <c r="V50" s="315"/>
      <c r="W50" s="183"/>
      <c r="X50" s="182"/>
      <c r="Y50" s="182"/>
      <c r="Z50" s="260" t="s">
        <v>522</v>
      </c>
      <c r="AA50" s="218"/>
      <c r="AB50" s="218"/>
      <c r="AC50" s="218"/>
      <c r="AD50" s="218"/>
      <c r="AE50" s="218"/>
      <c r="AF50" s="226"/>
      <c r="AG50" s="182"/>
      <c r="AH50" s="226"/>
      <c r="AI50" s="182"/>
      <c r="AJ50" s="227"/>
      <c r="AK50" s="224"/>
      <c r="AL50" s="183"/>
      <c r="AM50" s="182"/>
      <c r="AN50" s="182"/>
      <c r="AO50" s="182"/>
      <c r="AP50" s="183"/>
      <c r="AQ50" s="183"/>
      <c r="AR50" s="183"/>
      <c r="AS50" s="191"/>
      <c r="AT50" s="277"/>
      <c r="AU50" s="277"/>
      <c r="AV50" s="277"/>
    </row>
    <row r="51" spans="1:48" ht="15.75" customHeight="1" x14ac:dyDescent="0.2">
      <c r="A51" s="309"/>
      <c r="B51" s="311"/>
      <c r="C51" s="277"/>
      <c r="D51" s="277"/>
      <c r="E51" s="277"/>
      <c r="F51" s="355"/>
      <c r="G51" s="341"/>
      <c r="H51" s="277"/>
      <c r="I51" s="277"/>
      <c r="J51" s="277"/>
      <c r="K51" s="277"/>
      <c r="L51" s="277"/>
      <c r="M51" s="277"/>
      <c r="N51" s="277"/>
      <c r="O51" s="279"/>
      <c r="P51" s="312"/>
      <c r="Q51" s="277"/>
      <c r="R51" s="277"/>
      <c r="S51" s="277"/>
      <c r="T51" s="312"/>
      <c r="U51" s="313"/>
      <c r="V51" s="315"/>
      <c r="W51" s="183"/>
      <c r="X51" s="182"/>
      <c r="Y51" s="182"/>
      <c r="Z51" s="260" t="s">
        <v>522</v>
      </c>
      <c r="AA51" s="218"/>
      <c r="AB51" s="218"/>
      <c r="AC51" s="218"/>
      <c r="AD51" s="218"/>
      <c r="AE51" s="218"/>
      <c r="AF51" s="226"/>
      <c r="AG51" s="182"/>
      <c r="AH51" s="226"/>
      <c r="AI51" s="182"/>
      <c r="AJ51" s="227"/>
      <c r="AK51" s="224"/>
      <c r="AL51" s="183"/>
      <c r="AM51" s="182"/>
      <c r="AN51" s="182"/>
      <c r="AO51" s="182"/>
      <c r="AP51" s="183"/>
      <c r="AQ51" s="183"/>
      <c r="AR51" s="183"/>
      <c r="AS51" s="191"/>
      <c r="AT51" s="277"/>
      <c r="AU51" s="277"/>
      <c r="AV51" s="277"/>
    </row>
    <row r="52" spans="1:48" ht="164.25" customHeight="1" x14ac:dyDescent="0.2">
      <c r="A52" s="309">
        <v>8</v>
      </c>
      <c r="B52" s="311" t="s">
        <v>485</v>
      </c>
      <c r="C52" s="277" t="s">
        <v>31</v>
      </c>
      <c r="D52" s="277" t="s">
        <v>1074</v>
      </c>
      <c r="E52" s="277" t="s">
        <v>1075</v>
      </c>
      <c r="F52" s="277" t="s">
        <v>1076</v>
      </c>
      <c r="G52" s="341" t="s">
        <v>1077</v>
      </c>
      <c r="H52" s="277" t="s">
        <v>72</v>
      </c>
      <c r="I52" s="277" t="s">
        <v>48</v>
      </c>
      <c r="J52" s="277" t="s">
        <v>1078</v>
      </c>
      <c r="K52" s="277" t="s">
        <v>1079</v>
      </c>
      <c r="L52" s="277" t="s">
        <v>1080</v>
      </c>
      <c r="M52" s="277" t="s">
        <v>58</v>
      </c>
      <c r="N52" s="277" t="s">
        <v>62</v>
      </c>
      <c r="O52" s="279">
        <v>5000</v>
      </c>
      <c r="P52" s="344" t="s">
        <v>1019</v>
      </c>
      <c r="Q52" s="313">
        <v>0.8</v>
      </c>
      <c r="R52" s="277" t="s">
        <v>567</v>
      </c>
      <c r="S52" s="277" t="s">
        <v>567</v>
      </c>
      <c r="T52" s="344" t="s">
        <v>861</v>
      </c>
      <c r="U52" s="313">
        <v>0.8</v>
      </c>
      <c r="V52" s="346" t="s">
        <v>1061</v>
      </c>
      <c r="W52" s="182">
        <v>1</v>
      </c>
      <c r="X52" s="183" t="s">
        <v>1081</v>
      </c>
      <c r="Y52" s="183" t="s">
        <v>29</v>
      </c>
      <c r="Z52" s="215" t="s">
        <v>1082</v>
      </c>
      <c r="AA52" s="260" t="s">
        <v>1083</v>
      </c>
      <c r="AB52" s="182" t="s">
        <v>506</v>
      </c>
      <c r="AC52" s="218" t="s">
        <v>200</v>
      </c>
      <c r="AD52" s="218" t="s">
        <v>201</v>
      </c>
      <c r="AE52" s="219">
        <v>0.4</v>
      </c>
      <c r="AF52" s="218" t="s">
        <v>202</v>
      </c>
      <c r="AG52" s="218" t="s">
        <v>203</v>
      </c>
      <c r="AH52" s="218" t="s">
        <v>204</v>
      </c>
      <c r="AI52" s="220">
        <v>0.48</v>
      </c>
      <c r="AJ52" s="229" t="s">
        <v>501</v>
      </c>
      <c r="AK52" s="219">
        <v>0.48</v>
      </c>
      <c r="AL52" s="231" t="s">
        <v>861</v>
      </c>
      <c r="AM52" s="219">
        <v>0.8</v>
      </c>
      <c r="AN52" s="232" t="s">
        <v>1061</v>
      </c>
      <c r="AO52" s="224" t="s">
        <v>36</v>
      </c>
      <c r="AP52" s="277" t="s">
        <v>1084</v>
      </c>
      <c r="AQ52" s="277" t="s">
        <v>1024</v>
      </c>
      <c r="AR52" s="279" t="s">
        <v>1085</v>
      </c>
      <c r="AS52" s="279" t="s">
        <v>1068</v>
      </c>
      <c r="AT52" s="357" t="s">
        <v>1086</v>
      </c>
      <c r="AU52" s="277" t="s">
        <v>1087</v>
      </c>
      <c r="AV52" s="277" t="s">
        <v>1024</v>
      </c>
    </row>
    <row r="53" spans="1:48" ht="81" customHeight="1" x14ac:dyDescent="0.2">
      <c r="A53" s="309"/>
      <c r="B53" s="311"/>
      <c r="C53" s="277"/>
      <c r="D53" s="277"/>
      <c r="E53" s="277"/>
      <c r="F53" s="277"/>
      <c r="G53" s="341"/>
      <c r="H53" s="277"/>
      <c r="I53" s="277"/>
      <c r="J53" s="277"/>
      <c r="K53" s="277"/>
      <c r="L53" s="277"/>
      <c r="M53" s="277"/>
      <c r="N53" s="277"/>
      <c r="O53" s="279"/>
      <c r="P53" s="344"/>
      <c r="Q53" s="313"/>
      <c r="R53" s="277"/>
      <c r="S53" s="277"/>
      <c r="T53" s="344"/>
      <c r="U53" s="313"/>
      <c r="V53" s="346"/>
      <c r="W53" s="182">
        <v>2</v>
      </c>
      <c r="X53" s="183" t="s">
        <v>1088</v>
      </c>
      <c r="Y53" s="182" t="s">
        <v>29</v>
      </c>
      <c r="Z53" s="228" t="s">
        <v>1089</v>
      </c>
      <c r="AA53" s="260" t="s">
        <v>1090</v>
      </c>
      <c r="AB53" s="182" t="s">
        <v>506</v>
      </c>
      <c r="AC53" s="218" t="s">
        <v>200</v>
      </c>
      <c r="AD53" s="218" t="s">
        <v>201</v>
      </c>
      <c r="AE53" s="219">
        <v>0.4</v>
      </c>
      <c r="AF53" s="218" t="s">
        <v>202</v>
      </c>
      <c r="AG53" s="218" t="s">
        <v>203</v>
      </c>
      <c r="AH53" s="218" t="s">
        <v>204</v>
      </c>
      <c r="AI53" s="220">
        <v>0.28799999999999998</v>
      </c>
      <c r="AJ53" s="221" t="s">
        <v>508</v>
      </c>
      <c r="AK53" s="219">
        <v>0.28999999999999998</v>
      </c>
      <c r="AL53" s="231" t="s">
        <v>861</v>
      </c>
      <c r="AM53" s="219">
        <v>0.8</v>
      </c>
      <c r="AN53" s="232" t="s">
        <v>1061</v>
      </c>
      <c r="AO53" s="224" t="s">
        <v>36</v>
      </c>
      <c r="AP53" s="277"/>
      <c r="AQ53" s="277"/>
      <c r="AR53" s="279"/>
      <c r="AS53" s="279"/>
      <c r="AT53" s="357"/>
      <c r="AU53" s="277"/>
      <c r="AV53" s="277"/>
    </row>
    <row r="54" spans="1:48" ht="15" customHeight="1" x14ac:dyDescent="0.2">
      <c r="A54" s="309"/>
      <c r="B54" s="311"/>
      <c r="C54" s="277"/>
      <c r="D54" s="277"/>
      <c r="E54" s="277"/>
      <c r="F54" s="277"/>
      <c r="G54" s="341"/>
      <c r="H54" s="277"/>
      <c r="I54" s="277"/>
      <c r="J54" s="277"/>
      <c r="K54" s="277"/>
      <c r="L54" s="277"/>
      <c r="M54" s="277"/>
      <c r="N54" s="277"/>
      <c r="O54" s="279"/>
      <c r="P54" s="344"/>
      <c r="Q54" s="313"/>
      <c r="R54" s="277"/>
      <c r="S54" s="277"/>
      <c r="T54" s="344"/>
      <c r="U54" s="313"/>
      <c r="V54" s="346"/>
      <c r="W54" s="182">
        <v>3</v>
      </c>
      <c r="X54" s="183"/>
      <c r="Y54" s="182"/>
      <c r="Z54" s="182"/>
      <c r="AA54" s="260" t="s">
        <v>522</v>
      </c>
      <c r="AB54" s="182"/>
      <c r="AC54" s="218"/>
      <c r="AD54" s="218"/>
      <c r="AE54" s="182"/>
      <c r="AF54" s="218"/>
      <c r="AG54" s="218"/>
      <c r="AH54" s="218"/>
      <c r="AI54" s="182"/>
      <c r="AJ54" s="226"/>
      <c r="AK54" s="182"/>
      <c r="AL54" s="226"/>
      <c r="AM54" s="182"/>
      <c r="AN54" s="227"/>
      <c r="AO54" s="224"/>
      <c r="AP54" s="183"/>
      <c r="AQ54" s="182"/>
      <c r="AR54" s="182"/>
      <c r="AS54" s="182"/>
      <c r="AT54" s="357"/>
      <c r="AU54" s="277"/>
      <c r="AV54" s="277"/>
    </row>
    <row r="55" spans="1:48" ht="15" customHeight="1" x14ac:dyDescent="0.2">
      <c r="A55" s="309"/>
      <c r="B55" s="311"/>
      <c r="C55" s="277"/>
      <c r="D55" s="277"/>
      <c r="E55" s="277"/>
      <c r="F55" s="277"/>
      <c r="G55" s="341"/>
      <c r="H55" s="277"/>
      <c r="I55" s="277"/>
      <c r="J55" s="277"/>
      <c r="K55" s="277"/>
      <c r="L55" s="277"/>
      <c r="M55" s="277"/>
      <c r="N55" s="277"/>
      <c r="O55" s="279"/>
      <c r="P55" s="344"/>
      <c r="Q55" s="313"/>
      <c r="R55" s="277"/>
      <c r="S55" s="277"/>
      <c r="T55" s="344"/>
      <c r="U55" s="313"/>
      <c r="V55" s="346"/>
      <c r="W55" s="182">
        <v>4</v>
      </c>
      <c r="X55" s="183"/>
      <c r="Y55" s="182"/>
      <c r="Z55" s="182"/>
      <c r="AA55" s="260" t="s">
        <v>522</v>
      </c>
      <c r="AB55" s="182"/>
      <c r="AC55" s="218"/>
      <c r="AD55" s="218"/>
      <c r="AE55" s="182"/>
      <c r="AF55" s="218"/>
      <c r="AG55" s="218"/>
      <c r="AH55" s="218"/>
      <c r="AI55" s="182"/>
      <c r="AJ55" s="226"/>
      <c r="AK55" s="182"/>
      <c r="AL55" s="226"/>
      <c r="AM55" s="182"/>
      <c r="AN55" s="227"/>
      <c r="AO55" s="224"/>
      <c r="AP55" s="183"/>
      <c r="AQ55" s="182"/>
      <c r="AR55" s="182"/>
      <c r="AS55" s="182"/>
      <c r="AT55" s="357"/>
      <c r="AU55" s="277"/>
      <c r="AV55" s="277"/>
    </row>
    <row r="56" spans="1:48" ht="15" customHeight="1" x14ac:dyDescent="0.2">
      <c r="A56" s="309"/>
      <c r="B56" s="311"/>
      <c r="C56" s="277"/>
      <c r="D56" s="277"/>
      <c r="E56" s="277"/>
      <c r="F56" s="277"/>
      <c r="G56" s="341"/>
      <c r="H56" s="277"/>
      <c r="I56" s="277"/>
      <c r="J56" s="277"/>
      <c r="K56" s="277"/>
      <c r="L56" s="277"/>
      <c r="M56" s="277"/>
      <c r="N56" s="277"/>
      <c r="O56" s="279"/>
      <c r="P56" s="344"/>
      <c r="Q56" s="313"/>
      <c r="R56" s="277"/>
      <c r="S56" s="277"/>
      <c r="T56" s="344"/>
      <c r="U56" s="313"/>
      <c r="V56" s="346"/>
      <c r="W56" s="182">
        <v>5</v>
      </c>
      <c r="X56" s="183"/>
      <c r="Y56" s="182"/>
      <c r="Z56" s="182"/>
      <c r="AA56" s="260" t="s">
        <v>522</v>
      </c>
      <c r="AB56" s="182"/>
      <c r="AC56" s="218"/>
      <c r="AD56" s="218"/>
      <c r="AE56" s="182"/>
      <c r="AF56" s="218"/>
      <c r="AG56" s="218"/>
      <c r="AH56" s="218"/>
      <c r="AI56" s="182"/>
      <c r="AJ56" s="226"/>
      <c r="AK56" s="182"/>
      <c r="AL56" s="226"/>
      <c r="AM56" s="182"/>
      <c r="AN56" s="227"/>
      <c r="AO56" s="224"/>
      <c r="AP56" s="183"/>
      <c r="AQ56" s="182"/>
      <c r="AR56" s="182"/>
      <c r="AS56" s="182"/>
      <c r="AT56" s="357"/>
      <c r="AU56" s="277"/>
      <c r="AV56" s="277"/>
    </row>
    <row r="57" spans="1:48" ht="15.75" customHeight="1" x14ac:dyDescent="0.2">
      <c r="A57" s="309"/>
      <c r="B57" s="311"/>
      <c r="C57" s="277"/>
      <c r="D57" s="277"/>
      <c r="E57" s="277"/>
      <c r="F57" s="277"/>
      <c r="G57" s="341"/>
      <c r="H57" s="277"/>
      <c r="I57" s="277"/>
      <c r="J57" s="277"/>
      <c r="K57" s="277"/>
      <c r="L57" s="277"/>
      <c r="M57" s="277"/>
      <c r="N57" s="277"/>
      <c r="O57" s="279"/>
      <c r="P57" s="344"/>
      <c r="Q57" s="313"/>
      <c r="R57" s="277"/>
      <c r="S57" s="277"/>
      <c r="T57" s="344"/>
      <c r="U57" s="313"/>
      <c r="V57" s="346"/>
      <c r="W57" s="182">
        <v>6</v>
      </c>
      <c r="X57" s="183"/>
      <c r="Y57" s="182"/>
      <c r="Z57" s="182"/>
      <c r="AA57" s="260" t="s">
        <v>522</v>
      </c>
      <c r="AB57" s="182"/>
      <c r="AC57" s="218"/>
      <c r="AD57" s="218"/>
      <c r="AE57" s="182"/>
      <c r="AF57" s="218"/>
      <c r="AG57" s="218"/>
      <c r="AH57" s="218"/>
      <c r="AI57" s="182"/>
      <c r="AJ57" s="226"/>
      <c r="AK57" s="182"/>
      <c r="AL57" s="226"/>
      <c r="AM57" s="182"/>
      <c r="AN57" s="227"/>
      <c r="AO57" s="224"/>
      <c r="AP57" s="183"/>
      <c r="AQ57" s="182"/>
      <c r="AR57" s="182"/>
      <c r="AS57" s="182"/>
      <c r="AT57" s="357"/>
      <c r="AU57" s="277"/>
      <c r="AV57" s="277"/>
    </row>
    <row r="58" spans="1:48" ht="28.5" customHeight="1" x14ac:dyDescent="0.2">
      <c r="A58" s="309">
        <v>9</v>
      </c>
      <c r="B58" s="311" t="s">
        <v>486</v>
      </c>
      <c r="C58" s="292" t="s">
        <v>31</v>
      </c>
      <c r="D58" s="292" t="s">
        <v>1176</v>
      </c>
      <c r="E58" s="292" t="s">
        <v>1177</v>
      </c>
      <c r="F58" s="292" t="s">
        <v>1144</v>
      </c>
      <c r="G58" s="305" t="str">
        <f t="shared" ref="G58" si="58">+CONCATENATE(C58," ",D58," ",E58)</f>
        <v>Posibilidad de afectación reputacional Por manejo indebido de bienes en las bodegas de la entidad Debido hurto o sustracción de elementos por parte de servidores y/o contratistas</v>
      </c>
      <c r="H58" s="292" t="s">
        <v>71</v>
      </c>
      <c r="I58" s="292" t="s">
        <v>45</v>
      </c>
      <c r="J58" s="292" t="s">
        <v>1178</v>
      </c>
      <c r="K58" s="292" t="s">
        <v>1179</v>
      </c>
      <c r="L58" s="292" t="s">
        <v>1180</v>
      </c>
      <c r="M58" s="292" t="s">
        <v>58</v>
      </c>
      <c r="N58" s="292" t="s">
        <v>58</v>
      </c>
      <c r="O58" s="300">
        <v>365</v>
      </c>
      <c r="P58" s="299" t="str">
        <f>IF(O58&lt;=0,"",IF(O58&lt;=2,"Muy Baja",IF(O58&lt;=24,"Baja",IF(O58&lt;=500,"Media",IF(O58&lt;=5000,"Alta","Muy Alta")))))</f>
        <v>Media</v>
      </c>
      <c r="Q58" s="294">
        <f>IF(P58="","",IF(P58="Muy Baja",0.2,IF(P58="Baja",0.4,IF(P58="Media",0.6,IF(P58="Alta",0.8,IF(P58="Muy Alta",1,))))))</f>
        <v>0.6</v>
      </c>
      <c r="R58" s="293" t="s">
        <v>197</v>
      </c>
      <c r="S58" s="294" t="str">
        <f>IF(NOT(ISERROR(MATCH(R58,'Tabla Impacto'!$B$245:$B$247,0))),'Tabla Impacto'!$F$224&amp;"Por favor no seleccionar los criterios de impacto(Afectación Económica o presupuestal y Pérdida Reputacional)",R58)</f>
        <v xml:space="preserve">     El riesgo afecta la imagen de la entidad con algunos usuarios de relevancia frente al logro de los objetivos</v>
      </c>
      <c r="T58" s="299" t="str">
        <f>IF(OR(S58='Tabla Impacto'!$C$12,S58='Tabla Impacto'!$D$12),"Leve",IF(OR(S58='Tabla Impacto'!$C$13,S58='Tabla Impacto'!$D$13),"Menor",IF(OR(S58='Tabla Impacto'!$C$14,S58='Tabla Impacto'!$D$14),"Moderado",IF(OR(S58='Tabla Impacto'!$C$15,S58='Tabla Impacto'!$D$15),"Mayor",IF(OR(S58='Tabla Impacto'!$C$16,S58='Tabla Impacto'!$D$16),"Catastrófico","")))))</f>
        <v>Moderado</v>
      </c>
      <c r="U58" s="294">
        <f>IF(T58="","",IF(T58="Leve",0.2,IF(T58="Menor",0.4,IF(T58="Moderado",0.6,IF(T58="Mayor",0.8,IF(T58="Catastrófico",1,))))))</f>
        <v>0.6</v>
      </c>
      <c r="V58" s="296" t="str">
        <f>IF(OR(AND(P58="Muy Baja",T58="Leve"),AND(P58="Muy Baja",T58="Menor"),AND(P58="Baja",T58="Leve")),"Bajo",IF(OR(AND(P58="Muy baja",T58="Moderado"),AND(P58="Baja",T58="Menor"),AND(P58="Baja",T58="Moderado"),AND(P58="Media",T58="Leve"),AND(P58="Media",T58="Menor"),AND(P58="Media",T58="Moderado"),AND(P58="Alta",T58="Leve"),AND(P58="Alta",T58="Menor")),"Moderado",IF(OR(AND(P58="Muy Baja",T58="Mayor"),AND(P58="Baja",T58="Mayor"),AND(P58="Media",T58="Mayor"),AND(P58="Alta",T58="Moderado"),AND(P58="Alta",T58="Mayor"),AND(P58="Muy Alta",T58="Leve"),AND(P58="Muy Alta",T58="Menor"),AND(P58="Muy Alta",T58="Moderado"),AND(P58="Muy Alta",T58="Mayor")),"Alto",IF(OR(AND(P58="Muy Baja",T58="Catastrófico"),AND(P58="Baja",T58="Catastrófico"),AND(P58="Media",T58="Catastrófico"),AND(P58="Alta",T58="Catastrófico"),AND(P58="Muy Alta",T58="Catastrófico")),"Extremo",""))))</f>
        <v>Moderado</v>
      </c>
      <c r="W58" s="182">
        <v>1</v>
      </c>
      <c r="X58" s="183" t="s">
        <v>1156</v>
      </c>
      <c r="Y58" s="182" t="s">
        <v>35</v>
      </c>
      <c r="Z58" s="183" t="s">
        <v>1181</v>
      </c>
      <c r="AA58" s="254" t="str">
        <f t="shared" si="25"/>
        <v>El Servidor Público o contratista designado  Coteja a través de la toma física aleatoria o integral trimestral de bienes las existencias reportadas en el sistema y las que se encuentran fisicamente en las bodegas.
En caso de que existan diferencias se dejará un informe donde se detallan los sobrantes o faltantes, para continuar el trámite administrativo.</v>
      </c>
      <c r="AB58" s="184" t="s">
        <v>506</v>
      </c>
      <c r="AC58" s="185" t="s">
        <v>200</v>
      </c>
      <c r="AD58" s="185" t="s">
        <v>201</v>
      </c>
      <c r="AE58" s="186" t="str">
        <f>IF(AND(AC58="Preventivo",AD58="Automático"),"50%",IF(AND(AC58="Preventivo",AD58="Manual"),"40%",IF(AND(AC58="Detectivo",AD58="Automático"),"40%",IF(AND(AC58="Detectivo",AD58="Manual"),"30%",IF(AND(AC58="Correctivo",AD58="Automático"),"35%",IF(AND(AC58="Correctivo",AD58="Manual"),"25%",""))))))</f>
        <v>40%</v>
      </c>
      <c r="AF58" s="185" t="s">
        <v>202</v>
      </c>
      <c r="AG58" s="218" t="s">
        <v>203</v>
      </c>
      <c r="AH58" s="218" t="s">
        <v>204</v>
      </c>
      <c r="AI58" s="187">
        <f>IFERROR(IF(AB58="Probabilidad",(Q58-(+Q58*AE58)),IF(AB58="Impacto",Q58,"")),"")</f>
        <v>0.36</v>
      </c>
      <c r="AJ58" s="188" t="str">
        <f>IFERROR(IF(AI58="","",IF(AI58&lt;=0.2,"Muy Baja",IF(AI58&lt;=0.4,"Baja",IF(AI58&lt;=0.6,"Media",IF(AI58&lt;=0.8,"Alta","Muy Alta"))))),"")</f>
        <v>Baja</v>
      </c>
      <c r="AK58" s="186">
        <f>+AI58</f>
        <v>0.36</v>
      </c>
      <c r="AL58" s="188" t="str">
        <f>IFERROR(IF(AM58="","",IF(AM58&lt;=0.2,"Leve",IF(AM58&lt;=0.4,"Menor",IF(AM58&lt;=0.6,"Moderado",IF(AM58&lt;=0.8,"Mayor","Catastrófico"))))),"")</f>
        <v>Moderado</v>
      </c>
      <c r="AM58" s="186">
        <f t="shared" ref="AM58" si="59">IFERROR(IF(AB58="Impacto",(U58-(+U58*AE58)),IF(AB58="Probabilidad",U58,"")),"")</f>
        <v>0.6</v>
      </c>
      <c r="AN58" s="189" t="str">
        <f>IFERROR(IF(OR(AND(AJ58="Muy Baja",AL58="Leve"),AND(AJ58="Muy Baja",AL58="Menor"),AND(AJ58="Baja",AL58="Leve")),"Bajo",IF(OR(AND(AJ58="Muy baja",AL58="Moderado"),AND(AJ58="Baja",AL58="Menor"),AND(AJ58="Baja",AL58="Moderado"),AND(AJ58="Media",AL58="Leve"),AND(AJ58="Media",AL58="Menor"),AND(AJ58="Media",AL58="Moderado"),AND(AJ58="Alta",AL58="Leve"),AND(AJ58="Alta",AL58="Menor")),"Moderado",IF(OR(AND(AJ58="Muy Baja",AL58="Mayor"),AND(AJ58="Baja",AL58="Mayor"),AND(AJ58="Media",AL58="Mayor"),AND(AJ58="Alta",AL58="Moderado"),AND(AJ58="Alta",AL58="Mayor"),AND(AJ58="Muy Alta",AL58="Leve"),AND(AJ58="Muy Alta",AL58="Menor"),AND(AJ58="Muy Alta",AL58="Moderado"),AND(AJ58="Muy Alta",AL58="Mayor")),"Alto",IF(OR(AND(AJ58="Muy Baja",AL58="Catastrófico"),AND(AJ58="Baja",AL58="Catastrófico"),AND(AJ58="Media",AL58="Catastrófico"),AND(AJ58="Alta",AL58="Catastrófico"),AND(AJ58="Muy Alta",AL58="Catastrófico")),"Extremo","")))),"")</f>
        <v>Moderado</v>
      </c>
      <c r="AO58" s="190" t="s">
        <v>30</v>
      </c>
      <c r="AP58" s="178" t="s">
        <v>1183</v>
      </c>
      <c r="AQ58" s="180" t="s">
        <v>1184</v>
      </c>
      <c r="AR58" s="180" t="s">
        <v>611</v>
      </c>
      <c r="AS58" s="191" t="s">
        <v>208</v>
      </c>
      <c r="AT58" s="357" t="s">
        <v>1185</v>
      </c>
      <c r="AU58" s="277" t="s">
        <v>1186</v>
      </c>
      <c r="AV58" s="277" t="s">
        <v>1166</v>
      </c>
    </row>
    <row r="59" spans="1:48" ht="50.25" customHeight="1" x14ac:dyDescent="0.2">
      <c r="A59" s="309"/>
      <c r="B59" s="311"/>
      <c r="C59" s="292"/>
      <c r="D59" s="292"/>
      <c r="E59" s="292"/>
      <c r="F59" s="292"/>
      <c r="G59" s="305"/>
      <c r="H59" s="292"/>
      <c r="I59" s="292"/>
      <c r="J59" s="355"/>
      <c r="K59" s="355"/>
      <c r="L59" s="355"/>
      <c r="M59" s="292"/>
      <c r="N59" s="292"/>
      <c r="O59" s="300"/>
      <c r="P59" s="299"/>
      <c r="Q59" s="294"/>
      <c r="R59" s="293"/>
      <c r="S59" s="294">
        <f>IF(NOT(ISERROR(MATCH(R59,_xlfn.ANCHORARRAY(H70),0))),R72&amp;"Por favor no seleccionar los criterios de impacto",R59)</f>
        <v>0</v>
      </c>
      <c r="T59" s="299"/>
      <c r="U59" s="294"/>
      <c r="V59" s="296"/>
      <c r="W59" s="182">
        <v>2</v>
      </c>
      <c r="X59" s="183" t="s">
        <v>1156</v>
      </c>
      <c r="Y59" s="182" t="s">
        <v>40</v>
      </c>
      <c r="Z59" s="183" t="s">
        <v>1182</v>
      </c>
      <c r="AA59" s="254" t="str">
        <f t="shared" si="25"/>
        <v>El Servidor Público o contratista designado  Revisa mensualmente el acompañamiento del personal de vigilancia en el cierre y apertura de recintos, a través
de las bitácoras de novedades. 
En el caso en el que no se evidencia el acompañamiento se informará al supervisor de vigilancia para que realice las acciones pertinentes.</v>
      </c>
      <c r="AB59" s="184" t="s">
        <v>506</v>
      </c>
      <c r="AC59" s="185" t="s">
        <v>200</v>
      </c>
      <c r="AD59" s="185" t="s">
        <v>201</v>
      </c>
      <c r="AE59" s="186" t="str">
        <f t="shared" ref="AE59:AE63" si="60">IF(AND(AC59="Preventivo",AD59="Automático"),"50%",IF(AND(AC59="Preventivo",AD59="Manual"),"40%",IF(AND(AC59="Detectivo",AD59="Automático"),"40%",IF(AND(AC59="Detectivo",AD59="Manual"),"30%",IF(AND(AC59="Correctivo",AD59="Automático"),"35%",IF(AND(AC59="Correctivo",AD59="Manual"),"25%",""))))))</f>
        <v>40%</v>
      </c>
      <c r="AF59" s="185" t="s">
        <v>202</v>
      </c>
      <c r="AG59" s="218" t="s">
        <v>203</v>
      </c>
      <c r="AH59" s="218" t="s">
        <v>204</v>
      </c>
      <c r="AI59" s="187">
        <f>IFERROR(IF(AND(AB58="Probabilidad",AB59="Probabilidad"),(AK58-(+AK58*AE59)),IF(AB59="Probabilidad",(Q58-(+Q58*AE59)),IF(AB59="Impacto",AK58,""))),"")</f>
        <v>0.216</v>
      </c>
      <c r="AJ59" s="188" t="str">
        <f t="shared" si="19"/>
        <v>Baja</v>
      </c>
      <c r="AK59" s="186">
        <f t="shared" ref="AK59:AK63" si="61">+AI59</f>
        <v>0.216</v>
      </c>
      <c r="AL59" s="188" t="str">
        <f t="shared" si="28"/>
        <v>Moderado</v>
      </c>
      <c r="AM59" s="186">
        <f t="shared" ref="AM59" si="62">IFERROR(IF(AND(AB58="Impacto",AB59="Impacto"),(AM58-(+AM58*AE59)),IF(AB59="Impacto",($U$10-(+$U$10*AE59)),IF(AB59="Probabilidad",AM58,""))),"")</f>
        <v>0.6</v>
      </c>
      <c r="AN59" s="189" t="str">
        <f t="shared" ref="AN59:AN60" si="63">IFERROR(IF(OR(AND(AJ59="Muy Baja",AL59="Leve"),AND(AJ59="Muy Baja",AL59="Menor"),AND(AJ59="Baja",AL59="Leve")),"Bajo",IF(OR(AND(AJ59="Muy baja",AL59="Moderado"),AND(AJ59="Baja",AL59="Menor"),AND(AJ59="Baja",AL59="Moderado"),AND(AJ59="Media",AL59="Leve"),AND(AJ59="Media",AL59="Menor"),AND(AJ59="Media",AL59="Moderado"),AND(AJ59="Alta",AL59="Leve"),AND(AJ59="Alta",AL59="Menor")),"Moderado",IF(OR(AND(AJ59="Muy Baja",AL59="Mayor"),AND(AJ59="Baja",AL59="Mayor"),AND(AJ59="Media",AL59="Mayor"),AND(AJ59="Alta",AL59="Moderado"),AND(AJ59="Alta",AL59="Mayor"),AND(AJ59="Muy Alta",AL59="Leve"),AND(AJ59="Muy Alta",AL59="Menor"),AND(AJ59="Muy Alta",AL59="Moderado"),AND(AJ59="Muy Alta",AL59="Mayor")),"Alto",IF(OR(AND(AJ59="Muy Baja",AL59="Catastrófico"),AND(AJ59="Baja",AL59="Catastrófico"),AND(AJ59="Media",AL59="Catastrófico"),AND(AJ59="Alta",AL59="Catastrófico"),AND(AJ59="Muy Alta",AL59="Catastrófico")),"Extremo","")))),"")</f>
        <v>Moderado</v>
      </c>
      <c r="AO59" s="190"/>
      <c r="AP59" s="178"/>
      <c r="AQ59" s="180"/>
      <c r="AR59" s="180"/>
      <c r="AS59" s="191"/>
      <c r="AT59" s="357"/>
      <c r="AU59" s="277"/>
      <c r="AV59" s="277"/>
    </row>
    <row r="60" spans="1:48" ht="60" customHeight="1" x14ac:dyDescent="0.2">
      <c r="A60" s="309"/>
      <c r="B60" s="311"/>
      <c r="C60" s="292"/>
      <c r="D60" s="292"/>
      <c r="E60" s="292"/>
      <c r="F60" s="292"/>
      <c r="G60" s="305"/>
      <c r="H60" s="292"/>
      <c r="I60" s="292"/>
      <c r="J60" s="355"/>
      <c r="K60" s="355"/>
      <c r="L60" s="355"/>
      <c r="M60" s="292"/>
      <c r="N60" s="292"/>
      <c r="O60" s="300"/>
      <c r="P60" s="299"/>
      <c r="Q60" s="294"/>
      <c r="R60" s="293"/>
      <c r="S60" s="294">
        <f>IF(NOT(ISERROR(MATCH(R60,_xlfn.ANCHORARRAY(H71),0))),R73&amp;"Por favor no seleccionar los criterios de impacto",R60)</f>
        <v>0</v>
      </c>
      <c r="T60" s="299"/>
      <c r="U60" s="294"/>
      <c r="V60" s="296"/>
      <c r="W60" s="182">
        <v>3</v>
      </c>
      <c r="X60" s="182"/>
      <c r="Y60" s="182"/>
      <c r="Z60" s="182"/>
      <c r="AA60" s="254" t="str">
        <f t="shared" si="25"/>
        <v xml:space="preserve">  </v>
      </c>
      <c r="AB60" s="184" t="str">
        <f>IF(OR(AC60="Preventivo",AC60="Detectivo"),"Probabilidad",IF(AC60="Correctivo","Impacto",""))</f>
        <v/>
      </c>
      <c r="AC60" s="185"/>
      <c r="AD60" s="185"/>
      <c r="AE60" s="186" t="str">
        <f t="shared" si="60"/>
        <v/>
      </c>
      <c r="AF60" s="185"/>
      <c r="AG60" s="185"/>
      <c r="AH60" s="185"/>
      <c r="AI60" s="187" t="str">
        <f>IFERROR(IF(AND(AB59="Probabilidad",AB60="Probabilidad"),(AK59-(+AK59*AE60)),IF(AND(AB59="Impacto",AB60="Probabilidad"),(AK58-(+AK58*AE60)),IF(AB60="Impacto",AK59,""))),"")</f>
        <v/>
      </c>
      <c r="AJ60" s="188" t="str">
        <f t="shared" si="19"/>
        <v/>
      </c>
      <c r="AK60" s="186" t="str">
        <f t="shared" si="61"/>
        <v/>
      </c>
      <c r="AL60" s="188" t="str">
        <f t="shared" si="28"/>
        <v/>
      </c>
      <c r="AM60" s="186" t="str">
        <f t="shared" ref="AM60" si="64">IFERROR(IF(AND(AB59="Impacto",AB60="Impacto"),(AM59-(+AM59*AE60)),IF(AND(AB59="Probabilidad",AB60="Impacto"),(AM58-(+AM58*AE60)),IF(AB60="Probabilidad",AM59,""))),"")</f>
        <v/>
      </c>
      <c r="AN60" s="189" t="str">
        <f t="shared" si="63"/>
        <v/>
      </c>
      <c r="AO60" s="190"/>
      <c r="AP60" s="178"/>
      <c r="AQ60" s="180"/>
      <c r="AR60" s="180"/>
      <c r="AS60" s="191"/>
      <c r="AT60" s="357"/>
      <c r="AU60" s="277"/>
      <c r="AV60" s="277"/>
    </row>
    <row r="61" spans="1:48" ht="30" customHeight="1" x14ac:dyDescent="0.2">
      <c r="A61" s="309"/>
      <c r="B61" s="311"/>
      <c r="C61" s="292"/>
      <c r="D61" s="292"/>
      <c r="E61" s="292"/>
      <c r="F61" s="292"/>
      <c r="G61" s="305"/>
      <c r="H61" s="292"/>
      <c r="I61" s="292"/>
      <c r="J61" s="355"/>
      <c r="K61" s="355"/>
      <c r="L61" s="355"/>
      <c r="M61" s="292"/>
      <c r="N61" s="292"/>
      <c r="O61" s="300"/>
      <c r="P61" s="299"/>
      <c r="Q61" s="294"/>
      <c r="R61" s="293"/>
      <c r="S61" s="294">
        <f>IF(NOT(ISERROR(MATCH(R61,_xlfn.ANCHORARRAY(H72),0))),R74&amp;"Por favor no seleccionar los criterios de impacto",R61)</f>
        <v>0</v>
      </c>
      <c r="T61" s="299"/>
      <c r="U61" s="294"/>
      <c r="V61" s="296"/>
      <c r="W61" s="182">
        <v>4</v>
      </c>
      <c r="X61" s="182"/>
      <c r="Y61" s="182"/>
      <c r="Z61" s="182"/>
      <c r="AA61" s="254" t="str">
        <f t="shared" si="25"/>
        <v xml:space="preserve">  </v>
      </c>
      <c r="AB61" s="184" t="str">
        <f t="shared" ref="AB61:AB63" si="65">IF(OR(AC61="Preventivo",AC61="Detectivo"),"Probabilidad",IF(AC61="Correctivo","Impacto",""))</f>
        <v/>
      </c>
      <c r="AC61" s="185"/>
      <c r="AD61" s="185"/>
      <c r="AE61" s="186" t="str">
        <f t="shared" si="60"/>
        <v/>
      </c>
      <c r="AF61" s="185"/>
      <c r="AG61" s="185"/>
      <c r="AH61" s="185"/>
      <c r="AI61" s="187" t="str">
        <f t="shared" ref="AI61:AI63" si="66">IFERROR(IF(AND(AB60="Probabilidad",AB61="Probabilidad"),(AK60-(+AK60*AE61)),IF(AND(AB60="Impacto",AB61="Probabilidad"),(AK59-(+AK59*AE61)),IF(AB61="Impacto",AK60,""))),"")</f>
        <v/>
      </c>
      <c r="AJ61" s="188" t="str">
        <f t="shared" si="19"/>
        <v/>
      </c>
      <c r="AK61" s="186" t="str">
        <f t="shared" si="61"/>
        <v/>
      </c>
      <c r="AL61" s="188" t="str">
        <f t="shared" si="28"/>
        <v/>
      </c>
      <c r="AM61" s="186" t="str">
        <f t="shared" si="29"/>
        <v/>
      </c>
      <c r="AN61" s="189" t="str">
        <f>IFERROR(IF(OR(AND(AJ61="Muy Baja",AL61="Leve"),AND(AJ61="Muy Baja",AL61="Menor"),AND(AJ61="Baja",AL61="Leve")),"Bajo",IF(OR(AND(AJ61="Muy baja",AL61="Moderado"),AND(AJ61="Baja",AL61="Menor"),AND(AJ61="Baja",AL61="Moderado"),AND(AJ61="Media",AL61="Leve"),AND(AJ61="Media",AL61="Menor"),AND(AJ61="Media",AL61="Moderado"),AND(AJ61="Alta",AL61="Leve"),AND(AJ61="Alta",AL61="Menor")),"Moderado",IF(OR(AND(AJ61="Muy Baja",AL61="Mayor"),AND(AJ61="Baja",AL61="Mayor"),AND(AJ61="Media",AL61="Mayor"),AND(AJ61="Alta",AL61="Moderado"),AND(AJ61="Alta",AL61="Mayor"),AND(AJ61="Muy Alta",AL61="Leve"),AND(AJ61="Muy Alta",AL61="Menor"),AND(AJ61="Muy Alta",AL61="Moderado"),AND(AJ61="Muy Alta",AL61="Mayor")),"Alto",IF(OR(AND(AJ61="Muy Baja",AL61="Catastrófico"),AND(AJ61="Baja",AL61="Catastrófico"),AND(AJ61="Media",AL61="Catastrófico"),AND(AJ61="Alta",AL61="Catastrófico"),AND(AJ61="Muy Alta",AL61="Catastrófico")),"Extremo","")))),"")</f>
        <v/>
      </c>
      <c r="AO61" s="190"/>
      <c r="AP61" s="178"/>
      <c r="AQ61" s="180"/>
      <c r="AR61" s="180"/>
      <c r="AS61" s="191"/>
      <c r="AT61" s="357"/>
      <c r="AU61" s="277"/>
      <c r="AV61" s="277"/>
    </row>
    <row r="62" spans="1:48" ht="75" customHeight="1" x14ac:dyDescent="0.2">
      <c r="A62" s="309"/>
      <c r="B62" s="311"/>
      <c r="C62" s="292"/>
      <c r="D62" s="292"/>
      <c r="E62" s="292"/>
      <c r="F62" s="292"/>
      <c r="G62" s="305"/>
      <c r="H62" s="292"/>
      <c r="I62" s="292"/>
      <c r="J62" s="355"/>
      <c r="K62" s="355"/>
      <c r="L62" s="355"/>
      <c r="M62" s="292"/>
      <c r="N62" s="292"/>
      <c r="O62" s="300"/>
      <c r="P62" s="299"/>
      <c r="Q62" s="294"/>
      <c r="R62" s="293"/>
      <c r="S62" s="294">
        <f>IF(NOT(ISERROR(MATCH(R62,_xlfn.ANCHORARRAY(H73),0))),R75&amp;"Por favor no seleccionar los criterios de impacto",R62)</f>
        <v>0</v>
      </c>
      <c r="T62" s="299"/>
      <c r="U62" s="294"/>
      <c r="V62" s="296"/>
      <c r="W62" s="182">
        <v>5</v>
      </c>
      <c r="X62" s="182"/>
      <c r="Y62" s="182"/>
      <c r="Z62" s="182"/>
      <c r="AA62" s="254" t="str">
        <f t="shared" si="25"/>
        <v xml:space="preserve">  </v>
      </c>
      <c r="AB62" s="184" t="str">
        <f t="shared" si="65"/>
        <v/>
      </c>
      <c r="AC62" s="185"/>
      <c r="AD62" s="185"/>
      <c r="AE62" s="186" t="str">
        <f t="shared" si="60"/>
        <v/>
      </c>
      <c r="AF62" s="185"/>
      <c r="AG62" s="185"/>
      <c r="AH62" s="185"/>
      <c r="AI62" s="187" t="str">
        <f t="shared" si="66"/>
        <v/>
      </c>
      <c r="AJ62" s="188" t="str">
        <f t="shared" si="19"/>
        <v/>
      </c>
      <c r="AK62" s="186" t="str">
        <f t="shared" si="61"/>
        <v/>
      </c>
      <c r="AL62" s="188" t="str">
        <f t="shared" si="28"/>
        <v/>
      </c>
      <c r="AM62" s="186" t="str">
        <f t="shared" si="29"/>
        <v/>
      </c>
      <c r="AN62" s="189" t="str">
        <f t="shared" ref="AN62:AN63" si="67">IFERROR(IF(OR(AND(AJ62="Muy Baja",AL62="Leve"),AND(AJ62="Muy Baja",AL62="Menor"),AND(AJ62="Baja",AL62="Leve")),"Bajo",IF(OR(AND(AJ62="Muy baja",AL62="Moderado"),AND(AJ62="Baja",AL62="Menor"),AND(AJ62="Baja",AL62="Moderado"),AND(AJ62="Media",AL62="Leve"),AND(AJ62="Media",AL62="Menor"),AND(AJ62="Media",AL62="Moderado"),AND(AJ62="Alta",AL62="Leve"),AND(AJ62="Alta",AL62="Menor")),"Moderado",IF(OR(AND(AJ62="Muy Baja",AL62="Mayor"),AND(AJ62="Baja",AL62="Mayor"),AND(AJ62="Media",AL62="Mayor"),AND(AJ62="Alta",AL62="Moderado"),AND(AJ62="Alta",AL62="Mayor"),AND(AJ62="Muy Alta",AL62="Leve"),AND(AJ62="Muy Alta",AL62="Menor"),AND(AJ62="Muy Alta",AL62="Moderado"),AND(AJ62="Muy Alta",AL62="Mayor")),"Alto",IF(OR(AND(AJ62="Muy Baja",AL62="Catastrófico"),AND(AJ62="Baja",AL62="Catastrófico"),AND(AJ62="Media",AL62="Catastrófico"),AND(AJ62="Alta",AL62="Catastrófico"),AND(AJ62="Muy Alta",AL62="Catastrófico")),"Extremo","")))),"")</f>
        <v/>
      </c>
      <c r="AO62" s="190"/>
      <c r="AP62" s="178"/>
      <c r="AQ62" s="180"/>
      <c r="AR62" s="180"/>
      <c r="AS62" s="191"/>
      <c r="AT62" s="357"/>
      <c r="AU62" s="277"/>
      <c r="AV62" s="277"/>
    </row>
    <row r="63" spans="1:48" x14ac:dyDescent="0.2">
      <c r="A63" s="309"/>
      <c r="B63" s="311"/>
      <c r="C63" s="292"/>
      <c r="D63" s="292"/>
      <c r="E63" s="292"/>
      <c r="F63" s="292"/>
      <c r="G63" s="305"/>
      <c r="H63" s="292"/>
      <c r="I63" s="292"/>
      <c r="J63" s="355"/>
      <c r="K63" s="355"/>
      <c r="L63" s="355"/>
      <c r="M63" s="292"/>
      <c r="N63" s="292"/>
      <c r="O63" s="300"/>
      <c r="P63" s="299"/>
      <c r="Q63" s="294"/>
      <c r="R63" s="293"/>
      <c r="S63" s="294">
        <f>IF(NOT(ISERROR(MATCH(R63,_xlfn.ANCHORARRAY(H74),0))),R76&amp;"Por favor no seleccionar los criterios de impacto",R63)</f>
        <v>0</v>
      </c>
      <c r="T63" s="299"/>
      <c r="U63" s="294"/>
      <c r="V63" s="296"/>
      <c r="W63" s="182">
        <v>6</v>
      </c>
      <c r="X63" s="182"/>
      <c r="Y63" s="182"/>
      <c r="Z63" s="182"/>
      <c r="AA63" s="254" t="str">
        <f t="shared" si="25"/>
        <v xml:space="preserve">  </v>
      </c>
      <c r="AB63" s="184" t="str">
        <f t="shared" si="65"/>
        <v/>
      </c>
      <c r="AC63" s="185"/>
      <c r="AD63" s="185"/>
      <c r="AE63" s="186" t="str">
        <f t="shared" si="60"/>
        <v/>
      </c>
      <c r="AF63" s="185"/>
      <c r="AG63" s="185"/>
      <c r="AH63" s="185"/>
      <c r="AI63" s="187" t="str">
        <f t="shared" si="66"/>
        <v/>
      </c>
      <c r="AJ63" s="188" t="str">
        <f t="shared" si="19"/>
        <v/>
      </c>
      <c r="AK63" s="186" t="str">
        <f t="shared" si="61"/>
        <v/>
      </c>
      <c r="AL63" s="188" t="str">
        <f t="shared" si="28"/>
        <v/>
      </c>
      <c r="AM63" s="186" t="str">
        <f t="shared" si="29"/>
        <v/>
      </c>
      <c r="AN63" s="189" t="str">
        <f t="shared" si="67"/>
        <v/>
      </c>
      <c r="AO63" s="190"/>
      <c r="AP63" s="178"/>
      <c r="AQ63" s="180"/>
      <c r="AR63" s="180"/>
      <c r="AS63" s="191"/>
      <c r="AT63" s="357"/>
      <c r="AU63" s="277"/>
      <c r="AV63" s="277"/>
    </row>
    <row r="64" spans="1:48" ht="134.25" customHeight="1" x14ac:dyDescent="0.2">
      <c r="A64" s="309">
        <v>10</v>
      </c>
      <c r="B64" s="311" t="s">
        <v>488</v>
      </c>
      <c r="C64" s="277" t="s">
        <v>31</v>
      </c>
      <c r="D64" s="277" t="s">
        <v>1282</v>
      </c>
      <c r="E64" s="357" t="s">
        <v>1283</v>
      </c>
      <c r="F64" s="277" t="s">
        <v>1293</v>
      </c>
      <c r="G64" s="277" t="s">
        <v>1284</v>
      </c>
      <c r="H64" s="277" t="s">
        <v>72</v>
      </c>
      <c r="I64" s="277" t="s">
        <v>45</v>
      </c>
      <c r="J64" s="277" t="s">
        <v>1285</v>
      </c>
      <c r="K64" s="277" t="s">
        <v>1209</v>
      </c>
      <c r="L64" s="277" t="s">
        <v>1192</v>
      </c>
      <c r="M64" s="277" t="s">
        <v>51</v>
      </c>
      <c r="N64" s="277" t="s">
        <v>62</v>
      </c>
      <c r="O64" s="279">
        <v>630</v>
      </c>
      <c r="P64" s="344" t="s">
        <v>1019</v>
      </c>
      <c r="Q64" s="313">
        <v>0.8</v>
      </c>
      <c r="R64" s="277" t="s">
        <v>197</v>
      </c>
      <c r="S64" s="277" t="s">
        <v>197</v>
      </c>
      <c r="T64" s="312" t="s">
        <v>502</v>
      </c>
      <c r="U64" s="313">
        <v>0.6</v>
      </c>
      <c r="V64" s="346" t="s">
        <v>1061</v>
      </c>
      <c r="W64" s="279">
        <v>1</v>
      </c>
      <c r="X64" s="277" t="s">
        <v>1286</v>
      </c>
      <c r="Y64" s="277" t="s">
        <v>29</v>
      </c>
      <c r="Z64" s="183" t="s">
        <v>1287</v>
      </c>
      <c r="AA64" s="260" t="s">
        <v>1290</v>
      </c>
      <c r="AB64" s="279" t="s">
        <v>506</v>
      </c>
      <c r="AC64" s="280" t="s">
        <v>200</v>
      </c>
      <c r="AD64" s="280" t="s">
        <v>201</v>
      </c>
      <c r="AE64" s="282">
        <v>0.4</v>
      </c>
      <c r="AF64" s="280" t="s">
        <v>202</v>
      </c>
      <c r="AG64" s="280" t="s">
        <v>203</v>
      </c>
      <c r="AH64" s="280" t="s">
        <v>204</v>
      </c>
      <c r="AI64" s="283">
        <v>0.48</v>
      </c>
      <c r="AJ64" s="287" t="s">
        <v>501</v>
      </c>
      <c r="AK64" s="282">
        <v>0.48</v>
      </c>
      <c r="AL64" s="287" t="s">
        <v>502</v>
      </c>
      <c r="AM64" s="282">
        <v>0.6</v>
      </c>
      <c r="AN64" s="275" t="s">
        <v>502</v>
      </c>
      <c r="AO64" s="276" t="s">
        <v>36</v>
      </c>
      <c r="AP64" s="277" t="s">
        <v>1291</v>
      </c>
      <c r="AQ64" s="277" t="s">
        <v>1197</v>
      </c>
      <c r="AR64" s="277" t="s">
        <v>1292</v>
      </c>
      <c r="AS64" s="286">
        <v>45565</v>
      </c>
      <c r="AT64" s="277" t="s">
        <v>1199</v>
      </c>
      <c r="AU64" s="277" t="s">
        <v>1200</v>
      </c>
      <c r="AV64" s="277" t="s">
        <v>1242</v>
      </c>
    </row>
    <row r="65" spans="1:48" ht="15" customHeight="1" x14ac:dyDescent="0.2">
      <c r="A65" s="309"/>
      <c r="B65" s="311"/>
      <c r="C65" s="277"/>
      <c r="D65" s="277"/>
      <c r="E65" s="357"/>
      <c r="F65" s="277"/>
      <c r="G65" s="277"/>
      <c r="H65" s="277"/>
      <c r="I65" s="277"/>
      <c r="J65" s="277"/>
      <c r="K65" s="277"/>
      <c r="L65" s="277"/>
      <c r="M65" s="277"/>
      <c r="N65" s="277"/>
      <c r="O65" s="279"/>
      <c r="P65" s="344"/>
      <c r="Q65" s="313"/>
      <c r="R65" s="277"/>
      <c r="S65" s="277"/>
      <c r="T65" s="312"/>
      <c r="U65" s="313"/>
      <c r="V65" s="346"/>
      <c r="W65" s="279"/>
      <c r="X65" s="277"/>
      <c r="Y65" s="277"/>
      <c r="Z65" s="257"/>
      <c r="AA65" s="258"/>
      <c r="AB65" s="279"/>
      <c r="AC65" s="280"/>
      <c r="AD65" s="280"/>
      <c r="AE65" s="282"/>
      <c r="AF65" s="280"/>
      <c r="AG65" s="280"/>
      <c r="AH65" s="280"/>
      <c r="AI65" s="283"/>
      <c r="AJ65" s="287"/>
      <c r="AK65" s="282"/>
      <c r="AL65" s="287"/>
      <c r="AM65" s="282"/>
      <c r="AN65" s="275"/>
      <c r="AO65" s="276"/>
      <c r="AP65" s="277"/>
      <c r="AQ65" s="277"/>
      <c r="AR65" s="277"/>
      <c r="AS65" s="286"/>
      <c r="AT65" s="277"/>
      <c r="AU65" s="277"/>
      <c r="AV65" s="277"/>
    </row>
    <row r="66" spans="1:48" ht="15" customHeight="1" x14ac:dyDescent="0.2">
      <c r="A66" s="309"/>
      <c r="B66" s="311"/>
      <c r="C66" s="277"/>
      <c r="D66" s="277"/>
      <c r="E66" s="357"/>
      <c r="F66" s="277"/>
      <c r="G66" s="277"/>
      <c r="H66" s="277"/>
      <c r="I66" s="277"/>
      <c r="J66" s="277"/>
      <c r="K66" s="277"/>
      <c r="L66" s="277"/>
      <c r="M66" s="277"/>
      <c r="N66" s="277"/>
      <c r="O66" s="279"/>
      <c r="P66" s="344"/>
      <c r="Q66" s="313"/>
      <c r="R66" s="277"/>
      <c r="S66" s="277"/>
      <c r="T66" s="312"/>
      <c r="U66" s="313"/>
      <c r="V66" s="346"/>
      <c r="W66" s="279"/>
      <c r="X66" s="277"/>
      <c r="Y66" s="277"/>
      <c r="Z66" s="183" t="s">
        <v>1288</v>
      </c>
      <c r="AA66" s="260" t="s">
        <v>1288</v>
      </c>
      <c r="AB66" s="279"/>
      <c r="AC66" s="280"/>
      <c r="AD66" s="280"/>
      <c r="AE66" s="282"/>
      <c r="AF66" s="280"/>
      <c r="AG66" s="280"/>
      <c r="AH66" s="280"/>
      <c r="AI66" s="283"/>
      <c r="AJ66" s="287"/>
      <c r="AK66" s="282"/>
      <c r="AL66" s="287"/>
      <c r="AM66" s="282"/>
      <c r="AN66" s="275"/>
      <c r="AO66" s="276"/>
      <c r="AP66" s="277"/>
      <c r="AQ66" s="277"/>
      <c r="AR66" s="277"/>
      <c r="AS66" s="286"/>
      <c r="AT66" s="277"/>
      <c r="AU66" s="277"/>
      <c r="AV66" s="277"/>
    </row>
    <row r="67" spans="1:48" ht="15" customHeight="1" x14ac:dyDescent="0.2">
      <c r="A67" s="309"/>
      <c r="B67" s="311"/>
      <c r="C67" s="277"/>
      <c r="D67" s="277"/>
      <c r="E67" s="357"/>
      <c r="F67" s="277"/>
      <c r="G67" s="277"/>
      <c r="H67" s="277"/>
      <c r="I67" s="277"/>
      <c r="J67" s="277"/>
      <c r="K67" s="277"/>
      <c r="L67" s="277"/>
      <c r="M67" s="277"/>
      <c r="N67" s="277"/>
      <c r="O67" s="279"/>
      <c r="P67" s="344"/>
      <c r="Q67" s="313"/>
      <c r="R67" s="277"/>
      <c r="S67" s="277"/>
      <c r="T67" s="312"/>
      <c r="U67" s="313"/>
      <c r="V67" s="346"/>
      <c r="W67" s="279"/>
      <c r="X67" s="277"/>
      <c r="Y67" s="277"/>
      <c r="Z67" s="183"/>
      <c r="AA67" s="260"/>
      <c r="AB67" s="279"/>
      <c r="AC67" s="280"/>
      <c r="AD67" s="280"/>
      <c r="AE67" s="282"/>
      <c r="AF67" s="280"/>
      <c r="AG67" s="280"/>
      <c r="AH67" s="280"/>
      <c r="AI67" s="283"/>
      <c r="AJ67" s="287"/>
      <c r="AK67" s="282"/>
      <c r="AL67" s="287"/>
      <c r="AM67" s="282"/>
      <c r="AN67" s="275"/>
      <c r="AO67" s="276"/>
      <c r="AP67" s="277"/>
      <c r="AQ67" s="277"/>
      <c r="AR67" s="277"/>
      <c r="AS67" s="286"/>
      <c r="AT67" s="277"/>
      <c r="AU67" s="277"/>
      <c r="AV67" s="277"/>
    </row>
    <row r="68" spans="1:48" ht="15" customHeight="1" x14ac:dyDescent="0.2">
      <c r="A68" s="309"/>
      <c r="B68" s="311"/>
      <c r="C68" s="277"/>
      <c r="D68" s="277"/>
      <c r="E68" s="357"/>
      <c r="F68" s="277"/>
      <c r="G68" s="277"/>
      <c r="H68" s="277"/>
      <c r="I68" s="277"/>
      <c r="J68" s="277"/>
      <c r="K68" s="277"/>
      <c r="L68" s="277"/>
      <c r="M68" s="277"/>
      <c r="N68" s="277"/>
      <c r="O68" s="279"/>
      <c r="P68" s="344"/>
      <c r="Q68" s="313"/>
      <c r="R68" s="277"/>
      <c r="S68" s="277"/>
      <c r="T68" s="312"/>
      <c r="U68" s="313"/>
      <c r="V68" s="346"/>
      <c r="W68" s="279"/>
      <c r="X68" s="277"/>
      <c r="Y68" s="277"/>
      <c r="Z68" s="183" t="s">
        <v>1289</v>
      </c>
      <c r="AA68" s="260" t="s">
        <v>1289</v>
      </c>
      <c r="AB68" s="279"/>
      <c r="AC68" s="280"/>
      <c r="AD68" s="280"/>
      <c r="AE68" s="282"/>
      <c r="AF68" s="280"/>
      <c r="AG68" s="280"/>
      <c r="AH68" s="280"/>
      <c r="AI68" s="283"/>
      <c r="AJ68" s="287"/>
      <c r="AK68" s="282"/>
      <c r="AL68" s="287"/>
      <c r="AM68" s="282"/>
      <c r="AN68" s="275"/>
      <c r="AO68" s="276"/>
      <c r="AP68" s="277"/>
      <c r="AQ68" s="277"/>
      <c r="AR68" s="277"/>
      <c r="AS68" s="286"/>
      <c r="AT68" s="277"/>
      <c r="AU68" s="277"/>
      <c r="AV68" s="277"/>
    </row>
    <row r="69" spans="1:48" ht="15.75" customHeight="1" x14ac:dyDescent="0.2">
      <c r="A69" s="309"/>
      <c r="B69" s="311"/>
      <c r="C69" s="277"/>
      <c r="D69" s="277"/>
      <c r="E69" s="357"/>
      <c r="F69" s="277"/>
      <c r="G69" s="277"/>
      <c r="H69" s="277"/>
      <c r="I69" s="277"/>
      <c r="J69" s="277"/>
      <c r="K69" s="277"/>
      <c r="L69" s="277"/>
      <c r="M69" s="277"/>
      <c r="N69" s="277"/>
      <c r="O69" s="279"/>
      <c r="P69" s="344"/>
      <c r="Q69" s="313"/>
      <c r="R69" s="277"/>
      <c r="S69" s="277"/>
      <c r="T69" s="312"/>
      <c r="U69" s="313"/>
      <c r="V69" s="346"/>
      <c r="W69" s="279"/>
      <c r="X69" s="277"/>
      <c r="Y69" s="277"/>
      <c r="Z69" s="183"/>
      <c r="AA69" s="260"/>
      <c r="AB69" s="279"/>
      <c r="AC69" s="280"/>
      <c r="AD69" s="280"/>
      <c r="AE69" s="282"/>
      <c r="AF69" s="280"/>
      <c r="AG69" s="280"/>
      <c r="AH69" s="280"/>
      <c r="AI69" s="283"/>
      <c r="AJ69" s="287"/>
      <c r="AK69" s="282"/>
      <c r="AL69" s="287"/>
      <c r="AM69" s="282"/>
      <c r="AN69" s="275"/>
      <c r="AO69" s="276"/>
      <c r="AP69" s="277"/>
      <c r="AQ69" s="277"/>
      <c r="AR69" s="277"/>
      <c r="AS69" s="286"/>
      <c r="AT69" s="277"/>
      <c r="AU69" s="277"/>
      <c r="AV69" s="277"/>
    </row>
    <row r="70" spans="1:48" ht="165" customHeight="1" x14ac:dyDescent="0.2">
      <c r="A70" s="309">
        <v>1</v>
      </c>
      <c r="B70" s="311" t="s">
        <v>490</v>
      </c>
      <c r="C70" s="277" t="s">
        <v>31</v>
      </c>
      <c r="D70" s="277" t="s">
        <v>1424</v>
      </c>
      <c r="E70" s="277" t="s">
        <v>1425</v>
      </c>
      <c r="F70" s="277" t="s">
        <v>1426</v>
      </c>
      <c r="G70" s="341" t="s">
        <v>1427</v>
      </c>
      <c r="H70" s="277" t="s">
        <v>72</v>
      </c>
      <c r="I70" s="277" t="s">
        <v>48</v>
      </c>
      <c r="J70" s="277" t="s">
        <v>1428</v>
      </c>
      <c r="K70" s="277" t="s">
        <v>1429</v>
      </c>
      <c r="L70" s="277" t="s">
        <v>1430</v>
      </c>
      <c r="M70" s="277" t="s">
        <v>58</v>
      </c>
      <c r="N70" s="277" t="s">
        <v>58</v>
      </c>
      <c r="O70" s="279">
        <v>20</v>
      </c>
      <c r="P70" s="314" t="s">
        <v>508</v>
      </c>
      <c r="Q70" s="313">
        <v>0.4</v>
      </c>
      <c r="R70" s="277" t="s">
        <v>197</v>
      </c>
      <c r="S70" s="277" t="s">
        <v>197</v>
      </c>
      <c r="T70" s="312" t="s">
        <v>502</v>
      </c>
      <c r="U70" s="313">
        <v>0.6</v>
      </c>
      <c r="V70" s="315" t="s">
        <v>502</v>
      </c>
      <c r="W70" s="279">
        <v>1</v>
      </c>
      <c r="X70" s="277" t="s">
        <v>1431</v>
      </c>
      <c r="Y70" s="277" t="s">
        <v>29</v>
      </c>
      <c r="Z70" s="183" t="s">
        <v>1432</v>
      </c>
      <c r="AA70" s="260" t="s">
        <v>1434</v>
      </c>
      <c r="AB70" s="279" t="s">
        <v>506</v>
      </c>
      <c r="AC70" s="280" t="s">
        <v>200</v>
      </c>
      <c r="AD70" s="280" t="s">
        <v>532</v>
      </c>
      <c r="AE70" s="282">
        <v>0.4</v>
      </c>
      <c r="AF70" s="280" t="s">
        <v>202</v>
      </c>
      <c r="AG70" s="280" t="s">
        <v>203</v>
      </c>
      <c r="AH70" s="280" t="s">
        <v>204</v>
      </c>
      <c r="AI70" s="283">
        <v>0.24</v>
      </c>
      <c r="AJ70" s="285" t="s">
        <v>508</v>
      </c>
      <c r="AK70" s="282">
        <v>0.24</v>
      </c>
      <c r="AL70" s="287" t="s">
        <v>502</v>
      </c>
      <c r="AM70" s="282">
        <v>0.6</v>
      </c>
      <c r="AN70" s="275" t="s">
        <v>502</v>
      </c>
      <c r="AO70" s="276" t="s">
        <v>36</v>
      </c>
      <c r="AP70" s="277" t="s">
        <v>1435</v>
      </c>
      <c r="AQ70" s="277" t="s">
        <v>1436</v>
      </c>
      <c r="AR70" s="277" t="s">
        <v>1307</v>
      </c>
      <c r="AS70" s="286">
        <v>45657</v>
      </c>
      <c r="AT70" s="277" t="s">
        <v>1437</v>
      </c>
      <c r="AU70" s="277" t="s">
        <v>1438</v>
      </c>
      <c r="AV70" s="277" t="s">
        <v>1439</v>
      </c>
    </row>
    <row r="71" spans="1:48" ht="15" customHeight="1" x14ac:dyDescent="0.2">
      <c r="A71" s="309"/>
      <c r="B71" s="311"/>
      <c r="C71" s="277"/>
      <c r="D71" s="277"/>
      <c r="E71" s="277"/>
      <c r="F71" s="277"/>
      <c r="G71" s="341"/>
      <c r="H71" s="277"/>
      <c r="I71" s="277"/>
      <c r="J71" s="277"/>
      <c r="K71" s="277"/>
      <c r="L71" s="277"/>
      <c r="M71" s="277"/>
      <c r="N71" s="277"/>
      <c r="O71" s="279"/>
      <c r="P71" s="314"/>
      <c r="Q71" s="313"/>
      <c r="R71" s="277"/>
      <c r="S71" s="277"/>
      <c r="T71" s="312"/>
      <c r="U71" s="313"/>
      <c r="V71" s="315"/>
      <c r="W71" s="279"/>
      <c r="X71" s="277"/>
      <c r="Y71" s="277"/>
      <c r="Z71" s="183"/>
      <c r="AA71" s="260"/>
      <c r="AB71" s="279"/>
      <c r="AC71" s="280"/>
      <c r="AD71" s="280"/>
      <c r="AE71" s="282"/>
      <c r="AF71" s="280"/>
      <c r="AG71" s="280"/>
      <c r="AH71" s="280"/>
      <c r="AI71" s="283"/>
      <c r="AJ71" s="285"/>
      <c r="AK71" s="282"/>
      <c r="AL71" s="287"/>
      <c r="AM71" s="282"/>
      <c r="AN71" s="275"/>
      <c r="AO71" s="276"/>
      <c r="AP71" s="277"/>
      <c r="AQ71" s="277"/>
      <c r="AR71" s="277"/>
      <c r="AS71" s="286"/>
      <c r="AT71" s="277"/>
      <c r="AU71" s="277"/>
      <c r="AV71" s="277"/>
    </row>
    <row r="72" spans="1:48" ht="15" customHeight="1" x14ac:dyDescent="0.2">
      <c r="A72" s="309"/>
      <c r="B72" s="311"/>
      <c r="C72" s="277"/>
      <c r="D72" s="277"/>
      <c r="E72" s="277"/>
      <c r="F72" s="277"/>
      <c r="G72" s="341"/>
      <c r="H72" s="277"/>
      <c r="I72" s="277"/>
      <c r="J72" s="277"/>
      <c r="K72" s="277"/>
      <c r="L72" s="277"/>
      <c r="M72" s="277"/>
      <c r="N72" s="277"/>
      <c r="O72" s="279"/>
      <c r="P72" s="314"/>
      <c r="Q72" s="313"/>
      <c r="R72" s="277"/>
      <c r="S72" s="277"/>
      <c r="T72" s="312"/>
      <c r="U72" s="313"/>
      <c r="V72" s="315"/>
      <c r="W72" s="279"/>
      <c r="X72" s="277"/>
      <c r="Y72" s="277"/>
      <c r="Z72" s="183" t="s">
        <v>1433</v>
      </c>
      <c r="AA72" s="260" t="s">
        <v>1433</v>
      </c>
      <c r="AB72" s="279"/>
      <c r="AC72" s="280"/>
      <c r="AD72" s="280"/>
      <c r="AE72" s="282"/>
      <c r="AF72" s="280"/>
      <c r="AG72" s="280"/>
      <c r="AH72" s="280"/>
      <c r="AI72" s="283"/>
      <c r="AJ72" s="285"/>
      <c r="AK72" s="282"/>
      <c r="AL72" s="287"/>
      <c r="AM72" s="282"/>
      <c r="AN72" s="275"/>
      <c r="AO72" s="276"/>
      <c r="AP72" s="277"/>
      <c r="AQ72" s="277"/>
      <c r="AR72" s="277"/>
      <c r="AS72" s="286"/>
      <c r="AT72" s="277"/>
      <c r="AU72" s="277"/>
      <c r="AV72" s="277"/>
    </row>
    <row r="73" spans="1:48" s="139" customFormat="1" ht="15" customHeight="1" x14ac:dyDescent="0.2">
      <c r="A73" s="309"/>
      <c r="B73" s="311"/>
      <c r="C73" s="277"/>
      <c r="D73" s="277"/>
      <c r="E73" s="277"/>
      <c r="F73" s="277"/>
      <c r="G73" s="341"/>
      <c r="H73" s="277"/>
      <c r="I73" s="277"/>
      <c r="J73" s="277"/>
      <c r="K73" s="277"/>
      <c r="L73" s="277"/>
      <c r="M73" s="277"/>
      <c r="N73" s="277"/>
      <c r="O73" s="279"/>
      <c r="P73" s="314"/>
      <c r="Q73" s="313"/>
      <c r="R73" s="277"/>
      <c r="S73" s="277"/>
      <c r="T73" s="312"/>
      <c r="U73" s="313"/>
      <c r="V73" s="315"/>
      <c r="W73" s="182">
        <v>2</v>
      </c>
      <c r="X73" s="183"/>
      <c r="Y73" s="182"/>
      <c r="Z73" s="182"/>
      <c r="AA73" s="260" t="s">
        <v>522</v>
      </c>
      <c r="AB73" s="182"/>
      <c r="AC73" s="218"/>
      <c r="AD73" s="218"/>
      <c r="AE73" s="182"/>
      <c r="AF73" s="218"/>
      <c r="AG73" s="218"/>
      <c r="AH73" s="218"/>
      <c r="AI73" s="182"/>
      <c r="AJ73" s="226"/>
      <c r="AK73" s="182"/>
      <c r="AL73" s="226"/>
      <c r="AM73" s="182"/>
      <c r="AN73" s="227"/>
      <c r="AO73" s="224"/>
      <c r="AP73" s="183"/>
      <c r="AQ73" s="182"/>
      <c r="AR73" s="183"/>
      <c r="AS73" s="182"/>
      <c r="AT73" s="277"/>
      <c r="AU73" s="277"/>
      <c r="AV73" s="277"/>
    </row>
    <row r="74" spans="1:48" ht="15" customHeight="1" x14ac:dyDescent="0.2">
      <c r="A74" s="309"/>
      <c r="B74" s="311"/>
      <c r="C74" s="277"/>
      <c r="D74" s="277"/>
      <c r="E74" s="277"/>
      <c r="F74" s="277"/>
      <c r="G74" s="341"/>
      <c r="H74" s="277"/>
      <c r="I74" s="277"/>
      <c r="J74" s="277"/>
      <c r="K74" s="277"/>
      <c r="L74" s="277"/>
      <c r="M74" s="277"/>
      <c r="N74" s="277"/>
      <c r="O74" s="279"/>
      <c r="P74" s="314"/>
      <c r="Q74" s="313"/>
      <c r="R74" s="277"/>
      <c r="S74" s="277"/>
      <c r="T74" s="312"/>
      <c r="U74" s="313"/>
      <c r="V74" s="315"/>
      <c r="W74" s="182">
        <v>3</v>
      </c>
      <c r="X74" s="183"/>
      <c r="Y74" s="182"/>
      <c r="Z74" s="182"/>
      <c r="AA74" s="260" t="s">
        <v>522</v>
      </c>
      <c r="AB74" s="182"/>
      <c r="AC74" s="218"/>
      <c r="AD74" s="218"/>
      <c r="AE74" s="182"/>
      <c r="AF74" s="218"/>
      <c r="AG74" s="218"/>
      <c r="AH74" s="218"/>
      <c r="AI74" s="182"/>
      <c r="AJ74" s="226"/>
      <c r="AK74" s="182"/>
      <c r="AL74" s="226"/>
      <c r="AM74" s="182"/>
      <c r="AN74" s="227"/>
      <c r="AO74" s="224"/>
      <c r="AP74" s="183"/>
      <c r="AQ74" s="182"/>
      <c r="AR74" s="182"/>
      <c r="AS74" s="182"/>
      <c r="AT74" s="277"/>
      <c r="AU74" s="277"/>
      <c r="AV74" s="277"/>
    </row>
    <row r="75" spans="1:48" ht="15.75" customHeight="1" x14ac:dyDescent="0.2">
      <c r="A75" s="309"/>
      <c r="B75" s="311"/>
      <c r="C75" s="277"/>
      <c r="D75" s="277"/>
      <c r="E75" s="277"/>
      <c r="F75" s="277"/>
      <c r="G75" s="341"/>
      <c r="H75" s="277"/>
      <c r="I75" s="277"/>
      <c r="J75" s="277"/>
      <c r="K75" s="277"/>
      <c r="L75" s="277"/>
      <c r="M75" s="277"/>
      <c r="N75" s="277"/>
      <c r="O75" s="279"/>
      <c r="P75" s="314"/>
      <c r="Q75" s="313"/>
      <c r="R75" s="277"/>
      <c r="S75" s="277"/>
      <c r="T75" s="312"/>
      <c r="U75" s="313"/>
      <c r="V75" s="315"/>
      <c r="W75" s="182">
        <v>4</v>
      </c>
      <c r="X75" s="183"/>
      <c r="Y75" s="182"/>
      <c r="Z75" s="182"/>
      <c r="AA75" s="260" t="s">
        <v>522</v>
      </c>
      <c r="AB75" s="182"/>
      <c r="AC75" s="218"/>
      <c r="AD75" s="218"/>
      <c r="AE75" s="182"/>
      <c r="AF75" s="218"/>
      <c r="AG75" s="218"/>
      <c r="AH75" s="218"/>
      <c r="AI75" s="182"/>
      <c r="AJ75" s="226"/>
      <c r="AK75" s="182"/>
      <c r="AL75" s="226"/>
      <c r="AM75" s="182"/>
      <c r="AN75" s="227"/>
      <c r="AO75" s="224"/>
      <c r="AP75" s="183"/>
      <c r="AQ75" s="182"/>
      <c r="AR75" s="182"/>
      <c r="AS75" s="182"/>
      <c r="AT75" s="277"/>
      <c r="AU75" s="277"/>
      <c r="AV75" s="277"/>
    </row>
    <row r="76" spans="1:48" ht="329.25" customHeight="1" x14ac:dyDescent="0.2">
      <c r="A76" s="309">
        <v>2</v>
      </c>
      <c r="B76" s="311" t="s">
        <v>491</v>
      </c>
      <c r="C76" s="347" t="s">
        <v>31</v>
      </c>
      <c r="D76" s="347" t="s">
        <v>1465</v>
      </c>
      <c r="E76" s="347" t="s">
        <v>1466</v>
      </c>
      <c r="F76" s="347" t="s">
        <v>1467</v>
      </c>
      <c r="G76" s="281" t="s">
        <v>1468</v>
      </c>
      <c r="H76" s="343" t="s">
        <v>71</v>
      </c>
      <c r="I76" s="343" t="s">
        <v>48</v>
      </c>
      <c r="J76" s="343" t="s">
        <v>1534</v>
      </c>
      <c r="K76" s="343" t="s">
        <v>1535</v>
      </c>
      <c r="L76" s="343" t="s">
        <v>1536</v>
      </c>
      <c r="M76" s="343" t="s">
        <v>58</v>
      </c>
      <c r="N76" s="343" t="s">
        <v>58</v>
      </c>
      <c r="O76" s="364">
        <v>60</v>
      </c>
      <c r="P76" s="312" t="s">
        <v>501</v>
      </c>
      <c r="Q76" s="313">
        <v>0.6</v>
      </c>
      <c r="R76" s="343" t="s">
        <v>197</v>
      </c>
      <c r="S76" s="277" t="s">
        <v>197</v>
      </c>
      <c r="T76" s="312" t="s">
        <v>502</v>
      </c>
      <c r="U76" s="313">
        <v>0.6</v>
      </c>
      <c r="V76" s="315" t="s">
        <v>502</v>
      </c>
      <c r="W76" s="279">
        <v>1</v>
      </c>
      <c r="X76" s="277" t="s">
        <v>1457</v>
      </c>
      <c r="Y76" s="277" t="s">
        <v>29</v>
      </c>
      <c r="Z76" s="349" t="s">
        <v>1547</v>
      </c>
      <c r="AA76" s="366" t="s">
        <v>1548</v>
      </c>
      <c r="AB76" s="279" t="s">
        <v>506</v>
      </c>
      <c r="AC76" s="280" t="s">
        <v>214</v>
      </c>
      <c r="AD76" s="280" t="s">
        <v>201</v>
      </c>
      <c r="AE76" s="280"/>
      <c r="AF76" s="280" t="s">
        <v>202</v>
      </c>
      <c r="AG76" s="280" t="s">
        <v>203</v>
      </c>
      <c r="AH76" s="280" t="s">
        <v>204</v>
      </c>
      <c r="AI76" s="282">
        <v>0.42</v>
      </c>
      <c r="AJ76" s="287" t="s">
        <v>502</v>
      </c>
      <c r="AK76" s="282">
        <v>0.6</v>
      </c>
      <c r="AL76" s="275" t="s">
        <v>502</v>
      </c>
      <c r="AM76" s="276">
        <v>60</v>
      </c>
      <c r="AN76" s="275" t="s">
        <v>502</v>
      </c>
      <c r="AO76" s="276" t="s">
        <v>33</v>
      </c>
      <c r="AP76" s="277" t="s">
        <v>1546</v>
      </c>
      <c r="AQ76" s="286" t="s">
        <v>1457</v>
      </c>
      <c r="AR76" s="363" t="s">
        <v>1469</v>
      </c>
      <c r="AS76" s="286">
        <v>45656</v>
      </c>
      <c r="AT76" s="343" t="s">
        <v>1549</v>
      </c>
      <c r="AU76" s="277" t="s">
        <v>1550</v>
      </c>
      <c r="AV76" s="277" t="s">
        <v>1457</v>
      </c>
    </row>
    <row r="77" spans="1:48" ht="15" customHeight="1" x14ac:dyDescent="0.2">
      <c r="A77" s="309"/>
      <c r="B77" s="311"/>
      <c r="C77" s="347"/>
      <c r="D77" s="347"/>
      <c r="E77" s="347"/>
      <c r="F77" s="347"/>
      <c r="G77" s="281"/>
      <c r="H77" s="343"/>
      <c r="I77" s="343"/>
      <c r="J77" s="363"/>
      <c r="K77" s="363"/>
      <c r="L77" s="363"/>
      <c r="M77" s="343"/>
      <c r="N77" s="343"/>
      <c r="O77" s="364"/>
      <c r="P77" s="312"/>
      <c r="Q77" s="313"/>
      <c r="R77" s="343"/>
      <c r="S77" s="277"/>
      <c r="T77" s="312"/>
      <c r="U77" s="313"/>
      <c r="V77" s="315"/>
      <c r="W77" s="279"/>
      <c r="X77" s="277"/>
      <c r="Y77" s="277"/>
      <c r="Z77" s="365"/>
      <c r="AA77" s="358"/>
      <c r="AB77" s="279"/>
      <c r="AC77" s="280"/>
      <c r="AD77" s="280"/>
      <c r="AE77" s="280"/>
      <c r="AF77" s="280"/>
      <c r="AG77" s="280"/>
      <c r="AH77" s="280"/>
      <c r="AI77" s="282"/>
      <c r="AJ77" s="287"/>
      <c r="AK77" s="282"/>
      <c r="AL77" s="275"/>
      <c r="AM77" s="276"/>
      <c r="AN77" s="275"/>
      <c r="AO77" s="276"/>
      <c r="AP77" s="277"/>
      <c r="AQ77" s="286"/>
      <c r="AR77" s="363"/>
      <c r="AS77" s="286"/>
      <c r="AT77" s="343"/>
      <c r="AU77" s="277"/>
      <c r="AV77" s="277"/>
    </row>
    <row r="78" spans="1:48" ht="15" customHeight="1" x14ac:dyDescent="0.2">
      <c r="A78" s="309"/>
      <c r="B78" s="311"/>
      <c r="C78" s="347"/>
      <c r="D78" s="347"/>
      <c r="E78" s="347"/>
      <c r="F78" s="347"/>
      <c r="G78" s="281"/>
      <c r="H78" s="343"/>
      <c r="I78" s="343"/>
      <c r="J78" s="363"/>
      <c r="K78" s="363"/>
      <c r="L78" s="363"/>
      <c r="M78" s="343"/>
      <c r="N78" s="343"/>
      <c r="O78" s="364"/>
      <c r="P78" s="312"/>
      <c r="Q78" s="313"/>
      <c r="R78" s="343"/>
      <c r="S78" s="277"/>
      <c r="T78" s="312"/>
      <c r="U78" s="313"/>
      <c r="V78" s="315"/>
      <c r="W78" s="279"/>
      <c r="X78" s="277"/>
      <c r="Y78" s="277"/>
      <c r="Z78" s="365"/>
      <c r="AA78" s="358"/>
      <c r="AB78" s="279"/>
      <c r="AC78" s="280"/>
      <c r="AD78" s="280"/>
      <c r="AE78" s="280"/>
      <c r="AF78" s="280"/>
      <c r="AG78" s="280"/>
      <c r="AH78" s="280"/>
      <c r="AI78" s="282"/>
      <c r="AJ78" s="287"/>
      <c r="AK78" s="282"/>
      <c r="AL78" s="275"/>
      <c r="AM78" s="276"/>
      <c r="AN78" s="275"/>
      <c r="AO78" s="276"/>
      <c r="AP78" s="277"/>
      <c r="AQ78" s="286"/>
      <c r="AR78" s="363"/>
      <c r="AS78" s="286"/>
      <c r="AT78" s="343"/>
      <c r="AU78" s="277"/>
      <c r="AV78" s="277"/>
    </row>
    <row r="79" spans="1:48" ht="15" customHeight="1" x14ac:dyDescent="0.2">
      <c r="A79" s="309"/>
      <c r="B79" s="311"/>
      <c r="C79" s="347"/>
      <c r="D79" s="347"/>
      <c r="E79" s="347"/>
      <c r="F79" s="347"/>
      <c r="G79" s="281"/>
      <c r="H79" s="343"/>
      <c r="I79" s="343"/>
      <c r="J79" s="363"/>
      <c r="K79" s="363"/>
      <c r="L79" s="363"/>
      <c r="M79" s="343"/>
      <c r="N79" s="343"/>
      <c r="O79" s="364"/>
      <c r="P79" s="312"/>
      <c r="Q79" s="313"/>
      <c r="R79" s="343"/>
      <c r="S79" s="277"/>
      <c r="T79" s="312"/>
      <c r="U79" s="313"/>
      <c r="V79" s="315"/>
      <c r="W79" s="279"/>
      <c r="X79" s="277"/>
      <c r="Y79" s="277"/>
      <c r="Z79" s="365"/>
      <c r="AA79" s="358"/>
      <c r="AB79" s="279"/>
      <c r="AC79" s="280"/>
      <c r="AD79" s="280"/>
      <c r="AE79" s="280"/>
      <c r="AF79" s="280"/>
      <c r="AG79" s="280"/>
      <c r="AH79" s="280"/>
      <c r="AI79" s="282"/>
      <c r="AJ79" s="287"/>
      <c r="AK79" s="282"/>
      <c r="AL79" s="275"/>
      <c r="AM79" s="276"/>
      <c r="AN79" s="275"/>
      <c r="AO79" s="276"/>
      <c r="AP79" s="277"/>
      <c r="AQ79" s="286"/>
      <c r="AR79" s="363"/>
      <c r="AS79" s="286"/>
      <c r="AT79" s="343"/>
      <c r="AU79" s="277"/>
      <c r="AV79" s="277"/>
    </row>
    <row r="80" spans="1:48" ht="15" customHeight="1" x14ac:dyDescent="0.2">
      <c r="A80" s="309"/>
      <c r="B80" s="311"/>
      <c r="C80" s="347"/>
      <c r="D80" s="347"/>
      <c r="E80" s="347"/>
      <c r="F80" s="347"/>
      <c r="G80" s="281"/>
      <c r="H80" s="343"/>
      <c r="I80" s="343"/>
      <c r="J80" s="363"/>
      <c r="K80" s="363"/>
      <c r="L80" s="363"/>
      <c r="M80" s="343"/>
      <c r="N80" s="343"/>
      <c r="O80" s="364"/>
      <c r="P80" s="312"/>
      <c r="Q80" s="313"/>
      <c r="R80" s="343"/>
      <c r="S80" s="277"/>
      <c r="T80" s="312"/>
      <c r="U80" s="313"/>
      <c r="V80" s="315"/>
      <c r="W80" s="279"/>
      <c r="X80" s="277"/>
      <c r="Y80" s="277"/>
      <c r="Z80" s="365"/>
      <c r="AA80" s="358"/>
      <c r="AB80" s="279"/>
      <c r="AC80" s="280"/>
      <c r="AD80" s="280"/>
      <c r="AE80" s="280"/>
      <c r="AF80" s="280"/>
      <c r="AG80" s="280"/>
      <c r="AH80" s="280"/>
      <c r="AI80" s="282"/>
      <c r="AJ80" s="287"/>
      <c r="AK80" s="282"/>
      <c r="AL80" s="275"/>
      <c r="AM80" s="276"/>
      <c r="AN80" s="275"/>
      <c r="AO80" s="276"/>
      <c r="AP80" s="277"/>
      <c r="AQ80" s="286"/>
      <c r="AR80" s="363"/>
      <c r="AS80" s="286"/>
      <c r="AT80" s="343"/>
      <c r="AU80" s="277"/>
      <c r="AV80" s="277"/>
    </row>
    <row r="81" spans="1:48" ht="15.75" customHeight="1" x14ac:dyDescent="0.2">
      <c r="A81" s="309"/>
      <c r="B81" s="311"/>
      <c r="C81" s="347"/>
      <c r="D81" s="347"/>
      <c r="E81" s="347"/>
      <c r="F81" s="347"/>
      <c r="G81" s="281"/>
      <c r="H81" s="343"/>
      <c r="I81" s="343"/>
      <c r="J81" s="363"/>
      <c r="K81" s="363"/>
      <c r="L81" s="363"/>
      <c r="M81" s="343"/>
      <c r="N81" s="343"/>
      <c r="O81" s="364"/>
      <c r="P81" s="312"/>
      <c r="Q81" s="313"/>
      <c r="R81" s="343"/>
      <c r="S81" s="277"/>
      <c r="T81" s="312"/>
      <c r="U81" s="313"/>
      <c r="V81" s="315"/>
      <c r="W81" s="279"/>
      <c r="X81" s="277"/>
      <c r="Y81" s="277"/>
      <c r="Z81" s="365"/>
      <c r="AA81" s="358"/>
      <c r="AB81" s="279"/>
      <c r="AC81" s="280"/>
      <c r="AD81" s="280"/>
      <c r="AE81" s="280"/>
      <c r="AF81" s="280"/>
      <c r="AG81" s="280"/>
      <c r="AH81" s="280"/>
      <c r="AI81" s="282"/>
      <c r="AJ81" s="287"/>
      <c r="AK81" s="282"/>
      <c r="AL81" s="275"/>
      <c r="AM81" s="276"/>
      <c r="AN81" s="275"/>
      <c r="AO81" s="276"/>
      <c r="AP81" s="277"/>
      <c r="AQ81" s="286"/>
      <c r="AR81" s="363"/>
      <c r="AS81" s="286"/>
      <c r="AT81" s="343"/>
      <c r="AU81" s="277"/>
      <c r="AV81" s="277"/>
    </row>
    <row r="82" spans="1:48" ht="81.75" customHeight="1" x14ac:dyDescent="0.2">
      <c r="A82" s="309">
        <v>3</v>
      </c>
      <c r="B82" s="311" t="s">
        <v>493</v>
      </c>
      <c r="C82" s="292" t="s">
        <v>1530</v>
      </c>
      <c r="D82" s="292" t="s">
        <v>1531</v>
      </c>
      <c r="E82" s="292" t="s">
        <v>1532</v>
      </c>
      <c r="F82" s="292" t="s">
        <v>1533</v>
      </c>
      <c r="G82" s="305" t="str">
        <f t="shared" ref="G82" si="68">+CONCATENATE(C82," ",D82," ",E82)</f>
        <v>Posibilidad de afectación Reputacional por la modificación de los resultados de las visitas en obra o en los informes de las visitas a cambio de beneficio a nombre propio o de terceros, con el fin a hacer que los criterios de evaluación y aceptación cumplan con las especificaciones técnicas. debido a que se permitan presiones indebidas por falta de propiedad, gobernanza o intereses particulares por parte de personal interno.</v>
      </c>
      <c r="H82" s="292" t="s">
        <v>71</v>
      </c>
      <c r="I82" s="292" t="s">
        <v>45</v>
      </c>
      <c r="J82" s="292" t="s">
        <v>1537</v>
      </c>
      <c r="K82" s="292" t="s">
        <v>1538</v>
      </c>
      <c r="L82" s="292" t="s">
        <v>1539</v>
      </c>
      <c r="M82" s="292" t="s">
        <v>51</v>
      </c>
      <c r="N82" s="292" t="s">
        <v>62</v>
      </c>
      <c r="O82" s="300">
        <v>12</v>
      </c>
      <c r="P82" s="299" t="str">
        <f>IF(O82&lt;=0,"",IF(O82&lt;=2,"Muy Baja",IF(O82&lt;=24,"Baja",IF(O82&lt;=500,"Media",IF(O82&lt;=5000,"Alta","Muy Alta")))))</f>
        <v>Baja</v>
      </c>
      <c r="Q82" s="294">
        <f>IF(P82="","",IF(P82="Muy Baja",0.2,IF(P82="Baja",0.4,IF(P82="Media",0.6,IF(P82="Alta",0.8,IF(P82="Muy Alta",1,))))))</f>
        <v>0.4</v>
      </c>
      <c r="R82" s="343" t="s">
        <v>197</v>
      </c>
      <c r="S82" s="294" t="str">
        <f>IF(NOT(ISERROR(MATCH(R82,'Tabla Impacto'!$B$245:$B$247,0))),'Tabla Impacto'!$F$224&amp;"Por favor no seleccionar los criterios de impacto(Afectación Económica o presupuestal y Pérdida Reputacional)",R82)</f>
        <v xml:space="preserve">     El riesgo afecta la imagen de la entidad con algunos usuarios de relevancia frente al logro de los objetivos</v>
      </c>
      <c r="T82" s="299" t="str">
        <f>IF(OR(S82='Tabla Impacto'!$C$12,S82='Tabla Impacto'!$D$12),"Leve",IF(OR(S82='Tabla Impacto'!$C$13,S82='Tabla Impacto'!$D$13),"Menor",IF(OR(S82='Tabla Impacto'!$C$14,S82='Tabla Impacto'!$D$14),"Moderado",IF(OR(S82='Tabla Impacto'!$C$15,S82='Tabla Impacto'!$D$15),"Mayor",IF(OR(S82='Tabla Impacto'!$C$16,S82='Tabla Impacto'!$D$16),"Catastrófico","")))))</f>
        <v>Moderado</v>
      </c>
      <c r="U82" s="294">
        <f>IF(T82="","",IF(T82="Leve",0.2,IF(T82="Menor",0.4,IF(T82="Moderado",0.6,IF(T82="Mayor",0.8,IF(T82="Catastrófico",1,))))))</f>
        <v>0.6</v>
      </c>
      <c r="V82" s="296" t="str">
        <f>IF(OR(AND(P82="Muy Baja",T82="Leve"),AND(P82="Muy Baja",T82="Menor"),AND(P82="Baja",T82="Leve")),"Bajo",IF(OR(AND(P82="Muy baja",T82="Moderado"),AND(P82="Baja",T82="Menor"),AND(P82="Baja",T82="Moderado"),AND(P82="Media",T82="Leve"),AND(P82="Media",T82="Menor"),AND(P82="Media",T82="Moderado"),AND(P82="Alta",T82="Leve"),AND(P82="Alta",T82="Menor")),"Moderado",IF(OR(AND(P82="Muy Baja",T82="Mayor"),AND(P82="Baja",T82="Mayor"),AND(P82="Media",T82="Mayor"),AND(P82="Alta",T82="Moderado"),AND(P82="Alta",T82="Mayor"),AND(P82="Muy Alta",T82="Leve"),AND(P82="Muy Alta",T82="Menor"),AND(P82="Muy Alta",T82="Moderado"),AND(P82="Muy Alta",T82="Mayor")),"Alto",IF(OR(AND(P82="Muy Baja",T82="Catastrófico"),AND(P82="Baja",T82="Catastrófico"),AND(P82="Media",T82="Catastrófico"),AND(P82="Alta",T82="Catastrófico"),AND(P82="Muy Alta",T82="Catastrófico")),"Extremo",""))))</f>
        <v>Moderado</v>
      </c>
      <c r="W82" s="182">
        <v>1</v>
      </c>
      <c r="X82" s="182" t="s">
        <v>1540</v>
      </c>
      <c r="Y82" s="182" t="s">
        <v>29</v>
      </c>
      <c r="Z82" s="183" t="s">
        <v>1541</v>
      </c>
      <c r="AA82" s="254" t="str">
        <f t="shared" ref="AA82:AA87" si="69">+CONCATENATE(X82," ",Y82," ",Z82)</f>
        <v>El coordinador de calidad  Verifica cada vez que se realice una visita, que esta se halla realizado considerando los mínimos criterios a evaluar, de acuerdo a los protocolos segun el tipo deintervención, dejando la evidencia en el consolidado de visitas tecnicas.
Si se detecta que una visita no cumple con estas condiciones se programa una nueva visita a un CIV con el mismo tipo de intervención.</v>
      </c>
      <c r="AB82" s="184" t="s">
        <v>506</v>
      </c>
      <c r="AC82" s="185" t="s">
        <v>214</v>
      </c>
      <c r="AD82" s="185" t="s">
        <v>201</v>
      </c>
      <c r="AE82" s="186" t="str">
        <f>IF(AND(AC82="Preventivo",AD82="Automático"),"50%",IF(AND(AC82="Preventivo",AD82="Manual"),"40%",IF(AND(AC82="Detectivo",AD82="Automático"),"40%",IF(AND(AC82="Detectivo",AD82="Manual"),"30%",IF(AND(AC82="Correctivo",AD82="Automático"),"35%",IF(AND(AC82="Correctivo",AD82="Manual"),"25%",""))))))</f>
        <v>30%</v>
      </c>
      <c r="AF82" s="185" t="s">
        <v>202</v>
      </c>
      <c r="AG82" s="185" t="s">
        <v>203</v>
      </c>
      <c r="AH82" s="185" t="s">
        <v>204</v>
      </c>
      <c r="AI82" s="187">
        <f>IFERROR(IF(AB82="Probabilidad",(Q82-(+Q82*AE82)),IF(AB82="Impacto",Q82,"")),"")</f>
        <v>0.28000000000000003</v>
      </c>
      <c r="AJ82" s="188" t="str">
        <f>IFERROR(IF(AI82="","",IF(AI82&lt;=0.2,"Muy Baja",IF(AI82&lt;=0.4,"Baja",IF(AI82&lt;=0.6,"Media",IF(AI82&lt;=0.8,"Alta","Muy Alta"))))),"")</f>
        <v>Baja</v>
      </c>
      <c r="AK82" s="186">
        <f>+AI82</f>
        <v>0.28000000000000003</v>
      </c>
      <c r="AL82" s="188" t="str">
        <f>IFERROR(IF(AM82="","",IF(AM82&lt;=0.2,"Leve",IF(AM82&lt;=0.4,"Menor",IF(AM82&lt;=0.6,"Moderado",IF(AM82&lt;=0.8,"Mayor","Catastrófico"))))),"")</f>
        <v>Moderado</v>
      </c>
      <c r="AM82" s="186">
        <f t="shared" ref="AM82" si="70">IFERROR(IF(AB82="Impacto",(U82-(+U82*AE82)),IF(AB82="Probabilidad",U82,"")),"")</f>
        <v>0.6</v>
      </c>
      <c r="AN82" s="189" t="str">
        <f>IFERROR(IF(OR(AND(AJ82="Muy Baja",AL82="Leve"),AND(AJ82="Muy Baja",AL82="Menor"),AND(AJ82="Baja",AL82="Leve")),"Bajo",IF(OR(AND(AJ82="Muy baja",AL82="Moderado"),AND(AJ82="Baja",AL82="Menor"),AND(AJ82="Baja",AL82="Moderado"),AND(AJ82="Media",AL82="Leve"),AND(AJ82="Media",AL82="Menor"),AND(AJ82="Media",AL82="Moderado"),AND(AJ82="Alta",AL82="Leve"),AND(AJ82="Alta",AL82="Menor")),"Moderado",IF(OR(AND(AJ82="Muy Baja",AL82="Mayor"),AND(AJ82="Baja",AL82="Mayor"),AND(AJ82="Media",AL82="Mayor"),AND(AJ82="Alta",AL82="Moderado"),AND(AJ82="Alta",AL82="Mayor"),AND(AJ82="Muy Alta",AL82="Leve"),AND(AJ82="Muy Alta",AL82="Menor"),AND(AJ82="Muy Alta",AL82="Moderado"),AND(AJ82="Muy Alta",AL82="Mayor")),"Alto",IF(OR(AND(AJ82="Muy Baja",AL82="Catastrófico"),AND(AJ82="Baja",AL82="Catastrófico"),AND(AJ82="Media",AL82="Catastrófico"),AND(AJ82="Alta",AL82="Catastrófico"),AND(AJ82="Muy Alta",AL82="Catastrófico")),"Extremo","")))),"")</f>
        <v>Moderado</v>
      </c>
      <c r="AO82" s="190" t="s">
        <v>36</v>
      </c>
      <c r="AP82" s="178" t="s">
        <v>1542</v>
      </c>
      <c r="AQ82" s="180" t="s">
        <v>1543</v>
      </c>
      <c r="AR82" s="180" t="s">
        <v>1544</v>
      </c>
      <c r="AS82" s="191">
        <v>45656</v>
      </c>
      <c r="AT82" s="277" t="s">
        <v>1545</v>
      </c>
      <c r="AU82" s="277" t="s">
        <v>625</v>
      </c>
      <c r="AV82" s="277" t="s">
        <v>626</v>
      </c>
    </row>
    <row r="83" spans="1:48" ht="15" customHeight="1" x14ac:dyDescent="0.2">
      <c r="A83" s="309"/>
      <c r="B83" s="311"/>
      <c r="C83" s="292"/>
      <c r="D83" s="292"/>
      <c r="E83" s="292"/>
      <c r="F83" s="292"/>
      <c r="G83" s="305"/>
      <c r="H83" s="292"/>
      <c r="I83" s="292"/>
      <c r="J83" s="292"/>
      <c r="K83" s="292"/>
      <c r="L83" s="292"/>
      <c r="M83" s="292"/>
      <c r="N83" s="292"/>
      <c r="O83" s="300"/>
      <c r="P83" s="299"/>
      <c r="Q83" s="294"/>
      <c r="R83" s="343"/>
      <c r="S83" s="294">
        <f>IF(NOT(ISERROR(MATCH(R83,_xlfn.ANCHORARRAY(G94),0))),Q96&amp;"Por favor no seleccionar los criterios de impacto",R83)</f>
        <v>0</v>
      </c>
      <c r="T83" s="299"/>
      <c r="U83" s="294"/>
      <c r="V83" s="296"/>
      <c r="W83" s="182">
        <v>2</v>
      </c>
      <c r="X83" s="182"/>
      <c r="Y83" s="182"/>
      <c r="Z83" s="182"/>
      <c r="AA83" s="254" t="str">
        <f t="shared" si="69"/>
        <v xml:space="preserve">  </v>
      </c>
      <c r="AB83" s="184" t="str">
        <f>IF(OR(AC83="Preventivo",AC83="Detectivo"),"Probabilidad",IF(AC83="Correctivo","Impacto",""))</f>
        <v/>
      </c>
      <c r="AC83" s="185"/>
      <c r="AD83" s="185"/>
      <c r="AE83" s="186" t="str">
        <f t="shared" ref="AE83:AE87" si="71">IF(AND(AC83="Preventivo",AD83="Automático"),"50%",IF(AND(AC83="Preventivo",AD83="Manual"),"40%",IF(AND(AC83="Detectivo",AD83="Automático"),"40%",IF(AND(AC83="Detectivo",AD83="Manual"),"30%",IF(AND(AC83="Correctivo",AD83="Automático"),"35%",IF(AND(AC83="Correctivo",AD83="Manual"),"25%",""))))))</f>
        <v/>
      </c>
      <c r="AF83" s="185"/>
      <c r="AG83" s="185"/>
      <c r="AH83" s="185"/>
      <c r="AI83" s="187" t="str">
        <f>IFERROR(IF(AND(AB82="Probabilidad",AB83="Probabilidad"),(AK82-(+AK82*AE83)),IF(AB83="Probabilidad",(Q82-(+Q82*AE83)),IF(AB83="Impacto",AK82,""))),"")</f>
        <v/>
      </c>
      <c r="AJ83" s="188" t="str">
        <f t="shared" ref="AJ83:AJ87" si="72">IFERROR(IF(AI83="","",IF(AI83&lt;=0.2,"Muy Baja",IF(AI83&lt;=0.4,"Baja",IF(AI83&lt;=0.6,"Media",IF(AI83&lt;=0.8,"Alta","Muy Alta"))))),"")</f>
        <v/>
      </c>
      <c r="AK83" s="186" t="str">
        <f t="shared" ref="AK83:AK87" si="73">+AI83</f>
        <v/>
      </c>
      <c r="AL83" s="188" t="str">
        <f t="shared" ref="AL83:AL87" si="74">IFERROR(IF(AM83="","",IF(AM83&lt;=0.2,"Leve",IF(AM83&lt;=0.4,"Menor",IF(AM83&lt;=0.6,"Moderado",IF(AM83&lt;=0.8,"Mayor","Catastrófico"))))),"")</f>
        <v/>
      </c>
      <c r="AM83" s="186" t="str">
        <f t="shared" ref="AM83" si="75">IFERROR(IF(AND(AB82="Impacto",AB83="Impacto"),(AM82-(+AM82*AE83)),IF(AB83="Impacto",($U$10-(+$U$10*AE83)),IF(AB83="Probabilidad",AM82,""))),"")</f>
        <v/>
      </c>
      <c r="AN83" s="189" t="str">
        <f t="shared" ref="AN83:AN84" si="76">IFERROR(IF(OR(AND(AJ83="Muy Baja",AL83="Leve"),AND(AJ83="Muy Baja",AL83="Menor"),AND(AJ83="Baja",AL83="Leve")),"Bajo",IF(OR(AND(AJ83="Muy baja",AL83="Moderado"),AND(AJ83="Baja",AL83="Menor"),AND(AJ83="Baja",AL83="Moderado"),AND(AJ83="Media",AL83="Leve"),AND(AJ83="Media",AL83="Menor"),AND(AJ83="Media",AL83="Moderado"),AND(AJ83="Alta",AL83="Leve"),AND(AJ83="Alta",AL83="Menor")),"Moderado",IF(OR(AND(AJ83="Muy Baja",AL83="Mayor"),AND(AJ83="Baja",AL83="Mayor"),AND(AJ83="Media",AL83="Mayor"),AND(AJ83="Alta",AL83="Moderado"),AND(AJ83="Alta",AL83="Mayor"),AND(AJ83="Muy Alta",AL83="Leve"),AND(AJ83="Muy Alta",AL83="Menor"),AND(AJ83="Muy Alta",AL83="Moderado"),AND(AJ83="Muy Alta",AL83="Mayor")),"Alto",IF(OR(AND(AJ83="Muy Baja",AL83="Catastrófico"),AND(AJ83="Baja",AL83="Catastrófico"),AND(AJ83="Media",AL83="Catastrófico"),AND(AJ83="Alta",AL83="Catastrófico"),AND(AJ83="Muy Alta",AL83="Catastrófico")),"Extremo","")))),"")</f>
        <v/>
      </c>
      <c r="AO83" s="190"/>
      <c r="AP83" s="178"/>
      <c r="AQ83" s="180"/>
      <c r="AR83" s="180"/>
      <c r="AS83" s="191"/>
      <c r="AT83" s="277"/>
      <c r="AU83" s="277"/>
      <c r="AV83" s="277"/>
    </row>
    <row r="84" spans="1:48" ht="15" customHeight="1" x14ac:dyDescent="0.2">
      <c r="A84" s="309"/>
      <c r="B84" s="311"/>
      <c r="C84" s="292"/>
      <c r="D84" s="292"/>
      <c r="E84" s="292"/>
      <c r="F84" s="292"/>
      <c r="G84" s="305"/>
      <c r="H84" s="292"/>
      <c r="I84" s="292"/>
      <c r="J84" s="292"/>
      <c r="K84" s="292"/>
      <c r="L84" s="292"/>
      <c r="M84" s="292"/>
      <c r="N84" s="292"/>
      <c r="O84" s="300"/>
      <c r="P84" s="299"/>
      <c r="Q84" s="294"/>
      <c r="R84" s="343"/>
      <c r="S84" s="294">
        <f>IF(NOT(ISERROR(MATCH(R84,_xlfn.ANCHORARRAY(G95),0))),Q97&amp;"Por favor no seleccionar los criterios de impacto",R84)</f>
        <v>0</v>
      </c>
      <c r="T84" s="299"/>
      <c r="U84" s="294"/>
      <c r="V84" s="296"/>
      <c r="W84" s="182">
        <v>3</v>
      </c>
      <c r="X84" s="182"/>
      <c r="Y84" s="182"/>
      <c r="Z84" s="182"/>
      <c r="AA84" s="254" t="str">
        <f t="shared" si="69"/>
        <v xml:space="preserve">  </v>
      </c>
      <c r="AB84" s="184" t="str">
        <f>IF(OR(AC84="Preventivo",AC84="Detectivo"),"Probabilidad",IF(AC84="Correctivo","Impacto",""))</f>
        <v/>
      </c>
      <c r="AC84" s="185"/>
      <c r="AD84" s="185"/>
      <c r="AE84" s="186" t="str">
        <f t="shared" si="71"/>
        <v/>
      </c>
      <c r="AF84" s="185"/>
      <c r="AG84" s="185"/>
      <c r="AH84" s="185"/>
      <c r="AI84" s="187" t="str">
        <f>IFERROR(IF(AND(AB83="Probabilidad",AB84="Probabilidad"),(AK83-(+AK83*AE84)),IF(AND(AB83="Impacto",AB84="Probabilidad"),(AK82-(+AK82*AE84)),IF(AB84="Impacto",AK83,""))),"")</f>
        <v/>
      </c>
      <c r="AJ84" s="188" t="str">
        <f t="shared" si="72"/>
        <v/>
      </c>
      <c r="AK84" s="186" t="str">
        <f t="shared" si="73"/>
        <v/>
      </c>
      <c r="AL84" s="188" t="str">
        <f t="shared" si="74"/>
        <v/>
      </c>
      <c r="AM84" s="186" t="str">
        <f t="shared" ref="AM84:AM87" si="77">IFERROR(IF(AND(AB83="Impacto",AB84="Impacto"),(AM83-(+AM83*AE84)),IF(AND(AB83="Probabilidad",AB84="Impacto"),(AM82-(+AM82*AE84)),IF(AB84="Probabilidad",AM83,""))),"")</f>
        <v/>
      </c>
      <c r="AN84" s="189" t="str">
        <f t="shared" si="76"/>
        <v/>
      </c>
      <c r="AO84" s="190"/>
      <c r="AP84" s="178"/>
      <c r="AQ84" s="180"/>
      <c r="AR84" s="180"/>
      <c r="AS84" s="191"/>
      <c r="AT84" s="277"/>
      <c r="AU84" s="277"/>
      <c r="AV84" s="277"/>
    </row>
    <row r="85" spans="1:48" ht="15" customHeight="1" x14ac:dyDescent="0.2">
      <c r="A85" s="309"/>
      <c r="B85" s="311"/>
      <c r="C85" s="292"/>
      <c r="D85" s="292"/>
      <c r="E85" s="292"/>
      <c r="F85" s="292"/>
      <c r="G85" s="305"/>
      <c r="H85" s="292"/>
      <c r="I85" s="292"/>
      <c r="J85" s="292"/>
      <c r="K85" s="292"/>
      <c r="L85" s="292"/>
      <c r="M85" s="292"/>
      <c r="N85" s="292"/>
      <c r="O85" s="300"/>
      <c r="P85" s="299"/>
      <c r="Q85" s="294"/>
      <c r="R85" s="343"/>
      <c r="S85" s="294">
        <f>IF(NOT(ISERROR(MATCH(R85,_xlfn.ANCHORARRAY(G96),0))),Q98&amp;"Por favor no seleccionar los criterios de impacto",R85)</f>
        <v>0</v>
      </c>
      <c r="T85" s="299"/>
      <c r="U85" s="294"/>
      <c r="V85" s="296"/>
      <c r="W85" s="182">
        <v>4</v>
      </c>
      <c r="X85" s="182"/>
      <c r="Y85" s="182"/>
      <c r="Z85" s="182"/>
      <c r="AA85" s="254" t="str">
        <f t="shared" si="69"/>
        <v xml:space="preserve">  </v>
      </c>
      <c r="AB85" s="184" t="str">
        <f t="shared" ref="AB85:AB87" si="78">IF(OR(AC85="Preventivo",AC85="Detectivo"),"Probabilidad",IF(AC85="Correctivo","Impacto",""))</f>
        <v/>
      </c>
      <c r="AC85" s="185"/>
      <c r="AD85" s="185"/>
      <c r="AE85" s="186" t="str">
        <f t="shared" si="71"/>
        <v/>
      </c>
      <c r="AF85" s="185"/>
      <c r="AG85" s="185"/>
      <c r="AH85" s="185"/>
      <c r="AI85" s="187" t="str">
        <f t="shared" ref="AI85:AI87" si="79">IFERROR(IF(AND(AB84="Probabilidad",AB85="Probabilidad"),(AK84-(+AK84*AE85)),IF(AND(AB84="Impacto",AB85="Probabilidad"),(AK83-(+AK83*AE85)),IF(AB85="Impacto",AK84,""))),"")</f>
        <v/>
      </c>
      <c r="AJ85" s="188" t="str">
        <f t="shared" si="72"/>
        <v/>
      </c>
      <c r="AK85" s="186" t="str">
        <f t="shared" si="73"/>
        <v/>
      </c>
      <c r="AL85" s="188" t="str">
        <f t="shared" si="74"/>
        <v/>
      </c>
      <c r="AM85" s="186" t="str">
        <f t="shared" si="77"/>
        <v/>
      </c>
      <c r="AN85" s="189" t="str">
        <f>IFERROR(IF(OR(AND(AJ85="Muy Baja",AL85="Leve"),AND(AJ85="Muy Baja",AL85="Menor"),AND(AJ85="Baja",AL85="Leve")),"Bajo",IF(OR(AND(AJ85="Muy baja",AL85="Moderado"),AND(AJ85="Baja",AL85="Menor"),AND(AJ85="Baja",AL85="Moderado"),AND(AJ85="Media",AL85="Leve"),AND(AJ85="Media",AL85="Menor"),AND(AJ85="Media",AL85="Moderado"),AND(AJ85="Alta",AL85="Leve"),AND(AJ85="Alta",AL85="Menor")),"Moderado",IF(OR(AND(AJ85="Muy Baja",AL85="Mayor"),AND(AJ85="Baja",AL85="Mayor"),AND(AJ85="Media",AL85="Mayor"),AND(AJ85="Alta",AL85="Moderado"),AND(AJ85="Alta",AL85="Mayor"),AND(AJ85="Muy Alta",AL85="Leve"),AND(AJ85="Muy Alta",AL85="Menor"),AND(AJ85="Muy Alta",AL85="Moderado"),AND(AJ85="Muy Alta",AL85="Mayor")),"Alto",IF(OR(AND(AJ85="Muy Baja",AL85="Catastrófico"),AND(AJ85="Baja",AL85="Catastrófico"),AND(AJ85="Media",AL85="Catastrófico"),AND(AJ85="Alta",AL85="Catastrófico"),AND(AJ85="Muy Alta",AL85="Catastrófico")),"Extremo","")))),"")</f>
        <v/>
      </c>
      <c r="AO85" s="190"/>
      <c r="AP85" s="178"/>
      <c r="AQ85" s="180"/>
      <c r="AR85" s="180"/>
      <c r="AS85" s="191"/>
      <c r="AT85" s="277"/>
      <c r="AU85" s="277"/>
      <c r="AV85" s="277"/>
    </row>
    <row r="86" spans="1:48" ht="15" customHeight="1" x14ac:dyDescent="0.2">
      <c r="A86" s="309"/>
      <c r="B86" s="311"/>
      <c r="C86" s="292"/>
      <c r="D86" s="292"/>
      <c r="E86" s="292"/>
      <c r="F86" s="292"/>
      <c r="G86" s="305"/>
      <c r="H86" s="292"/>
      <c r="I86" s="292"/>
      <c r="J86" s="292"/>
      <c r="K86" s="292"/>
      <c r="L86" s="292"/>
      <c r="M86" s="292"/>
      <c r="N86" s="292"/>
      <c r="O86" s="300"/>
      <c r="P86" s="299"/>
      <c r="Q86" s="294"/>
      <c r="R86" s="343"/>
      <c r="S86" s="294">
        <f>IF(NOT(ISERROR(MATCH(R86,_xlfn.ANCHORARRAY(G97),0))),Q99&amp;"Por favor no seleccionar los criterios de impacto",R86)</f>
        <v>0</v>
      </c>
      <c r="T86" s="299"/>
      <c r="U86" s="294"/>
      <c r="V86" s="296"/>
      <c r="W86" s="182">
        <v>5</v>
      </c>
      <c r="X86" s="182"/>
      <c r="Y86" s="182"/>
      <c r="Z86" s="182"/>
      <c r="AA86" s="254" t="str">
        <f t="shared" si="69"/>
        <v xml:space="preserve">  </v>
      </c>
      <c r="AB86" s="184" t="str">
        <f t="shared" si="78"/>
        <v/>
      </c>
      <c r="AC86" s="185"/>
      <c r="AD86" s="185"/>
      <c r="AE86" s="186" t="str">
        <f t="shared" si="71"/>
        <v/>
      </c>
      <c r="AF86" s="185"/>
      <c r="AG86" s="185"/>
      <c r="AH86" s="185"/>
      <c r="AI86" s="187" t="str">
        <f t="shared" si="79"/>
        <v/>
      </c>
      <c r="AJ86" s="188" t="str">
        <f t="shared" si="72"/>
        <v/>
      </c>
      <c r="AK86" s="186" t="str">
        <f t="shared" si="73"/>
        <v/>
      </c>
      <c r="AL86" s="188" t="str">
        <f t="shared" si="74"/>
        <v/>
      </c>
      <c r="AM86" s="186" t="str">
        <f t="shared" si="77"/>
        <v/>
      </c>
      <c r="AN86" s="189" t="str">
        <f t="shared" ref="AN86:AN87" si="80">IFERROR(IF(OR(AND(AJ86="Muy Baja",AL86="Leve"),AND(AJ86="Muy Baja",AL86="Menor"),AND(AJ86="Baja",AL86="Leve")),"Bajo",IF(OR(AND(AJ86="Muy baja",AL86="Moderado"),AND(AJ86="Baja",AL86="Menor"),AND(AJ86="Baja",AL86="Moderado"),AND(AJ86="Media",AL86="Leve"),AND(AJ86="Media",AL86="Menor"),AND(AJ86="Media",AL86="Moderado"),AND(AJ86="Alta",AL86="Leve"),AND(AJ86="Alta",AL86="Menor")),"Moderado",IF(OR(AND(AJ86="Muy Baja",AL86="Mayor"),AND(AJ86="Baja",AL86="Mayor"),AND(AJ86="Media",AL86="Mayor"),AND(AJ86="Alta",AL86="Moderado"),AND(AJ86="Alta",AL86="Mayor"),AND(AJ86="Muy Alta",AL86="Leve"),AND(AJ86="Muy Alta",AL86="Menor"),AND(AJ86="Muy Alta",AL86="Moderado"),AND(AJ86="Muy Alta",AL86="Mayor")),"Alto",IF(OR(AND(AJ86="Muy Baja",AL86="Catastrófico"),AND(AJ86="Baja",AL86="Catastrófico"),AND(AJ86="Media",AL86="Catastrófico"),AND(AJ86="Alta",AL86="Catastrófico"),AND(AJ86="Muy Alta",AL86="Catastrófico")),"Extremo","")))),"")</f>
        <v/>
      </c>
      <c r="AO86" s="190"/>
      <c r="AP86" s="178"/>
      <c r="AQ86" s="180"/>
      <c r="AR86" s="180"/>
      <c r="AS86" s="191"/>
      <c r="AT86" s="277"/>
      <c r="AU86" s="277"/>
      <c r="AV86" s="277"/>
    </row>
    <row r="87" spans="1:48" ht="15" customHeight="1" x14ac:dyDescent="0.2">
      <c r="A87" s="309"/>
      <c r="B87" s="311"/>
      <c r="C87" s="292"/>
      <c r="D87" s="292"/>
      <c r="E87" s="292"/>
      <c r="F87" s="292"/>
      <c r="G87" s="305"/>
      <c r="H87" s="292"/>
      <c r="I87" s="292"/>
      <c r="J87" s="292"/>
      <c r="K87" s="292"/>
      <c r="L87" s="292"/>
      <c r="M87" s="292"/>
      <c r="N87" s="292"/>
      <c r="O87" s="300"/>
      <c r="P87" s="299"/>
      <c r="Q87" s="294"/>
      <c r="R87" s="343"/>
      <c r="S87" s="294">
        <f>IF(NOT(ISERROR(MATCH(R87,_xlfn.ANCHORARRAY(G98),0))),Q100&amp;"Por favor no seleccionar los criterios de impacto",R87)</f>
        <v>0</v>
      </c>
      <c r="T87" s="299"/>
      <c r="U87" s="294"/>
      <c r="V87" s="296"/>
      <c r="W87" s="182">
        <v>6</v>
      </c>
      <c r="X87" s="182"/>
      <c r="Y87" s="182"/>
      <c r="Z87" s="182"/>
      <c r="AA87" s="254" t="str">
        <f t="shared" si="69"/>
        <v xml:space="preserve">  </v>
      </c>
      <c r="AB87" s="184" t="str">
        <f t="shared" si="78"/>
        <v/>
      </c>
      <c r="AC87" s="185"/>
      <c r="AD87" s="185"/>
      <c r="AE87" s="186" t="str">
        <f t="shared" si="71"/>
        <v/>
      </c>
      <c r="AF87" s="185"/>
      <c r="AG87" s="185"/>
      <c r="AH87" s="185"/>
      <c r="AI87" s="187" t="str">
        <f t="shared" si="79"/>
        <v/>
      </c>
      <c r="AJ87" s="188" t="str">
        <f t="shared" si="72"/>
        <v/>
      </c>
      <c r="AK87" s="186" t="str">
        <f t="shared" si="73"/>
        <v/>
      </c>
      <c r="AL87" s="188" t="str">
        <f t="shared" si="74"/>
        <v/>
      </c>
      <c r="AM87" s="186" t="str">
        <f t="shared" si="77"/>
        <v/>
      </c>
      <c r="AN87" s="189" t="str">
        <f t="shared" si="80"/>
        <v/>
      </c>
      <c r="AO87" s="190"/>
      <c r="AP87" s="178"/>
      <c r="AQ87" s="180"/>
      <c r="AR87" s="180"/>
      <c r="AS87" s="191"/>
      <c r="AT87" s="277"/>
      <c r="AU87" s="277"/>
      <c r="AV87" s="277"/>
    </row>
  </sheetData>
  <dataConsolidate/>
  <mergeCells count="478">
    <mergeCell ref="AQ76:AQ81"/>
    <mergeCell ref="AS76:AS81"/>
    <mergeCell ref="Z76:Z81"/>
    <mergeCell ref="AA76:AA81"/>
    <mergeCell ref="AR76:AR81"/>
    <mergeCell ref="AH76:AH81"/>
    <mergeCell ref="AI76:AI81"/>
    <mergeCell ref="AJ76:AJ81"/>
    <mergeCell ref="AK76:AK81"/>
    <mergeCell ref="AL76:AL81"/>
    <mergeCell ref="AM76:AM81"/>
    <mergeCell ref="AN76:AN81"/>
    <mergeCell ref="AO76:AO81"/>
    <mergeCell ref="AP76:AP81"/>
    <mergeCell ref="W76:W81"/>
    <mergeCell ref="X76:X81"/>
    <mergeCell ref="Y76:Y81"/>
    <mergeCell ref="AB76:AB81"/>
    <mergeCell ref="AC76:AC81"/>
    <mergeCell ref="AD76:AD81"/>
    <mergeCell ref="AE76:AE81"/>
    <mergeCell ref="AF76:AF81"/>
    <mergeCell ref="AG76:AG81"/>
    <mergeCell ref="V82:V87"/>
    <mergeCell ref="AT82:AT87"/>
    <mergeCell ref="AS64:AS69"/>
    <mergeCell ref="W70:W72"/>
    <mergeCell ref="X70:X72"/>
    <mergeCell ref="Y70:Y72"/>
    <mergeCell ref="AB70:AB72"/>
    <mergeCell ref="AC70:AC72"/>
    <mergeCell ref="AD70:AD72"/>
    <mergeCell ref="AE70:AE72"/>
    <mergeCell ref="AF70:AF72"/>
    <mergeCell ref="AG70:AG72"/>
    <mergeCell ref="AH70:AH72"/>
    <mergeCell ref="AI70:AI72"/>
    <mergeCell ref="AJ70:AJ72"/>
    <mergeCell ref="AK70:AK72"/>
    <mergeCell ref="AL70:AL72"/>
    <mergeCell ref="AM70:AM72"/>
    <mergeCell ref="AN70:AN72"/>
    <mergeCell ref="AO70:AO72"/>
    <mergeCell ref="AP70:AP72"/>
    <mergeCell ref="AQ70:AQ72"/>
    <mergeCell ref="AR70:AR72"/>
    <mergeCell ref="AS70:AS72"/>
    <mergeCell ref="AU82:AU87"/>
    <mergeCell ref="AV82:AV87"/>
    <mergeCell ref="B28:B33"/>
    <mergeCell ref="B34:B39"/>
    <mergeCell ref="B40:B45"/>
    <mergeCell ref="B46:B51"/>
    <mergeCell ref="B52:B57"/>
    <mergeCell ref="B58:B63"/>
    <mergeCell ref="B64:B69"/>
    <mergeCell ref="AT76:AT81"/>
    <mergeCell ref="AU76:AU81"/>
    <mergeCell ref="AV76:AV81"/>
    <mergeCell ref="J82:J87"/>
    <mergeCell ref="K82:K87"/>
    <mergeCell ref="L82:L87"/>
    <mergeCell ref="M82:M87"/>
    <mergeCell ref="N82:N87"/>
    <mergeCell ref="O82:O87"/>
    <mergeCell ref="P82:P87"/>
    <mergeCell ref="Q82:Q87"/>
    <mergeCell ref="R82:R87"/>
    <mergeCell ref="S82:S87"/>
    <mergeCell ref="T82:T87"/>
    <mergeCell ref="U82:U87"/>
    <mergeCell ref="A82:A87"/>
    <mergeCell ref="B82:B87"/>
    <mergeCell ref="C82:C87"/>
    <mergeCell ref="D82:D87"/>
    <mergeCell ref="E82:E87"/>
    <mergeCell ref="F82:F87"/>
    <mergeCell ref="G82:G87"/>
    <mergeCell ref="H82:H87"/>
    <mergeCell ref="I82:I87"/>
    <mergeCell ref="AU70:AU75"/>
    <mergeCell ref="AV70:AV75"/>
    <mergeCell ref="A76:A81"/>
    <mergeCell ref="B76:B81"/>
    <mergeCell ref="C76:C81"/>
    <mergeCell ref="D76:D81"/>
    <mergeCell ref="E76:E81"/>
    <mergeCell ref="F76:F81"/>
    <mergeCell ref="G76:G81"/>
    <mergeCell ref="H76:H81"/>
    <mergeCell ref="I76:I81"/>
    <mergeCell ref="J76:J81"/>
    <mergeCell ref="K76:K81"/>
    <mergeCell ref="L76:L81"/>
    <mergeCell ref="M76:M81"/>
    <mergeCell ref="N76:N81"/>
    <mergeCell ref="O76:O81"/>
    <mergeCell ref="P76:P81"/>
    <mergeCell ref="Q76:Q81"/>
    <mergeCell ref="R76:R81"/>
    <mergeCell ref="S76:S81"/>
    <mergeCell ref="T76:T81"/>
    <mergeCell ref="U76:U81"/>
    <mergeCell ref="V76:V81"/>
    <mergeCell ref="O70:O75"/>
    <mergeCell ref="P70:P75"/>
    <mergeCell ref="Q70:Q75"/>
    <mergeCell ref="R70:R75"/>
    <mergeCell ref="S70:S75"/>
    <mergeCell ref="T70:T75"/>
    <mergeCell ref="U70:U75"/>
    <mergeCell ref="V70:V75"/>
    <mergeCell ref="AT70:AT75"/>
    <mergeCell ref="F70:F75"/>
    <mergeCell ref="G70:G75"/>
    <mergeCell ref="H70:H75"/>
    <mergeCell ref="I70:I75"/>
    <mergeCell ref="J70:J75"/>
    <mergeCell ref="K70:K75"/>
    <mergeCell ref="L70:L75"/>
    <mergeCell ref="M70:M75"/>
    <mergeCell ref="N70:N75"/>
    <mergeCell ref="B8:B9"/>
    <mergeCell ref="B10:B15"/>
    <mergeCell ref="B16:B21"/>
    <mergeCell ref="B22:B27"/>
    <mergeCell ref="A70:A75"/>
    <mergeCell ref="B70:B75"/>
    <mergeCell ref="C70:C75"/>
    <mergeCell ref="D70:D75"/>
    <mergeCell ref="E70:E75"/>
    <mergeCell ref="A10:A15"/>
    <mergeCell ref="C10:C15"/>
    <mergeCell ref="D10:D15"/>
    <mergeCell ref="E10:E15"/>
    <mergeCell ref="A22:A27"/>
    <mergeCell ref="C22:C27"/>
    <mergeCell ref="D22:D27"/>
    <mergeCell ref="E22:E27"/>
    <mergeCell ref="A46:A51"/>
    <mergeCell ref="C46:C51"/>
    <mergeCell ref="D46:D51"/>
    <mergeCell ref="E46:E51"/>
    <mergeCell ref="A52:A57"/>
    <mergeCell ref="C52:C57"/>
    <mergeCell ref="D52:D57"/>
    <mergeCell ref="F10:F15"/>
    <mergeCell ref="F16:F21"/>
    <mergeCell ref="F22:F27"/>
    <mergeCell ref="F28:F33"/>
    <mergeCell ref="F34:F39"/>
    <mergeCell ref="F40:F45"/>
    <mergeCell ref="F46:F51"/>
    <mergeCell ref="F52:F57"/>
    <mergeCell ref="F58:F63"/>
    <mergeCell ref="A1:D4"/>
    <mergeCell ref="E1:U2"/>
    <mergeCell ref="AB1:AV2"/>
    <mergeCell ref="E3:J3"/>
    <mergeCell ref="K3:U3"/>
    <mergeCell ref="AB3:AP3"/>
    <mergeCell ref="AQ3:AV3"/>
    <mergeCell ref="E4:U4"/>
    <mergeCell ref="AB4:AV4"/>
    <mergeCell ref="A7:H7"/>
    <mergeCell ref="I7:L7"/>
    <mergeCell ref="M7:N8"/>
    <mergeCell ref="O7:V7"/>
    <mergeCell ref="W7:AI7"/>
    <mergeCell ref="AJ7:AN7"/>
    <mergeCell ref="AO7:AS7"/>
    <mergeCell ref="AT7:AV7"/>
    <mergeCell ref="A8:A9"/>
    <mergeCell ref="C8:C9"/>
    <mergeCell ref="D8:D9"/>
    <mergeCell ref="E8:E9"/>
    <mergeCell ref="G8:G9"/>
    <mergeCell ref="H8:H9"/>
    <mergeCell ref="I8:I9"/>
    <mergeCell ref="J8:J9"/>
    <mergeCell ref="AV8:AV9"/>
    <mergeCell ref="AQ8:AQ9"/>
    <mergeCell ref="AR8:AR9"/>
    <mergeCell ref="F8:F9"/>
    <mergeCell ref="AS8:AS9"/>
    <mergeCell ref="AT8:AT9"/>
    <mergeCell ref="AU8:AU9"/>
    <mergeCell ref="Q8:Q9"/>
    <mergeCell ref="G10:G15"/>
    <mergeCell ref="AM8:AM9"/>
    <mergeCell ref="AN8:AN9"/>
    <mergeCell ref="AO8:AO9"/>
    <mergeCell ref="AP8:AP9"/>
    <mergeCell ref="AB8:AB9"/>
    <mergeCell ref="AC8:AH8"/>
    <mergeCell ref="AI8:AI9"/>
    <mergeCell ref="AJ8:AJ9"/>
    <mergeCell ref="AK8:AK9"/>
    <mergeCell ref="AL8:AL9"/>
    <mergeCell ref="S8:S9"/>
    <mergeCell ref="T8:T9"/>
    <mergeCell ref="U8:U9"/>
    <mergeCell ref="V8:V9"/>
    <mergeCell ref="W8:W9"/>
    <mergeCell ref="AA8:AA9"/>
    <mergeCell ref="H10:H15"/>
    <mergeCell ref="I10:I15"/>
    <mergeCell ref="J10:J15"/>
    <mergeCell ref="K8:K9"/>
    <mergeCell ref="L8:L9"/>
    <mergeCell ref="O8:O9"/>
    <mergeCell ref="P8:P9"/>
    <mergeCell ref="R8:R9"/>
    <mergeCell ref="AV10:AV15"/>
    <mergeCell ref="N10:N15"/>
    <mergeCell ref="O10:O15"/>
    <mergeCell ref="P10:P15"/>
    <mergeCell ref="Q10:Q15"/>
    <mergeCell ref="R10:R15"/>
    <mergeCell ref="S10:S15"/>
    <mergeCell ref="AU16:AU21"/>
    <mergeCell ref="AV16:AV21"/>
    <mergeCell ref="AP10:AP11"/>
    <mergeCell ref="AQ10:AQ11"/>
    <mergeCell ref="AR10:AR11"/>
    <mergeCell ref="AS10:AS11"/>
    <mergeCell ref="K10:K15"/>
    <mergeCell ref="L10:L15"/>
    <mergeCell ref="M10:M15"/>
    <mergeCell ref="T10:T15"/>
    <mergeCell ref="U10:U15"/>
    <mergeCell ref="V10:V15"/>
    <mergeCell ref="AT10:AT15"/>
    <mergeCell ref="AU10:AU15"/>
    <mergeCell ref="A16:A21"/>
    <mergeCell ref="C16:C21"/>
    <mergeCell ref="D16:D21"/>
    <mergeCell ref="E16:E21"/>
    <mergeCell ref="G16:G21"/>
    <mergeCell ref="T16:T21"/>
    <mergeCell ref="U16:U21"/>
    <mergeCell ref="V16:V21"/>
    <mergeCell ref="AT16:AT21"/>
    <mergeCell ref="N16:N21"/>
    <mergeCell ref="O16:O21"/>
    <mergeCell ref="P16:P21"/>
    <mergeCell ref="Q16:Q21"/>
    <mergeCell ref="R16:R21"/>
    <mergeCell ref="S16:S21"/>
    <mergeCell ref="H16:H21"/>
    <mergeCell ref="I16:I21"/>
    <mergeCell ref="J16:J21"/>
    <mergeCell ref="K16:K21"/>
    <mergeCell ref="L16:L21"/>
    <mergeCell ref="M16:M21"/>
    <mergeCell ref="H22:H27"/>
    <mergeCell ref="I22:I27"/>
    <mergeCell ref="J22:J27"/>
    <mergeCell ref="K22:K27"/>
    <mergeCell ref="L22:L27"/>
    <mergeCell ref="M22:M27"/>
    <mergeCell ref="G22:G27"/>
    <mergeCell ref="T22:T27"/>
    <mergeCell ref="U22:U27"/>
    <mergeCell ref="V22:V27"/>
    <mergeCell ref="N22:N27"/>
    <mergeCell ref="O22:O27"/>
    <mergeCell ref="P22:P27"/>
    <mergeCell ref="Q22:Q27"/>
    <mergeCell ref="R22:R27"/>
    <mergeCell ref="S22:S27"/>
    <mergeCell ref="H28:H33"/>
    <mergeCell ref="I28:I33"/>
    <mergeCell ref="J28:J33"/>
    <mergeCell ref="K28:K33"/>
    <mergeCell ref="L28:L33"/>
    <mergeCell ref="M28:M33"/>
    <mergeCell ref="A28:A33"/>
    <mergeCell ref="C28:C33"/>
    <mergeCell ref="D28:D33"/>
    <mergeCell ref="E28:E33"/>
    <mergeCell ref="G28:G33"/>
    <mergeCell ref="T28:T33"/>
    <mergeCell ref="U28:U33"/>
    <mergeCell ref="V28:V33"/>
    <mergeCell ref="AT28:AT33"/>
    <mergeCell ref="AU28:AU33"/>
    <mergeCell ref="AV28:AV33"/>
    <mergeCell ref="N28:N33"/>
    <mergeCell ref="O28:O33"/>
    <mergeCell ref="P28:P33"/>
    <mergeCell ref="Q28:Q33"/>
    <mergeCell ref="R28:R33"/>
    <mergeCell ref="S28:S33"/>
    <mergeCell ref="H34:H39"/>
    <mergeCell ref="I34:I39"/>
    <mergeCell ref="J34:J39"/>
    <mergeCell ref="K34:K39"/>
    <mergeCell ref="L34:L39"/>
    <mergeCell ref="M34:M39"/>
    <mergeCell ref="A34:A39"/>
    <mergeCell ref="C34:C39"/>
    <mergeCell ref="D34:D39"/>
    <mergeCell ref="E34:E39"/>
    <mergeCell ref="G34:G39"/>
    <mergeCell ref="T34:T39"/>
    <mergeCell ref="U34:U39"/>
    <mergeCell ref="V34:V39"/>
    <mergeCell ref="N34:N39"/>
    <mergeCell ref="O34:O39"/>
    <mergeCell ref="P34:P39"/>
    <mergeCell ref="Q34:Q39"/>
    <mergeCell ref="R34:R39"/>
    <mergeCell ref="S34:S39"/>
    <mergeCell ref="H40:H45"/>
    <mergeCell ref="I40:I45"/>
    <mergeCell ref="J40:J45"/>
    <mergeCell ref="K40:K45"/>
    <mergeCell ref="L40:L45"/>
    <mergeCell ref="M40:M45"/>
    <mergeCell ref="A40:A45"/>
    <mergeCell ref="C40:C45"/>
    <mergeCell ref="D40:D45"/>
    <mergeCell ref="E40:E45"/>
    <mergeCell ref="G40:G45"/>
    <mergeCell ref="T40:T45"/>
    <mergeCell ref="U40:U45"/>
    <mergeCell ref="V40:V45"/>
    <mergeCell ref="AT40:AT45"/>
    <mergeCell ref="AU40:AU45"/>
    <mergeCell ref="AV40:AV45"/>
    <mergeCell ref="N40:N45"/>
    <mergeCell ref="O40:O45"/>
    <mergeCell ref="P40:P45"/>
    <mergeCell ref="Q40:Q45"/>
    <mergeCell ref="R40:R45"/>
    <mergeCell ref="S40:S45"/>
    <mergeCell ref="T46:T51"/>
    <mergeCell ref="V46:V51"/>
    <mergeCell ref="U46:U51"/>
    <mergeCell ref="AT46:AT51"/>
    <mergeCell ref="W47:W48"/>
    <mergeCell ref="X47:X48"/>
    <mergeCell ref="Y47:Y48"/>
    <mergeCell ref="AB47:AB48"/>
    <mergeCell ref="AC47:AC48"/>
    <mergeCell ref="AD47:AD48"/>
    <mergeCell ref="AE47:AE48"/>
    <mergeCell ref="AF47:AF48"/>
    <mergeCell ref="AG47:AG48"/>
    <mergeCell ref="AH47:AH48"/>
    <mergeCell ref="AI47:AI48"/>
    <mergeCell ref="AJ47:AJ48"/>
    <mergeCell ref="AK47:AK48"/>
    <mergeCell ref="AL47:AL48"/>
    <mergeCell ref="AM47:AM48"/>
    <mergeCell ref="AN47:AN48"/>
    <mergeCell ref="AO47:AO48"/>
    <mergeCell ref="AP47:AP48"/>
    <mergeCell ref="AQ47:AQ48"/>
    <mergeCell ref="AR47:AR48"/>
    <mergeCell ref="E52:E57"/>
    <mergeCell ref="G52:G57"/>
    <mergeCell ref="H52:H57"/>
    <mergeCell ref="I52:I57"/>
    <mergeCell ref="J52:J57"/>
    <mergeCell ref="K52:K57"/>
    <mergeCell ref="L52:L57"/>
    <mergeCell ref="M52:M57"/>
    <mergeCell ref="N52:N57"/>
    <mergeCell ref="O52:O57"/>
    <mergeCell ref="P52:P57"/>
    <mergeCell ref="Q52:Q57"/>
    <mergeCell ref="R52:R57"/>
    <mergeCell ref="S52:S57"/>
    <mergeCell ref="G46:G51"/>
    <mergeCell ref="H46:H51"/>
    <mergeCell ref="I46:I51"/>
    <mergeCell ref="J46:J51"/>
    <mergeCell ref="K46:K51"/>
    <mergeCell ref="L46:L51"/>
    <mergeCell ref="M46:M51"/>
    <mergeCell ref="R46:R51"/>
    <mergeCell ref="S46:S51"/>
    <mergeCell ref="N46:N51"/>
    <mergeCell ref="O46:O51"/>
    <mergeCell ref="P46:P51"/>
    <mergeCell ref="Q46:Q51"/>
    <mergeCell ref="A58:A63"/>
    <mergeCell ref="C58:C63"/>
    <mergeCell ref="D58:D63"/>
    <mergeCell ref="J58:J63"/>
    <mergeCell ref="K58:K63"/>
    <mergeCell ref="L58:L63"/>
    <mergeCell ref="AT58:AT63"/>
    <mergeCell ref="AU58:AU63"/>
    <mergeCell ref="AV58:AV63"/>
    <mergeCell ref="T58:T63"/>
    <mergeCell ref="U58:U63"/>
    <mergeCell ref="V58:V63"/>
    <mergeCell ref="Q58:Q63"/>
    <mergeCell ref="R58:R63"/>
    <mergeCell ref="S58:S63"/>
    <mergeCell ref="E58:E63"/>
    <mergeCell ref="G58:G63"/>
    <mergeCell ref="H58:H63"/>
    <mergeCell ref="I58:I63"/>
    <mergeCell ref="M58:M63"/>
    <mergeCell ref="N58:N63"/>
    <mergeCell ref="O58:O63"/>
    <mergeCell ref="P58:P63"/>
    <mergeCell ref="J64:J69"/>
    <mergeCell ref="K64:K69"/>
    <mergeCell ref="L64:L69"/>
    <mergeCell ref="I64:I69"/>
    <mergeCell ref="M64:M69"/>
    <mergeCell ref="N64:N69"/>
    <mergeCell ref="O64:O69"/>
    <mergeCell ref="P64:P69"/>
    <mergeCell ref="Q64:Q69"/>
    <mergeCell ref="AU64:AU69"/>
    <mergeCell ref="A64:A69"/>
    <mergeCell ref="C64:C69"/>
    <mergeCell ref="D64:D69"/>
    <mergeCell ref="E64:E69"/>
    <mergeCell ref="G64:G69"/>
    <mergeCell ref="H64:H69"/>
    <mergeCell ref="W64:W69"/>
    <mergeCell ref="X64:X69"/>
    <mergeCell ref="Y64:Y69"/>
    <mergeCell ref="AB64:AB69"/>
    <mergeCell ref="AC64:AC69"/>
    <mergeCell ref="AD64:AD69"/>
    <mergeCell ref="AE64:AE69"/>
    <mergeCell ref="AF64:AF69"/>
    <mergeCell ref="AG64:AG69"/>
    <mergeCell ref="AH64:AH69"/>
    <mergeCell ref="AI64:AI69"/>
    <mergeCell ref="F64:F69"/>
    <mergeCell ref="AL64:AL69"/>
    <mergeCell ref="AM64:AM69"/>
    <mergeCell ref="AN64:AN69"/>
    <mergeCell ref="AO64:AO69"/>
    <mergeCell ref="AV64:AV69"/>
    <mergeCell ref="R64:R69"/>
    <mergeCell ref="S64:S69"/>
    <mergeCell ref="T64:T69"/>
    <mergeCell ref="U64:U69"/>
    <mergeCell ref="V64:V69"/>
    <mergeCell ref="AT64:AT69"/>
    <mergeCell ref="T52:T57"/>
    <mergeCell ref="U52:U57"/>
    <mergeCell ref="V52:V57"/>
    <mergeCell ref="AT52:AT57"/>
    <mergeCell ref="AU52:AU57"/>
    <mergeCell ref="AV52:AV57"/>
    <mergeCell ref="AP52:AP53"/>
    <mergeCell ref="AQ52:AQ53"/>
    <mergeCell ref="AR52:AR53"/>
    <mergeCell ref="AS52:AS53"/>
    <mergeCell ref="AP64:AP69"/>
    <mergeCell ref="AQ64:AQ69"/>
    <mergeCell ref="AR64:AR69"/>
    <mergeCell ref="AJ64:AJ69"/>
    <mergeCell ref="AK64:AK69"/>
    <mergeCell ref="AS47:AS48"/>
    <mergeCell ref="AV25:AV27"/>
    <mergeCell ref="AT25:AT27"/>
    <mergeCell ref="AU25:AU27"/>
    <mergeCell ref="AU46:AU51"/>
    <mergeCell ref="AV46:AV51"/>
    <mergeCell ref="AP22:AP24"/>
    <mergeCell ref="AQ22:AQ24"/>
    <mergeCell ref="AR22:AR24"/>
    <mergeCell ref="AS22:AS24"/>
    <mergeCell ref="AT22:AT24"/>
    <mergeCell ref="AU22:AU24"/>
    <mergeCell ref="AV22:AV24"/>
  </mergeCells>
  <conditionalFormatting sqref="P10">
    <cfRule type="cellIs" dxfId="326" priority="178" operator="equal">
      <formula>"Baja"</formula>
    </cfRule>
    <cfRule type="cellIs" dxfId="325" priority="179" operator="equal">
      <formula>"Muy Baja"</formula>
    </cfRule>
    <cfRule type="cellIs" dxfId="324" priority="175" operator="equal">
      <formula>"Muy Alta"</formula>
    </cfRule>
    <cfRule type="cellIs" dxfId="323" priority="176" operator="equal">
      <formula>"Alta"</formula>
    </cfRule>
    <cfRule type="cellIs" dxfId="322" priority="177" operator="equal">
      <formula>"Media"</formula>
    </cfRule>
  </conditionalFormatting>
  <conditionalFormatting sqref="P16">
    <cfRule type="cellIs" dxfId="321" priority="118" operator="equal">
      <formula>"Alta"</formula>
    </cfRule>
    <cfRule type="cellIs" dxfId="320" priority="121" operator="equal">
      <formula>"Muy Baja"</formula>
    </cfRule>
    <cfRule type="cellIs" dxfId="319" priority="117" operator="equal">
      <formula>"Muy Alta"</formula>
    </cfRule>
    <cfRule type="cellIs" dxfId="318" priority="119" operator="equal">
      <formula>"Media"</formula>
    </cfRule>
    <cfRule type="cellIs" dxfId="317" priority="120" operator="equal">
      <formula>"Baja"</formula>
    </cfRule>
  </conditionalFormatting>
  <conditionalFormatting sqref="P22">
    <cfRule type="cellIs" dxfId="316" priority="290" operator="equal">
      <formula>"Alta"</formula>
    </cfRule>
    <cfRule type="cellIs" dxfId="315" priority="289" operator="equal">
      <formula>"Muy Alta"</formula>
    </cfRule>
    <cfRule type="cellIs" dxfId="314" priority="292" operator="equal">
      <formula>"Baja"</formula>
    </cfRule>
    <cfRule type="cellIs" dxfId="313" priority="291" operator="equal">
      <formula>"Media"</formula>
    </cfRule>
    <cfRule type="cellIs" dxfId="312" priority="293" operator="equal">
      <formula>"Muy Baja"</formula>
    </cfRule>
  </conditionalFormatting>
  <conditionalFormatting sqref="P28">
    <cfRule type="cellIs" dxfId="311" priority="92" operator="equal">
      <formula>"Muy Baja"</formula>
    </cfRule>
    <cfRule type="cellIs" dxfId="310" priority="91" operator="equal">
      <formula>"Baja"</formula>
    </cfRule>
    <cfRule type="cellIs" dxfId="309" priority="90" operator="equal">
      <formula>"Media"</formula>
    </cfRule>
    <cfRule type="cellIs" dxfId="308" priority="88" operator="equal">
      <formula>"Muy Alta"</formula>
    </cfRule>
    <cfRule type="cellIs" dxfId="307" priority="89" operator="equal">
      <formula>"Alta"</formula>
    </cfRule>
  </conditionalFormatting>
  <conditionalFormatting sqref="P34">
    <cfRule type="cellIs" dxfId="306" priority="59" operator="equal">
      <formula>"Muy Alta"</formula>
    </cfRule>
    <cfRule type="cellIs" dxfId="305" priority="60" operator="equal">
      <formula>"Alta"</formula>
    </cfRule>
    <cfRule type="cellIs" dxfId="304" priority="61" operator="equal">
      <formula>"Media"</formula>
    </cfRule>
    <cfRule type="cellIs" dxfId="303" priority="62" operator="equal">
      <formula>"Baja"</formula>
    </cfRule>
    <cfRule type="cellIs" dxfId="302" priority="63" operator="equal">
      <formula>"Muy Baja"</formula>
    </cfRule>
  </conditionalFormatting>
  <conditionalFormatting sqref="P40">
    <cfRule type="cellIs" dxfId="301" priority="29" operator="equal">
      <formula>"Muy Baja"</formula>
    </cfRule>
    <cfRule type="cellIs" dxfId="300" priority="28" operator="equal">
      <formula>"Baja"</formula>
    </cfRule>
    <cfRule type="cellIs" dxfId="299" priority="27" operator="equal">
      <formula>"Media"</formula>
    </cfRule>
    <cfRule type="cellIs" dxfId="298" priority="25" operator="equal">
      <formula>"Muy Alta"</formula>
    </cfRule>
    <cfRule type="cellIs" dxfId="297" priority="26" operator="equal">
      <formula>"Alta"</formula>
    </cfRule>
  </conditionalFormatting>
  <conditionalFormatting sqref="P58">
    <cfRule type="cellIs" dxfId="296" priority="244" operator="equal">
      <formula>"Muy Baja"</formula>
    </cfRule>
    <cfRule type="cellIs" dxfId="295" priority="243" operator="equal">
      <formula>"Baja"</formula>
    </cfRule>
    <cfRule type="cellIs" dxfId="294" priority="242" operator="equal">
      <formula>"Media"</formula>
    </cfRule>
    <cfRule type="cellIs" dxfId="293" priority="240" operator="equal">
      <formula>"Muy Alta"</formula>
    </cfRule>
    <cfRule type="cellIs" dxfId="292" priority="241" operator="equal">
      <formula>"Alta"</formula>
    </cfRule>
  </conditionalFormatting>
  <conditionalFormatting sqref="P82">
    <cfRule type="cellIs" dxfId="291" priority="188" operator="equal">
      <formula>"Muy Baja"</formula>
    </cfRule>
    <cfRule type="cellIs" dxfId="290" priority="187" operator="equal">
      <formula>"Baja"</formula>
    </cfRule>
    <cfRule type="cellIs" dxfId="289" priority="186" operator="equal">
      <formula>"Media"</formula>
    </cfRule>
    <cfRule type="cellIs" dxfId="288" priority="185" operator="equal">
      <formula>"Alta"</formula>
    </cfRule>
    <cfRule type="cellIs" dxfId="287" priority="184" operator="equal">
      <formula>"Muy Alta"</formula>
    </cfRule>
  </conditionalFormatting>
  <conditionalFormatting sqref="S10:S45">
    <cfRule type="containsText" dxfId="286" priority="6" operator="containsText" text="❌">
      <formula>NOT(ISERROR(SEARCH("❌",S10)))</formula>
    </cfRule>
  </conditionalFormatting>
  <conditionalFormatting sqref="S58:S63 S82:S87">
    <cfRule type="containsText" dxfId="285" priority="49" operator="containsText" text="❌">
      <formula>NOT(ISERROR(SEARCH("❌",S58)))</formula>
    </cfRule>
  </conditionalFormatting>
  <conditionalFormatting sqref="T10">
    <cfRule type="cellIs" dxfId="284" priority="174" operator="equal">
      <formula>"Leve"</formula>
    </cfRule>
    <cfRule type="cellIs" dxfId="283" priority="172" operator="equal">
      <formula>"Moderado"</formula>
    </cfRule>
    <cfRule type="cellIs" dxfId="282" priority="171" operator="equal">
      <formula>"Mayor"</formula>
    </cfRule>
    <cfRule type="cellIs" dxfId="281" priority="170" operator="equal">
      <formula>"Catastrófico"</formula>
    </cfRule>
    <cfRule type="cellIs" dxfId="280" priority="173" operator="equal">
      <formula>"Menor"</formula>
    </cfRule>
  </conditionalFormatting>
  <conditionalFormatting sqref="T16">
    <cfRule type="cellIs" dxfId="279" priority="116" operator="equal">
      <formula>"Leve"</formula>
    </cfRule>
    <cfRule type="cellIs" dxfId="278" priority="112" operator="equal">
      <formula>"Catastrófico"</formula>
    </cfRule>
    <cfRule type="cellIs" dxfId="277" priority="113" operator="equal">
      <formula>"Mayor"</formula>
    </cfRule>
    <cfRule type="cellIs" dxfId="276" priority="114" operator="equal">
      <formula>"Moderado"</formula>
    </cfRule>
    <cfRule type="cellIs" dxfId="275" priority="115" operator="equal">
      <formula>"Menor"</formula>
    </cfRule>
  </conditionalFormatting>
  <conditionalFormatting sqref="T22 T58">
    <cfRule type="cellIs" dxfId="274" priority="305" operator="equal">
      <formula>"Menor"</formula>
    </cfRule>
    <cfRule type="cellIs" dxfId="273" priority="306" operator="equal">
      <formula>"Leve"</formula>
    </cfRule>
    <cfRule type="cellIs" dxfId="272" priority="302" operator="equal">
      <formula>"Catastrófico"</formula>
    </cfRule>
    <cfRule type="cellIs" dxfId="271" priority="303" operator="equal">
      <formula>"Mayor"</formula>
    </cfRule>
    <cfRule type="cellIs" dxfId="270" priority="304" operator="equal">
      <formula>"Moderado"</formula>
    </cfRule>
  </conditionalFormatting>
  <conditionalFormatting sqref="T28">
    <cfRule type="cellIs" dxfId="269" priority="83" operator="equal">
      <formula>"Catastrófico"</formula>
    </cfRule>
    <cfRule type="cellIs" dxfId="268" priority="85" operator="equal">
      <formula>"Moderado"</formula>
    </cfRule>
    <cfRule type="cellIs" dxfId="267" priority="86" operator="equal">
      <formula>"Menor"</formula>
    </cfRule>
    <cfRule type="cellIs" dxfId="266" priority="84" operator="equal">
      <formula>"Mayor"</formula>
    </cfRule>
    <cfRule type="cellIs" dxfId="265" priority="87" operator="equal">
      <formula>"Leve"</formula>
    </cfRule>
  </conditionalFormatting>
  <conditionalFormatting sqref="T34">
    <cfRule type="cellIs" dxfId="264" priority="54" operator="equal">
      <formula>"Catastrófico"</formula>
    </cfRule>
    <cfRule type="cellIs" dxfId="263" priority="57" operator="equal">
      <formula>"Menor"</formula>
    </cfRule>
    <cfRule type="cellIs" dxfId="262" priority="55" operator="equal">
      <formula>"Mayor"</formula>
    </cfRule>
    <cfRule type="cellIs" dxfId="261" priority="56" operator="equal">
      <formula>"Moderado"</formula>
    </cfRule>
    <cfRule type="cellIs" dxfId="260" priority="58" operator="equal">
      <formula>"Leve"</formula>
    </cfRule>
  </conditionalFormatting>
  <conditionalFormatting sqref="T40">
    <cfRule type="cellIs" dxfId="259" priority="30" operator="equal">
      <formula>"Catastrófico"</formula>
    </cfRule>
    <cfRule type="cellIs" dxfId="258" priority="31" operator="equal">
      <formula>"Mayor"</formula>
    </cfRule>
    <cfRule type="cellIs" dxfId="257" priority="32" operator="equal">
      <formula>"Moderado"</formula>
    </cfRule>
    <cfRule type="cellIs" dxfId="256" priority="33" operator="equal">
      <formula>"Menor"</formula>
    </cfRule>
    <cfRule type="cellIs" dxfId="255" priority="34" operator="equal">
      <formula>"Leve"</formula>
    </cfRule>
  </conditionalFormatting>
  <conditionalFormatting sqref="T82">
    <cfRule type="cellIs" dxfId="254" priority="200" operator="equal">
      <formula>"Menor"</formula>
    </cfRule>
    <cfRule type="cellIs" dxfId="253" priority="199" operator="equal">
      <formula>"Moderado"</formula>
    </cfRule>
    <cfRule type="cellIs" dxfId="252" priority="198" operator="equal">
      <formula>"Mayor"</formula>
    </cfRule>
    <cfRule type="cellIs" dxfId="251" priority="197" operator="equal">
      <formula>"Catastrófico"</formula>
    </cfRule>
    <cfRule type="cellIs" dxfId="250" priority="201" operator="equal">
      <formula>"Leve"</formula>
    </cfRule>
  </conditionalFormatting>
  <conditionalFormatting sqref="V10">
    <cfRule type="cellIs" dxfId="249" priority="166" operator="equal">
      <formula>"Extremo"</formula>
    </cfRule>
    <cfRule type="cellIs" dxfId="248" priority="167" operator="equal">
      <formula>"Alto"</formula>
    </cfRule>
    <cfRule type="cellIs" dxfId="247" priority="168" operator="equal">
      <formula>"Moderado"</formula>
    </cfRule>
    <cfRule type="cellIs" dxfId="246" priority="169" operator="equal">
      <formula>"Bajo"</formula>
    </cfRule>
  </conditionalFormatting>
  <conditionalFormatting sqref="V16">
    <cfRule type="cellIs" dxfId="245" priority="111" operator="equal">
      <formula>"Bajo"</formula>
    </cfRule>
    <cfRule type="cellIs" dxfId="244" priority="109" operator="equal">
      <formula>"Alto"</formula>
    </cfRule>
    <cfRule type="cellIs" dxfId="243" priority="110" operator="equal">
      <formula>"Moderado"</formula>
    </cfRule>
    <cfRule type="cellIs" dxfId="242" priority="108" operator="equal">
      <formula>"Extremo"</formula>
    </cfRule>
  </conditionalFormatting>
  <conditionalFormatting sqref="V22">
    <cfRule type="cellIs" dxfId="241" priority="287" operator="equal">
      <formula>"Moderado"</formula>
    </cfRule>
    <cfRule type="cellIs" dxfId="240" priority="286" operator="equal">
      <formula>"Alto"</formula>
    </cfRule>
    <cfRule type="cellIs" dxfId="239" priority="285" operator="equal">
      <formula>"Extremo"</formula>
    </cfRule>
    <cfRule type="cellIs" dxfId="238" priority="288" operator="equal">
      <formula>"Bajo"</formula>
    </cfRule>
  </conditionalFormatting>
  <conditionalFormatting sqref="V28">
    <cfRule type="cellIs" dxfId="237" priority="79" operator="equal">
      <formula>"Extremo"</formula>
    </cfRule>
    <cfRule type="cellIs" dxfId="236" priority="82" operator="equal">
      <formula>"Bajo"</formula>
    </cfRule>
    <cfRule type="cellIs" dxfId="235" priority="81" operator="equal">
      <formula>"Moderado"</formula>
    </cfRule>
    <cfRule type="cellIs" dxfId="234" priority="80" operator="equal">
      <formula>"Alto"</formula>
    </cfRule>
  </conditionalFormatting>
  <conditionalFormatting sqref="V34">
    <cfRule type="cellIs" dxfId="233" priority="53" operator="equal">
      <formula>"Bajo"</formula>
    </cfRule>
    <cfRule type="cellIs" dxfId="232" priority="52" operator="equal">
      <formula>"Moderado"</formula>
    </cfRule>
    <cfRule type="cellIs" dxfId="231" priority="51" operator="equal">
      <formula>"Alto"</formula>
    </cfRule>
    <cfRule type="cellIs" dxfId="230" priority="50" operator="equal">
      <formula>"Extremo"</formula>
    </cfRule>
  </conditionalFormatting>
  <conditionalFormatting sqref="V40">
    <cfRule type="cellIs" dxfId="229" priority="24" operator="equal">
      <formula>"Bajo"</formula>
    </cfRule>
    <cfRule type="cellIs" dxfId="228" priority="22" operator="equal">
      <formula>"Alto"</formula>
    </cfRule>
    <cfRule type="cellIs" dxfId="227" priority="21" operator="equal">
      <formula>"Extremo"</formula>
    </cfRule>
    <cfRule type="cellIs" dxfId="226" priority="23" operator="equal">
      <formula>"Moderado"</formula>
    </cfRule>
  </conditionalFormatting>
  <conditionalFormatting sqref="V58">
    <cfRule type="cellIs" dxfId="225" priority="238" operator="equal">
      <formula>"Moderado"</formula>
    </cfRule>
    <cfRule type="cellIs" dxfId="224" priority="236" operator="equal">
      <formula>"Extremo"</formula>
    </cfRule>
    <cfRule type="cellIs" dxfId="223" priority="237" operator="equal">
      <formula>"Alto"</formula>
    </cfRule>
    <cfRule type="cellIs" dxfId="222" priority="239" operator="equal">
      <formula>"Bajo"</formula>
    </cfRule>
  </conditionalFormatting>
  <conditionalFormatting sqref="V82">
    <cfRule type="cellIs" dxfId="221" priority="180" operator="equal">
      <formula>"Extremo"</formula>
    </cfRule>
    <cfRule type="cellIs" dxfId="220" priority="181" operator="equal">
      <formula>"Alto"</formula>
    </cfRule>
    <cfRule type="cellIs" dxfId="219" priority="183" operator="equal">
      <formula>"Bajo"</formula>
    </cfRule>
    <cfRule type="cellIs" dxfId="218" priority="182" operator="equal">
      <formula>"Moderado"</formula>
    </cfRule>
  </conditionalFormatting>
  <conditionalFormatting sqref="AJ10:AJ45">
    <cfRule type="cellIs" dxfId="217" priority="17" operator="equal">
      <formula>"Alta"</formula>
    </cfRule>
    <cfRule type="cellIs" dxfId="216" priority="20" operator="equal">
      <formula>"Muy Baja"</formula>
    </cfRule>
    <cfRule type="cellIs" dxfId="215" priority="19" operator="equal">
      <formula>"Baja"</formula>
    </cfRule>
    <cfRule type="cellIs" dxfId="214" priority="18" operator="equal">
      <formula>"Media"</formula>
    </cfRule>
    <cfRule type="cellIs" dxfId="213" priority="16" operator="equal">
      <formula>"Muy Alta"</formula>
    </cfRule>
  </conditionalFormatting>
  <conditionalFormatting sqref="AJ58:AJ63 AJ82:AJ87">
    <cfRule type="cellIs" dxfId="212" priority="47" operator="equal">
      <formula>"Baja"</formula>
    </cfRule>
    <cfRule type="cellIs" dxfId="211" priority="48" operator="equal">
      <formula>"Muy Baja"</formula>
    </cfRule>
    <cfRule type="cellIs" dxfId="210" priority="45" operator="equal">
      <formula>"Alta"</formula>
    </cfRule>
    <cfRule type="cellIs" dxfId="209" priority="44" operator="equal">
      <formula>"Muy Alta"</formula>
    </cfRule>
    <cfRule type="cellIs" dxfId="208" priority="46" operator="equal">
      <formula>"Media"</formula>
    </cfRule>
  </conditionalFormatting>
  <conditionalFormatting sqref="AL10:AL45">
    <cfRule type="cellIs" dxfId="207" priority="1" operator="equal">
      <formula>"Catastrófico"</formula>
    </cfRule>
    <cfRule type="cellIs" dxfId="206" priority="5" operator="equal">
      <formula>"Leve"</formula>
    </cfRule>
    <cfRule type="cellIs" dxfId="205" priority="4" operator="equal">
      <formula>"Menor"</formula>
    </cfRule>
    <cfRule type="cellIs" dxfId="204" priority="3" operator="equal">
      <formula>"Moderado"</formula>
    </cfRule>
    <cfRule type="cellIs" dxfId="203" priority="2" operator="equal">
      <formula>"Mayor"</formula>
    </cfRule>
  </conditionalFormatting>
  <conditionalFormatting sqref="AL58:AL63 AL82:AL87">
    <cfRule type="cellIs" dxfId="202" priority="41" operator="equal">
      <formula>"Moderado"</formula>
    </cfRule>
    <cfRule type="cellIs" dxfId="201" priority="40" operator="equal">
      <formula>"Mayor"</formula>
    </cfRule>
    <cfRule type="cellIs" dxfId="200" priority="39" operator="equal">
      <formula>"Catastrófico"</formula>
    </cfRule>
    <cfRule type="cellIs" dxfId="199" priority="43" operator="equal">
      <formula>"Leve"</formula>
    </cfRule>
    <cfRule type="cellIs" dxfId="198" priority="42" operator="equal">
      <formula>"Menor"</formula>
    </cfRule>
  </conditionalFormatting>
  <conditionalFormatting sqref="AN10:AN45">
    <cfRule type="cellIs" dxfId="197" priority="10" operator="equal">
      <formula>"Bajo"</formula>
    </cfRule>
    <cfRule type="cellIs" dxfId="196" priority="9" operator="equal">
      <formula>"Moderado"</formula>
    </cfRule>
    <cfRule type="cellIs" dxfId="195" priority="8" operator="equal">
      <formula>"Alto"</formula>
    </cfRule>
    <cfRule type="cellIs" dxfId="194" priority="7" operator="equal">
      <formula>"Extremo"</formula>
    </cfRule>
  </conditionalFormatting>
  <conditionalFormatting sqref="AN58:AN63 AN82:AN87">
    <cfRule type="cellIs" dxfId="193" priority="38" operator="equal">
      <formula>"Bajo"</formula>
    </cfRule>
    <cfRule type="cellIs" dxfId="192" priority="37" operator="equal">
      <formula>"Moderado"</formula>
    </cfRule>
    <cfRule type="cellIs" dxfId="191" priority="36" operator="equal">
      <formula>"Alto"</formula>
    </cfRule>
    <cfRule type="cellIs" dxfId="190" priority="35" operator="equal">
      <formula>"Extremo"</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www.umv.gov.co&amp;CDES-FM-018
Página &amp;P de &amp;N</oddFooter>
  </headerFooter>
  <colBreaks count="1" manualBreakCount="1">
    <brk id="21" max="75"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B46B301F-FFE5-4596-8AB5-BA62CA311A42}">
          <x14:formula1>
            <xm:f>Listas!$H$2:$H$6</xm:f>
          </x14:formula1>
          <xm:sqref>Y25:Y27 Y58:Y63 Y82:Y87</xm:sqref>
        </x14:dataValidation>
        <x14:dataValidation type="list" allowBlank="1" showInputMessage="1" showErrorMessage="1" xr:uid="{77C02520-14F0-4D04-AFC3-D0B7C6C53D81}">
          <x14:formula1>
            <xm:f>Listas!$H$9:$H$13</xm:f>
          </x14:formula1>
          <xm:sqref>M22:M27 M58:N63 M82:M87</xm:sqref>
        </x14:dataValidation>
        <x14:dataValidation type="list" allowBlank="1" showInputMessage="1" showErrorMessage="1" xr:uid="{FBA03646-58D3-4BDE-8952-49EE1CDD90E3}">
          <x14:formula1>
            <xm:f>Listas!$F$9:$F$10</xm:f>
          </x14:formula1>
          <xm:sqref>I58:I63 I82:I87</xm:sqref>
        </x14:dataValidation>
        <x14:dataValidation type="list" allowBlank="1" showInputMessage="1" showErrorMessage="1" xr:uid="{0D995AC9-1C88-4954-B726-2A2FF299AD63}">
          <x14:formula1>
            <xm:f>'Tabla Impacto'!$F$234:$F$237</xm:f>
          </x14:formula1>
          <xm:sqref>R58:R63</xm:sqref>
        </x14:dataValidation>
        <x14:dataValidation type="list" allowBlank="1" showInputMessage="1" showErrorMessage="1" xr:uid="{B5B005FC-2D04-4159-857E-E43997AEBAC7}">
          <x14:formula1>
            <xm:f>Listas!$B$2:$B$5</xm:f>
          </x14:formula1>
          <xm:sqref>AO22:AO27 AO58:AO63 AO82:AO87</xm:sqref>
        </x14:dataValidation>
        <x14:dataValidation type="list" allowBlank="1" showInputMessage="1" showErrorMessage="1" xr:uid="{D7DA3013-0D72-49F2-B977-45085651F21C}">
          <x14:formula1>
            <xm:f>Listas!$E$2:$E$4</xm:f>
          </x14:formula1>
          <xm:sqref>C58:C63 C82:C87</xm:sqref>
        </x14:dataValidation>
        <x14:dataValidation type="list" allowBlank="1" showInputMessage="1" showErrorMessage="1" xr:uid="{8D7DAF6D-C012-4AAF-9CB1-350DAB9FF672}">
          <x14:formula1>
            <xm:f>'Tabla Valoración controles'!$D$13:$D$14</xm:f>
          </x14:formula1>
          <xm:sqref>AH22:AH27 AH60:AH63 AH82:AH87</xm:sqref>
        </x14:dataValidation>
        <x14:dataValidation type="list" allowBlank="1" showInputMessage="1" showErrorMessage="1" xr:uid="{14B50CD6-C4CE-4F2D-8B77-A1A91FD9B093}">
          <x14:formula1>
            <xm:f>'Tabla Valoración controles'!$D$11:$D$12</xm:f>
          </x14:formula1>
          <xm:sqref>AG22:AG27 AG60:AG63 AG82:AG87</xm:sqref>
        </x14:dataValidation>
        <x14:dataValidation type="list" allowBlank="1" showInputMessage="1" showErrorMessage="1" xr:uid="{5A117ADD-CDFC-460E-988D-F78947685704}">
          <x14:formula1>
            <xm:f>'Tabla Valoración controles'!$D$9:$D$10</xm:f>
          </x14:formula1>
          <xm:sqref>AF22:AF27 AF58:AF63 AF82:AF87</xm:sqref>
        </x14:dataValidation>
        <x14:dataValidation type="list" allowBlank="1" showInputMessage="1" showErrorMessage="1" xr:uid="{99089856-92C5-471E-B28D-0D4569716657}">
          <x14:formula1>
            <xm:f>'Tabla Valoración controles'!$D$7:$D$8</xm:f>
          </x14:formula1>
          <xm:sqref>AD22:AD27 AD58:AD63 AD82:AD87</xm:sqref>
        </x14:dataValidation>
        <x14:dataValidation type="list" allowBlank="1" showInputMessage="1" showErrorMessage="1" xr:uid="{1B83E923-209C-4B51-A6C3-EBF5F881B648}">
          <x14:formula1>
            <xm:f>'Tabla Valoración controles'!$D$4:$D$5</xm:f>
          </x14:formula1>
          <xm:sqref>AC25:AC27 AC58:AC63 AC82:AC87</xm:sqref>
        </x14:dataValidation>
        <x14:dataValidation type="list" allowBlank="1" showInputMessage="1" showErrorMessage="1" xr:uid="{C8E138F5-55A7-466B-86AC-64030E0B2BAB}">
          <x14:formula1>
            <xm:f>Listas!$H$15:$H$19</xm:f>
          </x14:formula1>
          <xm:sqref>N82:N87</xm:sqref>
        </x14:dataValidation>
        <x14:dataValidation type="list" allowBlank="1" showInputMessage="1" showErrorMessage="1" xr:uid="{8FA6946F-23C4-4DA6-8E04-A78CEF976F33}">
          <x14:formula1>
            <xm:f>'Intructivo control cambio'!$C$256:$C$279</xm:f>
          </x14:formula1>
          <xm:sqref>B10 B16 B22 B28 B34 B40 B46 B52 B58 B64 B70 B76 B82</xm:sqref>
        </x14:dataValidation>
        <x14:dataValidation type="list" allowBlank="1" showInputMessage="1" showErrorMessage="1" xr:uid="{15A44285-36CD-44E3-8846-A9F0C7A02BD7}">
          <x14:formula1>
            <xm:f>Listas!$B$19:$B$22</xm:f>
          </x14:formula1>
          <xm:sqref>H58:H63 H82:H87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505D1-B561-40F0-ABA9-EEF5EB3FB6E0}">
  <sheetPr>
    <tabColor theme="0" tint="-0.249977111117893"/>
  </sheetPr>
  <dimension ref="A1:JS123"/>
  <sheetViews>
    <sheetView zoomScale="60" zoomScaleNormal="60" zoomScaleSheetLayoutView="50" zoomScalePageLayoutView="60" workbookViewId="0">
      <selection activeCell="K40" sqref="A7:AY123"/>
    </sheetView>
  </sheetViews>
  <sheetFormatPr baseColWidth="10" defaultColWidth="11.42578125" defaultRowHeight="15" x14ac:dyDescent="0.2"/>
  <cols>
    <col min="1" max="1" width="6.5703125" style="111" customWidth="1"/>
    <col min="2" max="2" width="26.7109375" style="111" customWidth="1"/>
    <col min="3" max="3" width="22.7109375" style="111" customWidth="1"/>
    <col min="4" max="4" width="27.140625" style="111" customWidth="1"/>
    <col min="5" max="6" width="25.28515625" style="111" customWidth="1"/>
    <col min="7" max="7" width="51.140625" style="111" customWidth="1"/>
    <col min="8" max="11" width="19.7109375" style="111" customWidth="1"/>
    <col min="12" max="12" width="17.7109375" style="95" customWidth="1"/>
    <col min="13" max="14" width="18.85546875" style="95" customWidth="1"/>
    <col min="15" max="15" width="24.28515625" style="95" customWidth="1"/>
    <col min="16" max="16" width="19.42578125" style="95" customWidth="1"/>
    <col min="17" max="17" width="20.5703125" style="95" customWidth="1"/>
    <col min="18" max="18" width="16.7109375" style="112" customWidth="1"/>
    <col min="19" max="19" width="16.7109375" style="95" customWidth="1"/>
    <col min="20" max="20" width="20.42578125" style="95" customWidth="1"/>
    <col min="21" max="21" width="12.85546875" style="95" customWidth="1"/>
    <col min="22" max="22" width="35.85546875" style="95" customWidth="1"/>
    <col min="23" max="23" width="19" style="95" customWidth="1"/>
    <col min="24" max="24" width="17.5703125" style="95" customWidth="1"/>
    <col min="25" max="25" width="15" style="95" customWidth="1"/>
    <col min="26" max="26" width="5.140625" style="95" customWidth="1"/>
    <col min="27" max="27" width="29.85546875" style="95" customWidth="1"/>
    <col min="28" max="28" width="11.7109375" style="95" customWidth="1"/>
    <col min="29" max="29" width="33.5703125" style="95" customWidth="1"/>
    <col min="30" max="30" width="32.7109375" style="95" customWidth="1"/>
    <col min="31" max="31" width="19.7109375" style="95" customWidth="1"/>
    <col min="32" max="32" width="5.85546875" style="95" customWidth="1"/>
    <col min="33" max="33" width="6.85546875" style="95" customWidth="1"/>
    <col min="34" max="34" width="5" style="95" customWidth="1"/>
    <col min="35" max="35" width="5.5703125" style="95" customWidth="1"/>
    <col min="36" max="36" width="7.140625" style="95" customWidth="1"/>
    <col min="37" max="37" width="6.7109375" style="95" customWidth="1"/>
    <col min="38" max="38" width="7.5703125" style="95" customWidth="1"/>
    <col min="39" max="39" width="8.5703125" style="95" customWidth="1"/>
    <col min="40" max="44" width="10.85546875" style="95" customWidth="1"/>
    <col min="45" max="45" width="33.28515625" style="110" customWidth="1"/>
    <col min="46" max="46" width="23" style="95" customWidth="1"/>
    <col min="47" max="47" width="18.85546875" style="95" customWidth="1"/>
    <col min="48" max="48" width="23.7109375" style="95" customWidth="1"/>
    <col min="49" max="49" width="22.42578125" style="95" customWidth="1"/>
    <col min="50" max="50" width="16.42578125" style="95" customWidth="1"/>
    <col min="51" max="51" width="20.5703125" style="95" customWidth="1"/>
    <col min="52" max="16384" width="11.42578125" style="95"/>
  </cols>
  <sheetData>
    <row r="1" spans="1:279" s="97" customFormat="1" ht="20.25" x14ac:dyDescent="0.3">
      <c r="A1" s="328"/>
      <c r="B1" s="329"/>
      <c r="C1" s="330"/>
      <c r="D1" s="331"/>
      <c r="E1" s="319" t="s">
        <v>629</v>
      </c>
      <c r="F1" s="320"/>
      <c r="G1" s="320"/>
      <c r="H1" s="320"/>
      <c r="I1" s="320"/>
      <c r="J1" s="320"/>
      <c r="K1" s="320"/>
      <c r="L1" s="320"/>
      <c r="M1" s="320"/>
      <c r="N1" s="320"/>
      <c r="O1" s="320"/>
      <c r="P1" s="320"/>
      <c r="Q1" s="320"/>
      <c r="R1" s="320"/>
      <c r="S1" s="320"/>
      <c r="T1" s="320"/>
      <c r="U1" s="320"/>
      <c r="V1" s="320"/>
      <c r="W1" s="320"/>
      <c r="X1" s="321"/>
      <c r="Y1" s="136"/>
      <c r="Z1" s="136"/>
      <c r="AA1" s="136"/>
      <c r="AB1" s="136"/>
      <c r="AC1" s="136"/>
      <c r="AD1" s="136"/>
      <c r="AE1" s="316"/>
      <c r="AF1" s="316"/>
      <c r="AG1" s="316"/>
      <c r="AH1" s="316"/>
      <c r="AI1" s="316"/>
      <c r="AJ1" s="316"/>
      <c r="AK1" s="316"/>
      <c r="AL1" s="316"/>
      <c r="AM1" s="316"/>
      <c r="AN1" s="316"/>
      <c r="AO1" s="316"/>
      <c r="AP1" s="316"/>
      <c r="AQ1" s="316"/>
      <c r="AR1" s="316"/>
      <c r="AS1" s="316"/>
      <c r="AT1" s="316"/>
      <c r="AU1" s="316"/>
      <c r="AV1" s="316"/>
      <c r="AW1" s="316"/>
      <c r="AX1" s="316"/>
      <c r="AY1" s="316"/>
      <c r="AZ1" s="96"/>
      <c r="BA1" s="96"/>
      <c r="BB1" s="96"/>
      <c r="BC1" s="96"/>
      <c r="BD1" s="96"/>
      <c r="BE1" s="96"/>
      <c r="BF1" s="96"/>
      <c r="BG1" s="96"/>
      <c r="BH1" s="96"/>
      <c r="BI1" s="96"/>
      <c r="BJ1" s="96"/>
      <c r="BK1" s="96"/>
      <c r="BL1" s="96"/>
      <c r="BM1" s="96"/>
      <c r="BN1" s="96"/>
      <c r="BO1" s="96"/>
      <c r="BP1" s="96"/>
      <c r="BQ1" s="96"/>
      <c r="BR1" s="96"/>
      <c r="BS1" s="96"/>
      <c r="BT1" s="96"/>
      <c r="BU1" s="96"/>
      <c r="BV1" s="96"/>
      <c r="BW1" s="96"/>
    </row>
    <row r="2" spans="1:279" s="97" customFormat="1" ht="21" thickBot="1" x14ac:dyDescent="0.35">
      <c r="A2" s="332"/>
      <c r="B2" s="333"/>
      <c r="C2" s="334"/>
      <c r="D2" s="335"/>
      <c r="E2" s="322"/>
      <c r="F2" s="323"/>
      <c r="G2" s="323"/>
      <c r="H2" s="323"/>
      <c r="I2" s="323"/>
      <c r="J2" s="323"/>
      <c r="K2" s="323"/>
      <c r="L2" s="323"/>
      <c r="M2" s="323"/>
      <c r="N2" s="323"/>
      <c r="O2" s="323"/>
      <c r="P2" s="323"/>
      <c r="Q2" s="323"/>
      <c r="R2" s="323"/>
      <c r="S2" s="323"/>
      <c r="T2" s="323"/>
      <c r="U2" s="323"/>
      <c r="V2" s="323"/>
      <c r="W2" s="323"/>
      <c r="X2" s="324"/>
      <c r="Y2" s="136"/>
      <c r="Z2" s="136"/>
      <c r="AA2" s="136"/>
      <c r="AB2" s="136"/>
      <c r="AC2" s="136"/>
      <c r="AD2" s="136"/>
      <c r="AE2" s="316"/>
      <c r="AF2" s="316"/>
      <c r="AG2" s="316"/>
      <c r="AH2" s="316"/>
      <c r="AI2" s="316"/>
      <c r="AJ2" s="316"/>
      <c r="AK2" s="316"/>
      <c r="AL2" s="316"/>
      <c r="AM2" s="316"/>
      <c r="AN2" s="316"/>
      <c r="AO2" s="316"/>
      <c r="AP2" s="316"/>
      <c r="AQ2" s="316"/>
      <c r="AR2" s="316"/>
      <c r="AS2" s="316"/>
      <c r="AT2" s="316"/>
      <c r="AU2" s="316"/>
      <c r="AV2" s="316"/>
      <c r="AW2" s="316"/>
      <c r="AX2" s="316"/>
      <c r="AY2" s="316"/>
      <c r="AZ2" s="96"/>
      <c r="BA2" s="96"/>
      <c r="BB2" s="96"/>
      <c r="BC2" s="96"/>
      <c r="BD2" s="96"/>
      <c r="BE2" s="96"/>
      <c r="BF2" s="96"/>
      <c r="BG2" s="96"/>
      <c r="BH2" s="96"/>
      <c r="BI2" s="96"/>
      <c r="BJ2" s="96"/>
      <c r="BK2" s="96"/>
      <c r="BL2" s="96"/>
      <c r="BM2" s="96"/>
      <c r="BN2" s="96"/>
      <c r="BO2" s="96"/>
      <c r="BP2" s="96"/>
      <c r="BQ2" s="96"/>
      <c r="BR2" s="96"/>
      <c r="BS2" s="96"/>
      <c r="BT2" s="96"/>
      <c r="BU2" s="96"/>
      <c r="BV2" s="96"/>
      <c r="BW2" s="96"/>
    </row>
    <row r="3" spans="1:279" s="97" customFormat="1" ht="27.75" customHeight="1" thickBot="1" x14ac:dyDescent="0.35">
      <c r="A3" s="332"/>
      <c r="B3" s="333"/>
      <c r="C3" s="334"/>
      <c r="D3" s="335"/>
      <c r="E3" s="325" t="s">
        <v>136</v>
      </c>
      <c r="F3" s="326"/>
      <c r="G3" s="326"/>
      <c r="H3" s="326"/>
      <c r="I3" s="326"/>
      <c r="J3" s="326"/>
      <c r="K3" s="326"/>
      <c r="L3" s="326"/>
      <c r="M3" s="327"/>
      <c r="N3" s="325" t="s">
        <v>137</v>
      </c>
      <c r="O3" s="326"/>
      <c r="P3" s="326"/>
      <c r="Q3" s="326"/>
      <c r="R3" s="326"/>
      <c r="S3" s="326"/>
      <c r="T3" s="326"/>
      <c r="U3" s="326"/>
      <c r="V3" s="326"/>
      <c r="W3" s="326"/>
      <c r="X3" s="327"/>
      <c r="Y3" s="137"/>
      <c r="Z3" s="137"/>
      <c r="AA3" s="137"/>
      <c r="AB3" s="137"/>
      <c r="AC3" s="137"/>
      <c r="AD3" s="136"/>
      <c r="AE3" s="317"/>
      <c r="AF3" s="317"/>
      <c r="AG3" s="317"/>
      <c r="AH3" s="317"/>
      <c r="AI3" s="317"/>
      <c r="AJ3" s="317"/>
      <c r="AK3" s="317"/>
      <c r="AL3" s="317"/>
      <c r="AM3" s="317"/>
      <c r="AN3" s="317"/>
      <c r="AO3" s="317"/>
      <c r="AP3" s="317"/>
      <c r="AQ3" s="317"/>
      <c r="AR3" s="317"/>
      <c r="AS3" s="317"/>
      <c r="AT3" s="317"/>
      <c r="AU3" s="317"/>
      <c r="AV3" s="317"/>
      <c r="AW3" s="317"/>
      <c r="AX3" s="317"/>
      <c r="AY3" s="317"/>
      <c r="AZ3" s="96"/>
      <c r="BA3" s="96"/>
      <c r="BB3" s="96"/>
      <c r="BC3" s="96"/>
      <c r="BD3" s="96"/>
      <c r="BE3" s="96"/>
      <c r="BF3" s="96"/>
      <c r="BG3" s="96"/>
      <c r="BH3" s="96"/>
      <c r="BI3" s="96"/>
      <c r="BJ3" s="96"/>
      <c r="BK3" s="96"/>
      <c r="BL3" s="96"/>
      <c r="BM3" s="96"/>
      <c r="BN3" s="96"/>
      <c r="BO3" s="96"/>
      <c r="BP3" s="96"/>
      <c r="BQ3" s="96"/>
      <c r="BR3" s="96"/>
      <c r="BS3" s="96"/>
      <c r="BT3" s="96"/>
      <c r="BU3" s="96"/>
      <c r="BV3" s="96"/>
      <c r="BW3" s="96"/>
    </row>
    <row r="4" spans="1:279" s="97" customFormat="1" ht="27.75" customHeight="1" thickBot="1" x14ac:dyDescent="0.35">
      <c r="A4" s="336"/>
      <c r="B4" s="337"/>
      <c r="C4" s="338"/>
      <c r="D4" s="339"/>
      <c r="E4" s="325" t="s">
        <v>138</v>
      </c>
      <c r="F4" s="326"/>
      <c r="G4" s="326"/>
      <c r="H4" s="326"/>
      <c r="I4" s="326"/>
      <c r="J4" s="326"/>
      <c r="K4" s="326"/>
      <c r="L4" s="326"/>
      <c r="M4" s="326"/>
      <c r="N4" s="326"/>
      <c r="O4" s="326"/>
      <c r="P4" s="326"/>
      <c r="Q4" s="326"/>
      <c r="R4" s="326"/>
      <c r="S4" s="326"/>
      <c r="T4" s="326"/>
      <c r="U4" s="326"/>
      <c r="V4" s="326"/>
      <c r="W4" s="326"/>
      <c r="X4" s="327"/>
      <c r="Y4" s="136"/>
      <c r="Z4" s="136"/>
      <c r="AA4" s="136"/>
      <c r="AB4" s="136"/>
      <c r="AC4" s="136"/>
      <c r="AD4" s="136"/>
      <c r="AE4" s="317"/>
      <c r="AF4" s="317"/>
      <c r="AG4" s="317"/>
      <c r="AH4" s="317"/>
      <c r="AI4" s="317"/>
      <c r="AJ4" s="317"/>
      <c r="AK4" s="317"/>
      <c r="AL4" s="317"/>
      <c r="AM4" s="317"/>
      <c r="AN4" s="317"/>
      <c r="AO4" s="317"/>
      <c r="AP4" s="317"/>
      <c r="AQ4" s="317"/>
      <c r="AR4" s="317"/>
      <c r="AS4" s="317"/>
      <c r="AT4" s="317"/>
      <c r="AU4" s="317"/>
      <c r="AV4" s="317"/>
      <c r="AW4" s="317"/>
      <c r="AX4" s="317"/>
      <c r="AY4" s="317"/>
      <c r="AZ4" s="96"/>
      <c r="BA4" s="96"/>
      <c r="BB4" s="96"/>
      <c r="BC4" s="96"/>
      <c r="BD4" s="96"/>
      <c r="BE4" s="96"/>
      <c r="BF4" s="96"/>
      <c r="BG4" s="96"/>
      <c r="BH4" s="96"/>
      <c r="BI4" s="96"/>
      <c r="BJ4" s="96"/>
      <c r="BK4" s="96"/>
      <c r="BL4" s="96"/>
      <c r="BM4" s="96"/>
      <c r="BN4" s="96"/>
      <c r="BO4" s="96"/>
      <c r="BP4" s="96"/>
      <c r="BQ4" s="96"/>
      <c r="BR4" s="96"/>
      <c r="BS4" s="96"/>
      <c r="BT4" s="96"/>
      <c r="BU4" s="96"/>
      <c r="BV4" s="96"/>
      <c r="BW4" s="96"/>
    </row>
    <row r="5" spans="1:279" x14ac:dyDescent="0.2">
      <c r="A5" s="98"/>
      <c r="B5" s="98"/>
      <c r="C5" s="99"/>
      <c r="D5" s="98"/>
      <c r="E5" s="98"/>
      <c r="F5" s="98"/>
      <c r="G5" s="98"/>
      <c r="H5" s="98"/>
      <c r="I5" s="98"/>
      <c r="J5" s="98"/>
      <c r="K5" s="98"/>
      <c r="L5" s="100"/>
      <c r="M5" s="100"/>
      <c r="N5" s="100"/>
      <c r="O5" s="100"/>
      <c r="P5" s="100"/>
      <c r="Q5" s="100"/>
      <c r="R5" s="101"/>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38"/>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row>
    <row r="6" spans="1:279" ht="15.75" x14ac:dyDescent="0.25">
      <c r="A6" s="102"/>
      <c r="B6" s="102"/>
      <c r="C6" s="102"/>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4"/>
      <c r="AE6" s="104"/>
      <c r="AF6" s="104"/>
      <c r="AG6" s="105"/>
      <c r="AH6" s="105"/>
      <c r="AI6" s="105"/>
      <c r="AJ6" s="105"/>
      <c r="AK6" s="105"/>
      <c r="AL6" s="105"/>
      <c r="AM6" s="105"/>
      <c r="AN6" s="105"/>
      <c r="AO6" s="105"/>
      <c r="AP6" s="105"/>
      <c r="AQ6" s="105"/>
      <c r="AR6" s="105"/>
      <c r="AS6" s="105"/>
      <c r="AT6" s="105"/>
      <c r="AU6" s="105"/>
      <c r="AV6" s="105"/>
      <c r="AW6" s="105"/>
      <c r="AX6" s="105"/>
      <c r="AY6" s="105"/>
    </row>
    <row r="7" spans="1:279" ht="27.75" customHeight="1" x14ac:dyDescent="0.2">
      <c r="A7" s="302" t="s">
        <v>139</v>
      </c>
      <c r="B7" s="302"/>
      <c r="C7" s="302"/>
      <c r="D7" s="302"/>
      <c r="E7" s="302"/>
      <c r="F7" s="302"/>
      <c r="G7" s="302"/>
      <c r="H7" s="174"/>
      <c r="I7" s="174"/>
      <c r="J7" s="174"/>
      <c r="K7" s="174"/>
      <c r="L7" s="304" t="s">
        <v>140</v>
      </c>
      <c r="M7" s="304"/>
      <c r="N7" s="304"/>
      <c r="O7" s="304"/>
      <c r="P7" s="298" t="s">
        <v>141</v>
      </c>
      <c r="Q7" s="298"/>
      <c r="R7" s="303" t="s">
        <v>142</v>
      </c>
      <c r="S7" s="303"/>
      <c r="T7" s="303"/>
      <c r="U7" s="303"/>
      <c r="V7" s="303"/>
      <c r="W7" s="303"/>
      <c r="X7" s="303"/>
      <c r="Y7" s="303"/>
      <c r="Z7" s="302" t="s">
        <v>143</v>
      </c>
      <c r="AA7" s="302"/>
      <c r="AB7" s="302"/>
      <c r="AC7" s="302"/>
      <c r="AD7" s="302"/>
      <c r="AE7" s="302"/>
      <c r="AF7" s="302"/>
      <c r="AG7" s="302"/>
      <c r="AH7" s="302"/>
      <c r="AI7" s="302"/>
      <c r="AJ7" s="302"/>
      <c r="AK7" s="302"/>
      <c r="AL7" s="302"/>
      <c r="AM7" s="306" t="s">
        <v>144</v>
      </c>
      <c r="AN7" s="306"/>
      <c r="AO7" s="306"/>
      <c r="AP7" s="306"/>
      <c r="AQ7" s="306"/>
      <c r="AR7" s="302" t="s">
        <v>145</v>
      </c>
      <c r="AS7" s="302"/>
      <c r="AT7" s="302"/>
      <c r="AU7" s="302"/>
      <c r="AV7" s="302"/>
      <c r="AW7" s="304" t="s">
        <v>146</v>
      </c>
      <c r="AX7" s="304"/>
      <c r="AY7" s="304"/>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row>
    <row r="8" spans="1:279" ht="15.75" x14ac:dyDescent="0.2">
      <c r="A8" s="318" t="s">
        <v>147</v>
      </c>
      <c r="B8" s="298" t="s">
        <v>148</v>
      </c>
      <c r="C8" s="298" t="s">
        <v>149</v>
      </c>
      <c r="D8" s="298" t="s">
        <v>630</v>
      </c>
      <c r="E8" s="298" t="s">
        <v>631</v>
      </c>
      <c r="F8" s="298" t="s">
        <v>152</v>
      </c>
      <c r="G8" s="298" t="s">
        <v>153</v>
      </c>
      <c r="H8" s="367" t="s">
        <v>632</v>
      </c>
      <c r="I8" s="367" t="s">
        <v>633</v>
      </c>
      <c r="J8" s="367" t="s">
        <v>634</v>
      </c>
      <c r="K8" s="367" t="s">
        <v>635</v>
      </c>
      <c r="L8" s="306" t="s">
        <v>42</v>
      </c>
      <c r="M8" s="306" t="s">
        <v>154</v>
      </c>
      <c r="N8" s="306" t="s">
        <v>155</v>
      </c>
      <c r="O8" s="306" t="s">
        <v>156</v>
      </c>
      <c r="P8" s="298"/>
      <c r="Q8" s="298"/>
      <c r="R8" s="307" t="s">
        <v>157</v>
      </c>
      <c r="S8" s="307" t="s">
        <v>158</v>
      </c>
      <c r="T8" s="303" t="s">
        <v>159</v>
      </c>
      <c r="U8" s="307" t="s">
        <v>160</v>
      </c>
      <c r="V8" s="307" t="s">
        <v>161</v>
      </c>
      <c r="W8" s="307" t="s">
        <v>162</v>
      </c>
      <c r="X8" s="303" t="s">
        <v>159</v>
      </c>
      <c r="Y8" s="307" t="s">
        <v>163</v>
      </c>
      <c r="Z8" s="310" t="s">
        <v>164</v>
      </c>
      <c r="AA8" s="177"/>
      <c r="AB8" s="177"/>
      <c r="AC8" s="177"/>
      <c r="AD8" s="298" t="s">
        <v>165</v>
      </c>
      <c r="AE8" s="298" t="s">
        <v>166</v>
      </c>
      <c r="AF8" s="298" t="s">
        <v>167</v>
      </c>
      <c r="AG8" s="298"/>
      <c r="AH8" s="298"/>
      <c r="AI8" s="298"/>
      <c r="AJ8" s="298"/>
      <c r="AK8" s="298"/>
      <c r="AL8" s="310" t="s">
        <v>168</v>
      </c>
      <c r="AM8" s="297" t="s">
        <v>169</v>
      </c>
      <c r="AN8" s="297" t="s">
        <v>159</v>
      </c>
      <c r="AO8" s="297" t="s">
        <v>170</v>
      </c>
      <c r="AP8" s="297" t="s">
        <v>159</v>
      </c>
      <c r="AQ8" s="297" t="s">
        <v>171</v>
      </c>
      <c r="AR8" s="310" t="s">
        <v>172</v>
      </c>
      <c r="AS8" s="298" t="s">
        <v>173</v>
      </c>
      <c r="AT8" s="298" t="s">
        <v>174</v>
      </c>
      <c r="AU8" s="298" t="s">
        <v>175</v>
      </c>
      <c r="AV8" s="298" t="s">
        <v>176</v>
      </c>
      <c r="AW8" s="306" t="s">
        <v>177</v>
      </c>
      <c r="AX8" s="306" t="s">
        <v>175</v>
      </c>
      <c r="AY8" s="306" t="s">
        <v>178</v>
      </c>
      <c r="AZ8" s="100"/>
      <c r="BA8" s="100"/>
      <c r="BB8" s="100"/>
      <c r="BC8" s="100"/>
      <c r="BD8" s="100"/>
      <c r="BE8" s="100"/>
      <c r="BF8" s="100"/>
      <c r="BG8" s="100"/>
      <c r="BH8" s="100"/>
      <c r="BI8" s="100"/>
      <c r="BJ8" s="100"/>
      <c r="BK8" s="100"/>
      <c r="BL8" s="100"/>
      <c r="BM8" s="100"/>
      <c r="BN8" s="100"/>
      <c r="BO8" s="100"/>
      <c r="BP8" s="100"/>
      <c r="BQ8" s="100"/>
      <c r="BR8" s="100"/>
      <c r="BS8" s="100"/>
      <c r="BT8" s="100"/>
      <c r="BU8" s="100"/>
      <c r="BV8" s="100"/>
    </row>
    <row r="9" spans="1:279" s="108" customFormat="1" ht="98.25" x14ac:dyDescent="0.25">
      <c r="A9" s="318"/>
      <c r="B9" s="302"/>
      <c r="C9" s="302"/>
      <c r="D9" s="298"/>
      <c r="E9" s="298"/>
      <c r="F9" s="298"/>
      <c r="G9" s="302"/>
      <c r="H9" s="367"/>
      <c r="I9" s="367"/>
      <c r="J9" s="367"/>
      <c r="K9" s="367"/>
      <c r="L9" s="306"/>
      <c r="M9" s="306"/>
      <c r="N9" s="306"/>
      <c r="O9" s="306"/>
      <c r="P9" s="175" t="s">
        <v>179</v>
      </c>
      <c r="Q9" s="175" t="s">
        <v>180</v>
      </c>
      <c r="R9" s="307"/>
      <c r="S9" s="307"/>
      <c r="T9" s="303"/>
      <c r="U9" s="307"/>
      <c r="V9" s="307"/>
      <c r="W9" s="303"/>
      <c r="X9" s="303"/>
      <c r="Y9" s="307"/>
      <c r="Z9" s="310"/>
      <c r="AA9" s="175" t="s">
        <v>178</v>
      </c>
      <c r="AB9" s="175" t="s">
        <v>177</v>
      </c>
      <c r="AC9" s="175" t="s">
        <v>181</v>
      </c>
      <c r="AD9" s="298"/>
      <c r="AE9" s="298"/>
      <c r="AF9" s="176" t="s">
        <v>182</v>
      </c>
      <c r="AG9" s="176" t="s">
        <v>183</v>
      </c>
      <c r="AH9" s="176" t="s">
        <v>184</v>
      </c>
      <c r="AI9" s="176" t="s">
        <v>185</v>
      </c>
      <c r="AJ9" s="176" t="s">
        <v>186</v>
      </c>
      <c r="AK9" s="176" t="s">
        <v>187</v>
      </c>
      <c r="AL9" s="310"/>
      <c r="AM9" s="297"/>
      <c r="AN9" s="297"/>
      <c r="AO9" s="297"/>
      <c r="AP9" s="297"/>
      <c r="AQ9" s="297"/>
      <c r="AR9" s="310"/>
      <c r="AS9" s="298"/>
      <c r="AT9" s="298"/>
      <c r="AU9" s="298"/>
      <c r="AV9" s="298"/>
      <c r="AW9" s="306"/>
      <c r="AX9" s="306"/>
      <c r="AY9" s="3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7"/>
      <c r="DC9" s="107"/>
      <c r="DD9" s="107"/>
      <c r="DE9" s="107"/>
      <c r="DF9" s="107"/>
      <c r="DG9" s="107"/>
      <c r="DH9" s="107"/>
      <c r="DI9" s="107"/>
      <c r="DJ9" s="107"/>
      <c r="DK9" s="107"/>
      <c r="DL9" s="107"/>
      <c r="DM9" s="107"/>
      <c r="DN9" s="107"/>
      <c r="DO9" s="107"/>
      <c r="DP9" s="107"/>
      <c r="DQ9" s="107"/>
      <c r="DR9" s="107"/>
      <c r="DS9" s="107"/>
      <c r="DT9" s="107"/>
      <c r="DU9" s="107"/>
      <c r="DV9" s="107"/>
      <c r="DW9" s="107"/>
      <c r="DX9" s="107"/>
      <c r="DY9" s="107"/>
      <c r="DZ9" s="107"/>
      <c r="EA9" s="107"/>
      <c r="EB9" s="107"/>
      <c r="EC9" s="107"/>
      <c r="ED9" s="107"/>
      <c r="EE9" s="107"/>
      <c r="EF9" s="107"/>
      <c r="EG9" s="107"/>
      <c r="EH9" s="107"/>
      <c r="EI9" s="107"/>
      <c r="EJ9" s="107"/>
      <c r="EK9" s="107"/>
      <c r="EL9" s="107"/>
      <c r="EM9" s="107"/>
      <c r="EN9" s="107"/>
      <c r="EO9" s="107"/>
      <c r="EP9" s="107"/>
      <c r="EQ9" s="107"/>
      <c r="ER9" s="107"/>
      <c r="ES9" s="107"/>
      <c r="ET9" s="107"/>
      <c r="EU9" s="107"/>
      <c r="EV9" s="107"/>
      <c r="EW9" s="107"/>
      <c r="EX9" s="107"/>
      <c r="EY9" s="107"/>
      <c r="EZ9" s="107"/>
      <c r="FA9" s="107"/>
      <c r="FB9" s="107"/>
      <c r="FC9" s="107"/>
      <c r="FD9" s="107"/>
      <c r="FE9" s="107"/>
      <c r="FF9" s="107"/>
      <c r="FG9" s="107"/>
      <c r="FH9" s="107"/>
      <c r="FI9" s="107"/>
      <c r="FJ9" s="107"/>
      <c r="FK9" s="107"/>
      <c r="FL9" s="107"/>
      <c r="FM9" s="107"/>
      <c r="FN9" s="107"/>
      <c r="FO9" s="107"/>
      <c r="FP9" s="107"/>
      <c r="FQ9" s="107"/>
      <c r="FR9" s="107"/>
      <c r="FS9" s="107"/>
      <c r="FT9" s="107"/>
      <c r="FU9" s="107"/>
      <c r="FV9" s="107"/>
      <c r="FW9" s="107"/>
      <c r="FX9" s="107"/>
      <c r="FY9" s="107"/>
      <c r="FZ9" s="107"/>
      <c r="GA9" s="107"/>
      <c r="GB9" s="107"/>
      <c r="GC9" s="107"/>
      <c r="GD9" s="107"/>
      <c r="GE9" s="107"/>
      <c r="GF9" s="107"/>
      <c r="GG9" s="107"/>
      <c r="GH9" s="107"/>
      <c r="GI9" s="107"/>
      <c r="GJ9" s="107"/>
      <c r="GK9" s="107"/>
      <c r="GL9" s="107"/>
      <c r="GM9" s="107"/>
      <c r="GN9" s="107"/>
      <c r="GO9" s="107"/>
      <c r="GP9" s="107"/>
      <c r="GQ9" s="107"/>
      <c r="GR9" s="107"/>
      <c r="GS9" s="107"/>
      <c r="GT9" s="107"/>
      <c r="GU9" s="107"/>
      <c r="GV9" s="107"/>
      <c r="GW9" s="107"/>
      <c r="GX9" s="107"/>
      <c r="GY9" s="107"/>
      <c r="GZ9" s="107"/>
      <c r="HA9" s="107"/>
      <c r="HB9" s="107"/>
      <c r="HC9" s="107"/>
      <c r="HD9" s="107"/>
      <c r="HE9" s="107"/>
      <c r="HF9" s="107"/>
      <c r="HG9" s="107"/>
      <c r="HH9" s="107"/>
      <c r="HI9" s="107"/>
      <c r="HJ9" s="107"/>
      <c r="HK9" s="107"/>
      <c r="HL9" s="107"/>
      <c r="HM9" s="107"/>
      <c r="HN9" s="107"/>
      <c r="HO9" s="107"/>
      <c r="HP9" s="107"/>
      <c r="HQ9" s="107"/>
      <c r="HR9" s="107"/>
      <c r="HS9" s="107"/>
      <c r="HT9" s="107"/>
      <c r="HU9" s="107"/>
      <c r="HV9" s="107"/>
      <c r="HW9" s="107"/>
      <c r="HX9" s="107"/>
      <c r="HY9" s="107"/>
      <c r="HZ9" s="107"/>
      <c r="IA9" s="107"/>
      <c r="IB9" s="107"/>
      <c r="IC9" s="107"/>
      <c r="ID9" s="107"/>
      <c r="IE9" s="107"/>
      <c r="IF9" s="107"/>
      <c r="IG9" s="107"/>
      <c r="IH9" s="107"/>
      <c r="II9" s="107"/>
      <c r="IJ9" s="107"/>
      <c r="IK9" s="107"/>
      <c r="IL9" s="107"/>
      <c r="IM9" s="107"/>
      <c r="IN9" s="107"/>
      <c r="IO9" s="107"/>
      <c r="IP9" s="107"/>
      <c r="IQ9" s="107"/>
      <c r="IR9" s="107"/>
      <c r="IS9" s="107"/>
      <c r="IT9" s="107"/>
      <c r="IU9" s="107"/>
      <c r="IV9" s="107"/>
      <c r="IW9" s="107"/>
      <c r="IX9" s="107"/>
      <c r="IY9" s="107"/>
      <c r="IZ9" s="107"/>
      <c r="JA9" s="107"/>
      <c r="JB9" s="107"/>
      <c r="JC9" s="107"/>
      <c r="JD9" s="107"/>
      <c r="JE9" s="107"/>
      <c r="JF9" s="107"/>
      <c r="JG9" s="107"/>
      <c r="JH9" s="107"/>
      <c r="JI9" s="107"/>
      <c r="JJ9" s="107"/>
      <c r="JK9" s="107"/>
      <c r="JL9" s="107"/>
      <c r="JM9" s="107"/>
      <c r="JN9" s="107"/>
      <c r="JO9" s="107"/>
      <c r="JP9" s="107"/>
      <c r="JQ9" s="107"/>
      <c r="JR9" s="107"/>
      <c r="JS9" s="107"/>
    </row>
    <row r="10" spans="1:279" s="109" customFormat="1" ht="48" customHeight="1" x14ac:dyDescent="0.25">
      <c r="A10" s="309">
        <v>1</v>
      </c>
      <c r="B10" s="311" t="s">
        <v>262</v>
      </c>
      <c r="C10" s="292" t="s">
        <v>31</v>
      </c>
      <c r="D10" s="292" t="s">
        <v>76</v>
      </c>
      <c r="E10" s="292" t="s">
        <v>636</v>
      </c>
      <c r="F10" s="292" t="s">
        <v>637</v>
      </c>
      <c r="G10" s="305" t="str">
        <f t="shared" ref="G10" si="0">+CONCATENATE(C10," ",D10," ",E10)</f>
        <v>Posibilidad de afectación reputacional Por Pérdida de la disponibilidad  de las bases de datos asociadas a los grupos de valor como lo son: matriz de caracterización, base de datos ACI, base de datos grupos de valor, al no aplicar los requisitos relacionados con la custodia e integridad de la información en la entidad y que esta sea usada para extraer o modificar los datos personales que allí reposa</v>
      </c>
      <c r="H10" s="292" t="s">
        <v>638</v>
      </c>
      <c r="I10" s="292" t="s">
        <v>639</v>
      </c>
      <c r="J10" s="292" t="s">
        <v>82</v>
      </c>
      <c r="K10" s="292" t="s">
        <v>640</v>
      </c>
      <c r="L10" s="292" t="s">
        <v>45</v>
      </c>
      <c r="M10" s="292" t="s">
        <v>641</v>
      </c>
      <c r="N10" s="292" t="s">
        <v>642</v>
      </c>
      <c r="O10" s="292" t="s">
        <v>643</v>
      </c>
      <c r="P10" s="292" t="s">
        <v>49</v>
      </c>
      <c r="Q10" s="292" t="s">
        <v>64</v>
      </c>
      <c r="R10" s="300">
        <v>365</v>
      </c>
      <c r="S10" s="299" t="str">
        <f>IF(R10&lt;=0,"",IF(R10&lt;=2,"Muy Baja",IF(R10&lt;=24,"Baja",IF(R10&lt;=500,"Media",IF(R10&lt;=5000,"Alta","Muy Alta")))))</f>
        <v>Media</v>
      </c>
      <c r="T10" s="294">
        <f>IF(S10="","",IF(S10="Muy Baja",0.2,IF(S10="Baja",0.4,IF(S10="Media",0.6,IF(S10="Alta",0.8,IF(S10="Muy Alta",1,))))))</f>
        <v>0.6</v>
      </c>
      <c r="U10" s="293" t="s">
        <v>197</v>
      </c>
      <c r="V10" s="294" t="str">
        <f>IF(NOT(ISERROR(MATCH(U10,'[4]Tabla Impacto'!$B$245:$B$247,0))),'[4]Tabla Impacto'!$F$224&amp;"Por favor no seleccionar los criterios de impacto(Afectación Económica o presupuestal y Pérdida Reputacional)",U10)</f>
        <v xml:space="preserve">     El riesgo afecta la imagen de la entidad con algunos usuarios de relevancia frente al logro de los objetivos</v>
      </c>
      <c r="W10" s="299" t="str">
        <f>IF(OR(V10='[4]Tabla Impacto'!$C$12,V10='[4]Tabla Impacto'!$D$12),"Leve",IF(OR(V10='[4]Tabla Impacto'!$C$13,V10='[4]Tabla Impacto'!$D$13),"Menor",IF(OR(V10='[4]Tabla Impacto'!$C$14,V10='[4]Tabla Impacto'!$D$14),"Moderado",IF(OR(V10='[4]Tabla Impacto'!$C$15,V10='[4]Tabla Impacto'!$D$15),"Mayor",IF(OR(V10='[4]Tabla Impacto'!$C$16,V10='[4]Tabla Impacto'!$D$16),"Catastrófico","")))))</f>
        <v>Moderado</v>
      </c>
      <c r="X10" s="294">
        <f>IF(W10="","",IF(W10="Leve",0.2,IF(W10="Menor",0.4,IF(W10="Moderado",0.6,IF(W10="Mayor",0.8,IF(W10="Catastrófico",1,))))))</f>
        <v>0.6</v>
      </c>
      <c r="Y10" s="296" t="str">
        <f>IF(OR(AND(S10="Muy Baja",W10="Leve"),AND(S10="Muy Baja",W10="Menor"),AND(S10="Baja",W10="Leve")),"Bajo",IF(OR(AND(S10="Muy baja",W10="Moderado"),AND(S10="Baja",W10="Menor"),AND(S10="Baja",W10="Moderado"),AND(S10="Media",W10="Leve"),AND(S10="Media",W10="Menor"),AND(S10="Media",W10="Moderado"),AND(S10="Alta",W10="Leve"),AND(S10="Alta",W10="Menor")),"Moderado",IF(OR(AND(S10="Muy Baja",W10="Mayor"),AND(S10="Baja",W10="Mayor"),AND(S10="Media",W10="Mayor"),AND(S10="Alta",W10="Moderado"),AND(S10="Alta",W10="Mayor"),AND(S10="Muy Alta",W10="Leve"),AND(S10="Muy Alta",W10="Menor"),AND(S10="Muy Alta",W10="Moderado"),AND(S10="Muy Alta",W10="Mayor")),"Alto",IF(OR(AND(S10="Muy Baja",W10="Catastrófico"),AND(S10="Baja",W10="Catastrófico"),AND(S10="Media",W10="Catastrófico"),AND(S10="Alta",W10="Catastrófico"),AND(S10="Muy Alta",W10="Catastrófico")),"Extremo",""))))</f>
        <v>Moderado</v>
      </c>
      <c r="Z10" s="182">
        <v>1</v>
      </c>
      <c r="AA10" s="183" t="s">
        <v>551</v>
      </c>
      <c r="AB10" s="183" t="s">
        <v>32</v>
      </c>
      <c r="AC10" s="183" t="s">
        <v>644</v>
      </c>
      <c r="AD10" s="254" t="str">
        <f>+CONCATENATE(AA10," ",AB10," ",AC10)</f>
        <v>El contratista designado por el Jefe de la Oficina de Servicio a la Ciudadanía y Sostenbilidad Valida que las copias de seguridad solicitadas Cuatrimestralmente al repositorio de información del área, queden las carpetas asociadas a las bases de datos (matriz de caracterización, base de datos ACI, base de datos grupos de valor) , esto para que en caso de pérdida se puedan recuperar y no perder la información asociadas a las mismas. Como evidencia de esta acción se realizará una reunión de seguimiento entre los profesionales de responsabilidad social, Atención al Ciudadano y Participación Ciudadana para validar que la información contenida en el repositorio esté completa. Así mismo, se cuenta con los correos de solicitud a mesa de ayuda sobre el backup.
En caso de evidenciar que dicha información está incompleta, de manera inmediata se notificará a la mesa de ayuda para volver a realizar dicho proceso de backup.</v>
      </c>
      <c r="AE10" s="184" t="str">
        <f t="shared" ref="AE10:AE21" si="1">IF(OR(AF10="Preventivo",AF10="Detectivo"),"Probabilidad",IF(AF10="Correctivo","Impacto",""))</f>
        <v>Probabilidad</v>
      </c>
      <c r="AF10" s="185" t="s">
        <v>200</v>
      </c>
      <c r="AG10" s="185" t="s">
        <v>201</v>
      </c>
      <c r="AH10" s="186" t="str">
        <f>IF(AND(AF10="Preventivo",AG10="Automático"),"50%",IF(AND(AF10="Preventivo",AG10="Manual"),"40%",IF(AND(AF10="Detectivo",AG10="Automático"),"40%",IF(AND(AF10="Detectivo",AG10="Manual"),"30%",IF(AND(AF10="Correctivo",AG10="Automático"),"35%",IF(AND(AF10="Correctivo",AG10="Manual"),"25%",""))))))</f>
        <v>40%</v>
      </c>
      <c r="AI10" s="185" t="s">
        <v>230</v>
      </c>
      <c r="AJ10" s="185" t="s">
        <v>203</v>
      </c>
      <c r="AK10" s="185" t="s">
        <v>204</v>
      </c>
      <c r="AL10" s="187">
        <f>IFERROR(IF(AE10="Probabilidad",(T10-(+T10*AH10)),IF(AE10="Impacto",T10,"")),"")</f>
        <v>0.36</v>
      </c>
      <c r="AM10" s="188" t="str">
        <f>IFERROR(IF(AL10="","",IF(AL10&lt;=0.2,"Muy Baja",IF(AL10&lt;=0.4,"Baja",IF(AL10&lt;=0.6,"Media",IF(AL10&lt;=0.8,"Alta","Muy Alta"))))),"")</f>
        <v>Baja</v>
      </c>
      <c r="AN10" s="186">
        <f>+AL10</f>
        <v>0.36</v>
      </c>
      <c r="AO10" s="188" t="str">
        <f>IFERROR(IF(AP10="","",IF(AP10&lt;=0.2,"Leve",IF(AP10&lt;=0.4,"Menor",IF(AP10&lt;=0.6,"Moderado",IF(AP10&lt;=0.8,"Mayor","Catastrófico"))))),"")</f>
        <v>Moderado</v>
      </c>
      <c r="AP10" s="186">
        <f>IFERROR(IF(AE10="Impacto",(X10-(+X10*AH10)),IF(AE10="Probabilidad",X10,"")),"")</f>
        <v>0.6</v>
      </c>
      <c r="AQ10" s="189" t="str">
        <f>IFERROR(IF(OR(AND(AM10="Muy Baja",AO10="Leve"),AND(AM10="Muy Baja",AO10="Menor"),AND(AM10="Baja",AO10="Leve")),"Bajo",IF(OR(AND(AM10="Muy baja",AO10="Moderado"),AND(AM10="Baja",AO10="Menor"),AND(AM10="Baja",AO10="Moderado"),AND(AM10="Media",AO10="Leve"),AND(AM10="Media",AO10="Menor"),AND(AM10="Media",AO10="Moderado"),AND(AM10="Alta",AO10="Leve"),AND(AM10="Alta",AO10="Menor")),"Moderado",IF(OR(AND(AM10="Muy Baja",AO10="Mayor"),AND(AM10="Baja",AO10="Mayor"),AND(AM10="Media",AO10="Mayor"),AND(AM10="Alta",AO10="Moderado"),AND(AM10="Alta",AO10="Mayor"),AND(AM10="Muy Alta",AO10="Leve"),AND(AM10="Muy Alta",AO10="Menor"),AND(AM10="Muy Alta",AO10="Moderado"),AND(AM10="Muy Alta",AO10="Mayor")),"Alto",IF(OR(AND(AM10="Muy Baja",AO10="Catastrófico"),AND(AM10="Baja",AO10="Catastrófico"),AND(AM10="Media",AO10="Catastrófico"),AND(AM10="Alta",AO10="Catastrófico"),AND(AM10="Muy Alta",AO10="Catastrófico")),"Extremo","")))),"")</f>
        <v>Moderado</v>
      </c>
      <c r="AR10" s="190" t="s">
        <v>36</v>
      </c>
      <c r="AS10" s="292" t="s">
        <v>645</v>
      </c>
      <c r="AT10" s="292" t="s">
        <v>646</v>
      </c>
      <c r="AU10" s="292" t="s">
        <v>647</v>
      </c>
      <c r="AV10" s="353" t="s">
        <v>648</v>
      </c>
      <c r="AW10" s="292" t="s">
        <v>649</v>
      </c>
      <c r="AX10" s="292" t="s">
        <v>650</v>
      </c>
      <c r="AY10" s="292" t="s">
        <v>646</v>
      </c>
    </row>
    <row r="11" spans="1:279" ht="48" customHeight="1" x14ac:dyDescent="0.2">
      <c r="A11" s="309"/>
      <c r="B11" s="311"/>
      <c r="C11" s="292"/>
      <c r="D11" s="292"/>
      <c r="E11" s="292"/>
      <c r="F11" s="292"/>
      <c r="G11" s="305"/>
      <c r="H11" s="292"/>
      <c r="I11" s="292"/>
      <c r="J11" s="292"/>
      <c r="K11" s="292"/>
      <c r="L11" s="292"/>
      <c r="M11" s="292"/>
      <c r="N11" s="292"/>
      <c r="O11" s="292"/>
      <c r="P11" s="292"/>
      <c r="Q11" s="292"/>
      <c r="R11" s="300"/>
      <c r="S11" s="299"/>
      <c r="T11" s="294"/>
      <c r="U11" s="293"/>
      <c r="V11" s="294">
        <f>IF(NOT(ISERROR(MATCH(U11,_xlfn.ANCHORARRAY(G22),0))),T24&amp;"Por favor no seleccionar los criterios de impacto",U11)</f>
        <v>0</v>
      </c>
      <c r="W11" s="299"/>
      <c r="X11" s="294"/>
      <c r="Y11" s="296"/>
      <c r="Z11" s="182">
        <v>2</v>
      </c>
      <c r="AA11" s="183" t="s">
        <v>551</v>
      </c>
      <c r="AB11" s="182" t="s">
        <v>40</v>
      </c>
      <c r="AC11" s="183" t="s">
        <v>651</v>
      </c>
      <c r="AD11" s="254" t="str">
        <f>+CONCATENATE(AA11," ",AB11," ",AC11)</f>
        <v xml:space="preserve">El contratista designado por el Jefe de la Oficina de Servicio a la Ciudadanía y Sostenbilidad Revisa Cuatrimestralmente que los contratistas y profesionales de (participacióin ciudadana, servicio al ciudadano y responsabilidad social) que manejan y/o hacen uso de las bases de datos, hayan firmado el formato de compromiso de confidencialidad de la información. 
Como evidencia de esta acción se cuenta con formatos de confidencialidad firmados, asi como cofrreos electronicos de revisión de estos.
En caso de evidenciar falta de firma del compromiso de confidencialidad por parte de algun integrante de los componentes, se solicitará de manera inmediata la firma del acuerdo.   </v>
      </c>
      <c r="AE11" s="184" t="str">
        <f t="shared" si="1"/>
        <v>Probabilidad</v>
      </c>
      <c r="AF11" s="185" t="s">
        <v>200</v>
      </c>
      <c r="AG11" s="185" t="s">
        <v>201</v>
      </c>
      <c r="AH11" s="186" t="str">
        <f t="shared" ref="AH11:AH15" si="2">IF(AND(AF11="Preventivo",AG11="Automático"),"50%",IF(AND(AF11="Preventivo",AG11="Manual"),"40%",IF(AND(AF11="Detectivo",AG11="Automático"),"40%",IF(AND(AF11="Detectivo",AG11="Manual"),"30%",IF(AND(AF11="Correctivo",AG11="Automático"),"35%",IF(AND(AF11="Correctivo",AG11="Manual"),"25%",""))))))</f>
        <v>40%</v>
      </c>
      <c r="AI11" s="185" t="s">
        <v>230</v>
      </c>
      <c r="AJ11" s="185" t="s">
        <v>203</v>
      </c>
      <c r="AK11" s="185" t="s">
        <v>553</v>
      </c>
      <c r="AL11" s="187">
        <f>IFERROR(IF(AND(AE10="Probabilidad",AE11="Probabilidad"),(AN10-(+AN10*AH11)),IF(AE11="Probabilidad",(T10-(+T10*AH11)),IF(AE11="Impacto",AN10,""))),"")</f>
        <v>0.216</v>
      </c>
      <c r="AM11" s="188" t="str">
        <f t="shared" ref="AM11:AM15" si="3">IFERROR(IF(AL11="","",IF(AL11&lt;=0.2,"Muy Baja",IF(AL11&lt;=0.4,"Baja",IF(AL11&lt;=0.6,"Media",IF(AL11&lt;=0.8,"Alta","Muy Alta"))))),"")</f>
        <v>Baja</v>
      </c>
      <c r="AN11" s="186">
        <f t="shared" ref="AN11:AN15" si="4">+AL11</f>
        <v>0.216</v>
      </c>
      <c r="AO11" s="188" t="str">
        <f t="shared" ref="AO11:AO15" si="5">IFERROR(IF(AP11="","",IF(AP11&lt;=0.2,"Leve",IF(AP11&lt;=0.4,"Menor",IF(AP11&lt;=0.6,"Moderado",IF(AP11&lt;=0.8,"Mayor","Catastrófico"))))),"")</f>
        <v>Moderado</v>
      </c>
      <c r="AP11" s="186">
        <f>IFERROR(IF(AND(AE10="Impacto",AE11="Impacto"),(AP10-(+AP10*AH11)),IF(AE11="Impacto",($W$13-(+$W$13*AH11)),IF(AE11="Probabilidad",AP10,""))),"")</f>
        <v>0.6</v>
      </c>
      <c r="AQ11" s="189" t="str">
        <f t="shared" ref="AQ11:AQ15" si="6">IFERROR(IF(OR(AND(AM11="Muy Baja",AO11="Leve"),AND(AM11="Muy Baja",AO11="Menor"),AND(AM11="Baja",AO11="Leve")),"Bajo",IF(OR(AND(AM11="Muy baja",AO11="Moderado"),AND(AM11="Baja",AO11="Menor"),AND(AM11="Baja",AO11="Moderado"),AND(AM11="Media",AO11="Leve"),AND(AM11="Media",AO11="Menor"),AND(AM11="Media",AO11="Moderado"),AND(AM11="Alta",AO11="Leve"),AND(AM11="Alta",AO11="Menor")),"Moderado",IF(OR(AND(AM11="Muy Baja",AO11="Mayor"),AND(AM11="Baja",AO11="Mayor"),AND(AM11="Media",AO11="Mayor"),AND(AM11="Alta",AO11="Moderado"),AND(AM11="Alta",AO11="Mayor"),AND(AM11="Muy Alta",AO11="Leve"),AND(AM11="Muy Alta",AO11="Menor"),AND(AM11="Muy Alta",AO11="Moderado"),AND(AM11="Muy Alta",AO11="Mayor")),"Alto",IF(OR(AND(AM11="Muy Baja",AO11="Catastrófico"),AND(AM11="Baja",AO11="Catastrófico"),AND(AM11="Media",AO11="Catastrófico"),AND(AM11="Alta",AO11="Catastrófico"),AND(AM11="Muy Alta",AO11="Catastrófico")),"Extremo","")))),"")</f>
        <v>Moderado</v>
      </c>
      <c r="AR11" s="190" t="s">
        <v>36</v>
      </c>
      <c r="AS11" s="292"/>
      <c r="AT11" s="292"/>
      <c r="AU11" s="292"/>
      <c r="AV11" s="353"/>
      <c r="AW11" s="292"/>
      <c r="AX11" s="292"/>
      <c r="AY11" s="292"/>
    </row>
    <row r="12" spans="1:279" ht="15" customHeight="1" x14ac:dyDescent="0.2">
      <c r="A12" s="309"/>
      <c r="B12" s="311"/>
      <c r="C12" s="292"/>
      <c r="D12" s="292"/>
      <c r="E12" s="292"/>
      <c r="F12" s="292"/>
      <c r="G12" s="305"/>
      <c r="H12" s="292"/>
      <c r="I12" s="292"/>
      <c r="J12" s="292"/>
      <c r="K12" s="292"/>
      <c r="L12" s="292"/>
      <c r="M12" s="292"/>
      <c r="N12" s="292"/>
      <c r="O12" s="292"/>
      <c r="P12" s="292"/>
      <c r="Q12" s="292"/>
      <c r="R12" s="300"/>
      <c r="S12" s="299"/>
      <c r="T12" s="294"/>
      <c r="U12" s="293"/>
      <c r="V12" s="294">
        <f>IF(NOT(ISERROR(MATCH(U12,_xlfn.ANCHORARRAY(G23),0))),T25&amp;"Por favor no seleccionar los criterios de impacto",U12)</f>
        <v>0</v>
      </c>
      <c r="W12" s="299"/>
      <c r="X12" s="294"/>
      <c r="Y12" s="296"/>
      <c r="Z12" s="182">
        <v>3</v>
      </c>
      <c r="AA12" s="183"/>
      <c r="AB12" s="182"/>
      <c r="AC12" s="182"/>
      <c r="AD12" s="254" t="str">
        <f t="shared" ref="AD12:AD15" si="7">+CONCATENATE(AA12," ",AB12," ",AC12)</f>
        <v xml:space="preserve">  </v>
      </c>
      <c r="AE12" s="184" t="str">
        <f t="shared" si="1"/>
        <v/>
      </c>
      <c r="AF12" s="185"/>
      <c r="AG12" s="185"/>
      <c r="AH12" s="186" t="str">
        <f t="shared" si="2"/>
        <v/>
      </c>
      <c r="AI12" s="185"/>
      <c r="AJ12" s="185"/>
      <c r="AK12" s="185"/>
      <c r="AL12" s="187" t="str">
        <f>IFERROR(IF(AND(AE11="Probabilidad",AE12="Probabilidad"),(AN11-(+AN11*AH12)),IF(AND(AE11="Impacto",AE12="Probabilidad"),(AN10-(+AN10*AH12)),IF(AE12="Impacto",AN11,""))),"")</f>
        <v/>
      </c>
      <c r="AM12" s="188" t="str">
        <f t="shared" si="3"/>
        <v/>
      </c>
      <c r="AN12" s="186" t="str">
        <f t="shared" si="4"/>
        <v/>
      </c>
      <c r="AO12" s="188" t="str">
        <f t="shared" si="5"/>
        <v/>
      </c>
      <c r="AP12" s="186" t="str">
        <f>IFERROR(IF(AND(AE11="Impacto",AE12="Impacto"),(AP11-(+AP11*AH12)),IF(AND(AE11="Probabilidad",AE12="Impacto"),(AP10-(+AP10*AH12)),IF(AE12="Probabilidad",AP11,""))),"")</f>
        <v/>
      </c>
      <c r="AQ12" s="189" t="str">
        <f t="shared" si="6"/>
        <v/>
      </c>
      <c r="AR12" s="190"/>
      <c r="AS12" s="178"/>
      <c r="AT12" s="180"/>
      <c r="AU12" s="180"/>
      <c r="AV12" s="191"/>
      <c r="AW12" s="292"/>
      <c r="AX12" s="292"/>
      <c r="AY12" s="292"/>
    </row>
    <row r="13" spans="1:279" ht="15" customHeight="1" x14ac:dyDescent="0.2">
      <c r="A13" s="309"/>
      <c r="B13" s="311"/>
      <c r="C13" s="292"/>
      <c r="D13" s="292"/>
      <c r="E13" s="292"/>
      <c r="F13" s="292"/>
      <c r="G13" s="305"/>
      <c r="H13" s="292"/>
      <c r="I13" s="292"/>
      <c r="J13" s="292"/>
      <c r="K13" s="292"/>
      <c r="L13" s="292"/>
      <c r="M13" s="292"/>
      <c r="N13" s="292"/>
      <c r="O13" s="292"/>
      <c r="P13" s="292"/>
      <c r="Q13" s="292"/>
      <c r="R13" s="300"/>
      <c r="S13" s="299"/>
      <c r="T13" s="294"/>
      <c r="U13" s="293"/>
      <c r="V13" s="294">
        <f>IF(NOT(ISERROR(MATCH(U13,_xlfn.ANCHORARRAY(G24),0))),T26&amp;"Por favor no seleccionar los criterios de impacto",U13)</f>
        <v>0</v>
      </c>
      <c r="W13" s="299"/>
      <c r="X13" s="294"/>
      <c r="Y13" s="296"/>
      <c r="Z13" s="182">
        <v>4</v>
      </c>
      <c r="AA13" s="183"/>
      <c r="AB13" s="182"/>
      <c r="AC13" s="182"/>
      <c r="AD13" s="254" t="str">
        <f t="shared" si="7"/>
        <v xml:space="preserve">  </v>
      </c>
      <c r="AE13" s="184" t="str">
        <f t="shared" si="1"/>
        <v/>
      </c>
      <c r="AF13" s="185"/>
      <c r="AG13" s="185"/>
      <c r="AH13" s="186" t="str">
        <f t="shared" si="2"/>
        <v/>
      </c>
      <c r="AI13" s="185"/>
      <c r="AJ13" s="185"/>
      <c r="AK13" s="185"/>
      <c r="AL13" s="187" t="str">
        <f t="shared" ref="AL13:AL15" si="8">IFERROR(IF(AND(AE12="Probabilidad",AE13="Probabilidad"),(AN12-(+AN12*AH13)),IF(AND(AE12="Impacto",AE13="Probabilidad"),(AN11-(+AN11*AH13)),IF(AE13="Impacto",AN12,""))),"")</f>
        <v/>
      </c>
      <c r="AM13" s="188" t="str">
        <f t="shared" si="3"/>
        <v/>
      </c>
      <c r="AN13" s="186" t="str">
        <f t="shared" si="4"/>
        <v/>
      </c>
      <c r="AO13" s="188" t="str">
        <f t="shared" si="5"/>
        <v/>
      </c>
      <c r="AP13" s="186" t="str">
        <f t="shared" ref="AP13:AP15" si="9">IFERROR(IF(AND(AE12="Impacto",AE13="Impacto"),(AP12-(+AP12*AH13)),IF(AND(AE12="Probabilidad",AE13="Impacto"),(AP11-(+AP11*AH13)),IF(AE13="Probabilidad",AP12,""))),"")</f>
        <v/>
      </c>
      <c r="AQ13" s="189" t="str">
        <f>IFERROR(IF(OR(AND(AM13="Muy Baja",AO13="Leve"),AND(AM13="Muy Baja",AO13="Menor"),AND(AM13="Baja",AO13="Leve")),"Bajo",IF(OR(AND(AM13="Muy baja",AO13="Moderado"),AND(AM13="Baja",AO13="Menor"),AND(AM13="Baja",AO13="Moderado"),AND(AM13="Media",AO13="Leve"),AND(AM13="Media",AO13="Menor"),AND(AM13="Media",AO13="Moderado"),AND(AM13="Alta",AO13="Leve"),AND(AM13="Alta",AO13="Menor")),"Moderado",IF(OR(AND(AM13="Muy Baja",AO13="Mayor"),AND(AM13="Baja",AO13="Mayor"),AND(AM13="Media",AO13="Mayor"),AND(AM13="Alta",AO13="Moderado"),AND(AM13="Alta",AO13="Mayor"),AND(AM13="Muy Alta",AO13="Leve"),AND(AM13="Muy Alta",AO13="Menor"),AND(AM13="Muy Alta",AO13="Moderado"),AND(AM13="Muy Alta",AO13="Mayor")),"Alto",IF(OR(AND(AM13="Muy Baja",AO13="Catastrófico"),AND(AM13="Baja",AO13="Catastrófico"),AND(AM13="Media",AO13="Catastrófico"),AND(AM13="Alta",AO13="Catastrófico"),AND(AM13="Muy Alta",AO13="Catastrófico")),"Extremo","")))),"")</f>
        <v/>
      </c>
      <c r="AR13" s="190"/>
      <c r="AS13" s="178"/>
      <c r="AT13" s="180"/>
      <c r="AU13" s="180"/>
      <c r="AV13" s="191"/>
      <c r="AW13" s="292"/>
      <c r="AX13" s="292"/>
      <c r="AY13" s="292"/>
    </row>
    <row r="14" spans="1:279" ht="15" customHeight="1" x14ac:dyDescent="0.2">
      <c r="A14" s="309"/>
      <c r="B14" s="311"/>
      <c r="C14" s="292"/>
      <c r="D14" s="292"/>
      <c r="E14" s="292"/>
      <c r="F14" s="292"/>
      <c r="G14" s="305"/>
      <c r="H14" s="292"/>
      <c r="I14" s="292"/>
      <c r="J14" s="292"/>
      <c r="K14" s="292"/>
      <c r="L14" s="292"/>
      <c r="M14" s="292"/>
      <c r="N14" s="292"/>
      <c r="O14" s="292"/>
      <c r="P14" s="292"/>
      <c r="Q14" s="292"/>
      <c r="R14" s="300"/>
      <c r="S14" s="299"/>
      <c r="T14" s="294"/>
      <c r="U14" s="293"/>
      <c r="V14" s="294">
        <f>IF(NOT(ISERROR(MATCH(U14,_xlfn.ANCHORARRAY(G25),0))),T27&amp;"Por favor no seleccionar los criterios de impacto",U14)</f>
        <v>0</v>
      </c>
      <c r="W14" s="299"/>
      <c r="X14" s="294"/>
      <c r="Y14" s="296"/>
      <c r="Z14" s="182">
        <v>5</v>
      </c>
      <c r="AA14" s="183"/>
      <c r="AB14" s="182"/>
      <c r="AC14" s="182"/>
      <c r="AD14" s="254" t="str">
        <f t="shared" si="7"/>
        <v xml:space="preserve">  </v>
      </c>
      <c r="AE14" s="184" t="str">
        <f t="shared" si="1"/>
        <v/>
      </c>
      <c r="AF14" s="185"/>
      <c r="AG14" s="185"/>
      <c r="AH14" s="186" t="str">
        <f t="shared" si="2"/>
        <v/>
      </c>
      <c r="AI14" s="185"/>
      <c r="AJ14" s="185"/>
      <c r="AK14" s="185"/>
      <c r="AL14" s="187" t="str">
        <f t="shared" si="8"/>
        <v/>
      </c>
      <c r="AM14" s="188" t="str">
        <f t="shared" si="3"/>
        <v/>
      </c>
      <c r="AN14" s="186" t="str">
        <f t="shared" si="4"/>
        <v/>
      </c>
      <c r="AO14" s="188" t="str">
        <f t="shared" si="5"/>
        <v/>
      </c>
      <c r="AP14" s="186" t="str">
        <f t="shared" si="9"/>
        <v/>
      </c>
      <c r="AQ14" s="189" t="str">
        <f t="shared" si="6"/>
        <v/>
      </c>
      <c r="AR14" s="190"/>
      <c r="AS14" s="178"/>
      <c r="AT14" s="180"/>
      <c r="AU14" s="180"/>
      <c r="AV14" s="191"/>
      <c r="AW14" s="292"/>
      <c r="AX14" s="292"/>
      <c r="AY14" s="292"/>
    </row>
    <row r="15" spans="1:279" ht="15.75" customHeight="1" x14ac:dyDescent="0.2">
      <c r="A15" s="309"/>
      <c r="B15" s="311"/>
      <c r="C15" s="292"/>
      <c r="D15" s="292"/>
      <c r="E15" s="292"/>
      <c r="F15" s="292"/>
      <c r="G15" s="305"/>
      <c r="H15" s="292"/>
      <c r="I15" s="292"/>
      <c r="J15" s="292"/>
      <c r="K15" s="292"/>
      <c r="L15" s="292"/>
      <c r="M15" s="292"/>
      <c r="N15" s="292"/>
      <c r="O15" s="292"/>
      <c r="P15" s="292"/>
      <c r="Q15" s="292"/>
      <c r="R15" s="300"/>
      <c r="S15" s="299"/>
      <c r="T15" s="294"/>
      <c r="U15" s="293"/>
      <c r="V15" s="294">
        <f>IF(NOT(ISERROR(MATCH(U15,_xlfn.ANCHORARRAY(G26),0))),T28&amp;"Por favor no seleccionar los criterios de impacto",U15)</f>
        <v>0</v>
      </c>
      <c r="W15" s="299"/>
      <c r="X15" s="294"/>
      <c r="Y15" s="296"/>
      <c r="Z15" s="182">
        <v>6</v>
      </c>
      <c r="AA15" s="183"/>
      <c r="AB15" s="182"/>
      <c r="AC15" s="182"/>
      <c r="AD15" s="254" t="str">
        <f t="shared" si="7"/>
        <v xml:space="preserve">  </v>
      </c>
      <c r="AE15" s="184" t="str">
        <f t="shared" si="1"/>
        <v/>
      </c>
      <c r="AF15" s="185"/>
      <c r="AG15" s="185"/>
      <c r="AH15" s="186" t="str">
        <f t="shared" si="2"/>
        <v/>
      </c>
      <c r="AI15" s="185"/>
      <c r="AJ15" s="185"/>
      <c r="AK15" s="185"/>
      <c r="AL15" s="187" t="str">
        <f t="shared" si="8"/>
        <v/>
      </c>
      <c r="AM15" s="188" t="str">
        <f t="shared" si="3"/>
        <v/>
      </c>
      <c r="AN15" s="186" t="str">
        <f t="shared" si="4"/>
        <v/>
      </c>
      <c r="AO15" s="188" t="str">
        <f t="shared" si="5"/>
        <v/>
      </c>
      <c r="AP15" s="186" t="str">
        <f t="shared" si="9"/>
        <v/>
      </c>
      <c r="AQ15" s="189" t="str">
        <f t="shared" si="6"/>
        <v/>
      </c>
      <c r="AR15" s="190"/>
      <c r="AS15" s="178"/>
      <c r="AT15" s="180"/>
      <c r="AU15" s="180"/>
      <c r="AV15" s="191"/>
      <c r="AW15" s="292"/>
      <c r="AX15" s="292"/>
      <c r="AY15" s="292"/>
    </row>
    <row r="16" spans="1:279" ht="48" customHeight="1" x14ac:dyDescent="0.2">
      <c r="A16" s="309">
        <v>2</v>
      </c>
      <c r="B16" s="311" t="s">
        <v>300</v>
      </c>
      <c r="C16" s="292" t="s">
        <v>34</v>
      </c>
      <c r="D16" s="292" t="s">
        <v>76</v>
      </c>
      <c r="E16" s="292" t="s">
        <v>652</v>
      </c>
      <c r="F16" s="292" t="s">
        <v>653</v>
      </c>
      <c r="G16" s="305" t="str">
        <f t="shared" ref="G16" si="10">+CONCATENATE(C16," ",D16," ",E16)</f>
        <v>Posibilidad de afectación Económica y Reputacional Por Pérdida de la disponibilidad  Equipo Biométrico DataCenter debido a Carencias en la asignación de permisos a los usuarios para ingresar al centro de computo y Firmware desactualizado</v>
      </c>
      <c r="H16" s="292" t="s">
        <v>654</v>
      </c>
      <c r="I16" s="292" t="s">
        <v>655</v>
      </c>
      <c r="J16" s="292" t="s">
        <v>88</v>
      </c>
      <c r="K16" s="292" t="s">
        <v>656</v>
      </c>
      <c r="L16" s="292" t="s">
        <v>45</v>
      </c>
      <c r="M16" s="292" t="s">
        <v>564</v>
      </c>
      <c r="N16" s="292" t="s">
        <v>565</v>
      </c>
      <c r="O16" s="292" t="s">
        <v>657</v>
      </c>
      <c r="P16" s="292" t="s">
        <v>49</v>
      </c>
      <c r="Q16" s="292" t="s">
        <v>66</v>
      </c>
      <c r="R16" s="300">
        <v>500</v>
      </c>
      <c r="S16" s="299" t="str">
        <f>IF(R16&lt;=0,"",IF(R16&lt;=2,"Muy Baja",IF(R16&lt;=24,"Baja",IF(R16&lt;=500,"Media",IF(R16&lt;=5000,"Alta","Muy Alta")))))</f>
        <v>Media</v>
      </c>
      <c r="T16" s="294">
        <f>IF(S16="","",IF(S16="Muy Baja",0.2,IF(S16="Baja",0.4,IF(S16="Media",0.6,IF(S16="Alta",0.8,IF(S16="Muy Alta",1,))))))</f>
        <v>0.6</v>
      </c>
      <c r="U16" s="293" t="s">
        <v>197</v>
      </c>
      <c r="V16" s="294" t="str">
        <f>IF(NOT(ISERROR(MATCH(U16,'[5]Tabla Impacto'!$B$245:$B$247,0))),'[5]Tabla Impacto'!$F$224&amp;"Por favor no seleccionar los criterios de impacto(Afectación Económica o presupuestal y Pérdida Reputacional)",U16)</f>
        <v xml:space="preserve">     El riesgo afecta la imagen de la entidad con algunos usuarios de relevancia frente al logro de los objetivos</v>
      </c>
      <c r="W16" s="299" t="str">
        <f>IF(OR(V16='[5]Tabla Impacto'!$C$12,V16='[5]Tabla Impacto'!$D$12),"Leve",IF(OR(V16='[5]Tabla Impacto'!$C$13,V16='[5]Tabla Impacto'!$D$13),"Menor",IF(OR(V16='[5]Tabla Impacto'!$C$14,V16='[5]Tabla Impacto'!$D$14),"Moderado",IF(OR(V16='[5]Tabla Impacto'!$C$15,V16='[5]Tabla Impacto'!$D$15),"Mayor",IF(OR(V16='[5]Tabla Impacto'!$C$16,V16='[5]Tabla Impacto'!$D$16),"Catastrófico","")))))</f>
        <v>Moderado</v>
      </c>
      <c r="X16" s="294">
        <f>IF(W16="","",IF(W16="Leve",0.2,IF(W16="Menor",0.4,IF(W16="Moderado",0.6,IF(W16="Mayor",0.8,IF(W16="Catastrófico",1,))))))</f>
        <v>0.6</v>
      </c>
      <c r="Y16" s="296" t="str">
        <f>IF(OR(AND(S16="Muy Baja",W16="Leve"),AND(S16="Muy Baja",W16="Menor"),AND(S16="Baja",W16="Leve")),"Bajo",IF(OR(AND(S16="Muy baja",W16="Moderado"),AND(S16="Baja",W16="Menor"),AND(S16="Baja",W16="Moderado"),AND(S16="Media",W16="Leve"),AND(S16="Media",W16="Menor"),AND(S16="Media",W16="Moderado"),AND(S16="Alta",W16="Leve"),AND(S16="Alta",W16="Menor")),"Moderado",IF(OR(AND(S16="Muy Baja",W16="Mayor"),AND(S16="Baja",W16="Mayor"),AND(S16="Media",W16="Mayor"),AND(S16="Alta",W16="Moderado"),AND(S16="Alta",W16="Mayor"),AND(S16="Muy Alta",W16="Leve"),AND(S16="Muy Alta",W16="Menor"),AND(S16="Muy Alta",W16="Moderado"),AND(S16="Muy Alta",W16="Mayor")),"Alto",IF(OR(AND(S16="Muy Baja",W16="Catastrófico"),AND(S16="Baja",W16="Catastrófico"),AND(S16="Media",W16="Catastrófico"),AND(S16="Alta",W16="Catastrófico"),AND(S16="Muy Alta",W16="Catastrófico")),"Extremo",""))))</f>
        <v>Moderado</v>
      </c>
      <c r="Z16" s="182">
        <v>1</v>
      </c>
      <c r="AA16" s="254" t="s">
        <v>658</v>
      </c>
      <c r="AB16" s="183" t="s">
        <v>29</v>
      </c>
      <c r="AC16" s="183" t="s">
        <v>659</v>
      </c>
      <c r="AD16" s="254" t="str">
        <f>+CONCATENATE(AA16," ",AB16," ",AC16)</f>
        <v>Analistas de Mesa de Ayuda Verifica cuando ingrese o egrese un funcionario público y/o contratista con permisos de ingreso, que el formato EGTI-FM-030 Formato Gestión de Credenciales de Acceso y Novedades cumpla con los permisos correspondientes, para realizar el proceso de depuración de los usuarios con acceso al centro de cómputo; en caso de requerir el acceso a un tercero, debe solicitarse el permiso vía correo electrónico al Líder de Infraestructura el cual notificará a los Analistas, una vez se ingrese al centro de computo debe diligenciarse el formato EGTI-FM-023-V1 Bitácora Ingreso-Salida Centro Computo; La herramienta que garantizara el control es un biométrico en donde este restringe el acceso a personal no autorizado.</v>
      </c>
      <c r="AE16" s="184" t="str">
        <f t="shared" si="1"/>
        <v>Probabilidad</v>
      </c>
      <c r="AF16" s="185" t="s">
        <v>200</v>
      </c>
      <c r="AG16" s="185" t="s">
        <v>201</v>
      </c>
      <c r="AH16" s="186" t="str">
        <f>IF(AND(AF16="Preventivo",AG16="Automático"),"50%",IF(AND(AF16="Preventivo",AG16="Manual"),"40%",IF(AND(AF16="Detectivo",AG16="Automático"),"40%",IF(AND(AF16="Detectivo",AG16="Manual"),"30%",IF(AND(AF16="Correctivo",AG16="Automático"),"35%",IF(AND(AF16="Correctivo",AG16="Manual"),"25%",""))))))</f>
        <v>40%</v>
      </c>
      <c r="AI16" s="185" t="s">
        <v>202</v>
      </c>
      <c r="AJ16" s="185" t="s">
        <v>203</v>
      </c>
      <c r="AK16" s="185" t="s">
        <v>204</v>
      </c>
      <c r="AL16" s="187">
        <f>IFERROR(IF(AE16="Probabilidad",(T16-(+T16*AH16)),IF(AE16="Impacto",T16,"")),"")</f>
        <v>0.36</v>
      </c>
      <c r="AM16" s="188" t="str">
        <f>IFERROR(IF(AL16="","",IF(AL16&lt;=0.2,"Muy Baja",IF(AL16&lt;=0.4,"Baja",IF(AL16&lt;=0.6,"Media",IF(AL16&lt;=0.8,"Alta","Muy Alta"))))),"")</f>
        <v>Baja</v>
      </c>
      <c r="AN16" s="186">
        <f>+AL16</f>
        <v>0.36</v>
      </c>
      <c r="AO16" s="188" t="str">
        <f>IFERROR(IF(AP16="","",IF(AP16&lt;=0.2,"Leve",IF(AP16&lt;=0.4,"Menor",IF(AP16&lt;=0.6,"Moderado",IF(AP16&lt;=0.8,"Mayor","Catastrófico"))))),"")</f>
        <v>Moderado</v>
      </c>
      <c r="AP16" s="186">
        <f>IFERROR(IF(AE16="Impacto",(X16-(+X16*AH16)),IF(AE16="Probabilidad",X16,"")),"")</f>
        <v>0.6</v>
      </c>
      <c r="AQ16" s="189" t="str">
        <f>IFERROR(IF(OR(AND(AM16="Muy Baja",AO16="Leve"),AND(AM16="Muy Baja",AO16="Menor"),AND(AM16="Baja",AO16="Leve")),"Bajo",IF(OR(AND(AM16="Muy baja",AO16="Moderado"),AND(AM16="Baja",AO16="Menor"),AND(AM16="Baja",AO16="Moderado"),AND(AM16="Media",AO16="Leve"),AND(AM16="Media",AO16="Menor"),AND(AM16="Media",AO16="Moderado"),AND(AM16="Alta",AO16="Leve"),AND(AM16="Alta",AO16="Menor")),"Moderado",IF(OR(AND(AM16="Muy Baja",AO16="Mayor"),AND(AM16="Baja",AO16="Mayor"),AND(AM16="Media",AO16="Mayor"),AND(AM16="Alta",AO16="Moderado"),AND(AM16="Alta",AO16="Mayor"),AND(AM16="Muy Alta",AO16="Leve"),AND(AM16="Muy Alta",AO16="Menor"),AND(AM16="Muy Alta",AO16="Moderado"),AND(AM16="Muy Alta",AO16="Mayor")),"Alto",IF(OR(AND(AM16="Muy Baja",AO16="Catastrófico"),AND(AM16="Baja",AO16="Catastrófico"),AND(AM16="Media",AO16="Catastrófico"),AND(AM16="Alta",AO16="Catastrófico"),AND(AM16="Muy Alta",AO16="Catastrófico")),"Extremo","")))),"")</f>
        <v>Moderado</v>
      </c>
      <c r="AR16" s="190" t="s">
        <v>36</v>
      </c>
      <c r="AS16" s="178" t="s">
        <v>660</v>
      </c>
      <c r="AT16" s="178" t="s">
        <v>661</v>
      </c>
      <c r="AU16" s="178" t="s">
        <v>662</v>
      </c>
      <c r="AV16" s="208" t="s">
        <v>216</v>
      </c>
      <c r="AW16" s="292" t="s">
        <v>663</v>
      </c>
      <c r="AX16" s="292" t="s">
        <v>662</v>
      </c>
      <c r="AY16" s="292" t="s">
        <v>664</v>
      </c>
    </row>
    <row r="17" spans="1:51" ht="48" customHeight="1" x14ac:dyDescent="0.2">
      <c r="A17" s="309"/>
      <c r="B17" s="311"/>
      <c r="C17" s="292"/>
      <c r="D17" s="292"/>
      <c r="E17" s="292"/>
      <c r="F17" s="292"/>
      <c r="G17" s="305"/>
      <c r="H17" s="292"/>
      <c r="I17" s="292"/>
      <c r="J17" s="292"/>
      <c r="K17" s="292"/>
      <c r="L17" s="292"/>
      <c r="M17" s="292"/>
      <c r="N17" s="292"/>
      <c r="O17" s="292"/>
      <c r="P17" s="292"/>
      <c r="Q17" s="292"/>
      <c r="R17" s="300"/>
      <c r="S17" s="299"/>
      <c r="T17" s="294"/>
      <c r="U17" s="293"/>
      <c r="V17" s="294">
        <f>IF(NOT(ISERROR(MATCH(U17,_xlfn.ANCHORARRAY(G28),0))),T30&amp;"Por favor no seleccionar los criterios de impacto",U17)</f>
        <v>0</v>
      </c>
      <c r="W17" s="299"/>
      <c r="X17" s="294"/>
      <c r="Y17" s="296"/>
      <c r="Z17" s="182">
        <v>2</v>
      </c>
      <c r="AA17" s="254" t="s">
        <v>658</v>
      </c>
      <c r="AB17" s="182" t="s">
        <v>29</v>
      </c>
      <c r="AC17" s="183" t="s">
        <v>665</v>
      </c>
      <c r="AD17" s="254" t="str">
        <f t="shared" ref="AD17:AD75" si="11">+CONCATENATE(AA17," ",AB17," ",AC17)</f>
        <v>Analistas de Mesa de Ayuda Verifica Cuatrimestral las notas de la versión del firmware actual de los equipos biométricos de las sedes Administrativa y Operativa, comparándolas con las existentes en el sitio web oficial del fabricante, mediante el diligenciamiento de la bitácora de Seguimiento de Infraestructura. En caso de existir nuevas versiones se realizará  el escalamiento correspondiente al Líder de Infraestructura vía correo electrónico quien solicitará por la misma vía al proveedor FAMOC la realización del plan de trabajo para la actualización del dispositivo. 
La evidencia de esta actividad es el diligenciamiento de la bitácora de Seguimiento de Infraestructura, las notas de la versión, correo electrónico  y el plan de actualización cuando aplique.</v>
      </c>
      <c r="AE17" s="184" t="str">
        <f t="shared" si="1"/>
        <v>Probabilidad</v>
      </c>
      <c r="AF17" s="185" t="s">
        <v>214</v>
      </c>
      <c r="AG17" s="185" t="s">
        <v>201</v>
      </c>
      <c r="AH17" s="186" t="str">
        <f t="shared" ref="AH17:AH21" si="12">IF(AND(AF17="Preventivo",AG17="Automático"),"50%",IF(AND(AF17="Preventivo",AG17="Manual"),"40%",IF(AND(AF17="Detectivo",AG17="Automático"),"40%",IF(AND(AF17="Detectivo",AG17="Manual"),"30%",IF(AND(AF17="Correctivo",AG17="Automático"),"35%",IF(AND(AF17="Correctivo",AG17="Manual"),"25%",""))))))</f>
        <v>30%</v>
      </c>
      <c r="AI17" s="185" t="s">
        <v>230</v>
      </c>
      <c r="AJ17" s="185" t="s">
        <v>203</v>
      </c>
      <c r="AK17" s="185" t="s">
        <v>204</v>
      </c>
      <c r="AL17" s="187">
        <f>IFERROR(IF(AND(AE16="Probabilidad",AE17="Probabilidad"),(AN16-(+AN16*AH17)),IF(AE17="Probabilidad",(T16-(+T16*AH17)),IF(AE17="Impacto",AN16,""))),"")</f>
        <v>0.252</v>
      </c>
      <c r="AM17" s="188" t="str">
        <f t="shared" ref="AM17:AM75" si="13">IFERROR(IF(AL17="","",IF(AL17&lt;=0.2,"Muy Baja",IF(AL17&lt;=0.4,"Baja",IF(AL17&lt;=0.6,"Media",IF(AL17&lt;=0.8,"Alta","Muy Alta"))))),"")</f>
        <v>Baja</v>
      </c>
      <c r="AN17" s="186">
        <f t="shared" ref="AN17:AN21" si="14">+AL17</f>
        <v>0.252</v>
      </c>
      <c r="AO17" s="188" t="str">
        <f t="shared" ref="AO17:AO75" si="15">IFERROR(IF(AP17="","",IF(AP17&lt;=0.2,"Leve",IF(AP17&lt;=0.4,"Menor",IF(AP17&lt;=0.6,"Moderado",IF(AP17&lt;=0.8,"Mayor","Catastrófico"))))),"")</f>
        <v>Moderado</v>
      </c>
      <c r="AP17" s="186">
        <f>IFERROR(IF(AND(AE16="Impacto",AE17="Impacto"),(AP16-(+AP16*AH17)),IF(AE17="Impacto",($W$13-(+$W$13*AH17)),IF(AE17="Probabilidad",AP16,""))),"")</f>
        <v>0.6</v>
      </c>
      <c r="AQ17" s="189" t="str">
        <f t="shared" ref="AQ17:AQ21" si="16">IFERROR(IF(OR(AND(AM17="Muy Baja",AO17="Leve"),AND(AM17="Muy Baja",AO17="Menor"),AND(AM17="Baja",AO17="Leve")),"Bajo",IF(OR(AND(AM17="Muy baja",AO17="Moderado"),AND(AM17="Baja",AO17="Menor"),AND(AM17="Baja",AO17="Moderado"),AND(AM17="Media",AO17="Leve"),AND(AM17="Media",AO17="Menor"),AND(AM17="Media",AO17="Moderado"),AND(AM17="Alta",AO17="Leve"),AND(AM17="Alta",AO17="Menor")),"Moderado",IF(OR(AND(AM17="Muy Baja",AO17="Mayor"),AND(AM17="Baja",AO17="Mayor"),AND(AM17="Media",AO17="Mayor"),AND(AM17="Alta",AO17="Moderado"),AND(AM17="Alta",AO17="Mayor"),AND(AM17="Muy Alta",AO17="Leve"),AND(AM17="Muy Alta",AO17="Menor"),AND(AM17="Muy Alta",AO17="Moderado"),AND(AM17="Muy Alta",AO17="Mayor")),"Alto",IF(OR(AND(AM17="Muy Baja",AO17="Catastrófico"),AND(AM17="Baja",AO17="Catastrófico"),AND(AM17="Media",AO17="Catastrófico"),AND(AM17="Alta",AO17="Catastrófico"),AND(AM17="Muy Alta",AO17="Catastrófico")),"Extremo","")))),"")</f>
        <v>Moderado</v>
      </c>
      <c r="AR17" s="190" t="s">
        <v>36</v>
      </c>
      <c r="AS17" s="178" t="s">
        <v>666</v>
      </c>
      <c r="AT17" s="178" t="s">
        <v>661</v>
      </c>
      <c r="AU17" s="178" t="s">
        <v>662</v>
      </c>
      <c r="AV17" s="208" t="s">
        <v>216</v>
      </c>
      <c r="AW17" s="292"/>
      <c r="AX17" s="292"/>
      <c r="AY17" s="292"/>
    </row>
    <row r="18" spans="1:51" ht="15" customHeight="1" x14ac:dyDescent="0.2">
      <c r="A18" s="309"/>
      <c r="B18" s="311"/>
      <c r="C18" s="292"/>
      <c r="D18" s="292"/>
      <c r="E18" s="292"/>
      <c r="F18" s="292"/>
      <c r="G18" s="305"/>
      <c r="H18" s="292"/>
      <c r="I18" s="292"/>
      <c r="J18" s="292"/>
      <c r="K18" s="292"/>
      <c r="L18" s="292"/>
      <c r="M18" s="292"/>
      <c r="N18" s="292"/>
      <c r="O18" s="292"/>
      <c r="P18" s="292"/>
      <c r="Q18" s="292"/>
      <c r="R18" s="300"/>
      <c r="S18" s="299"/>
      <c r="T18" s="294"/>
      <c r="U18" s="293"/>
      <c r="V18" s="294">
        <f>IF(NOT(ISERROR(MATCH(U18,_xlfn.ANCHORARRAY(G29),0))),T31&amp;"Por favor no seleccionar los criterios de impacto",U18)</f>
        <v>0</v>
      </c>
      <c r="W18" s="299"/>
      <c r="X18" s="294"/>
      <c r="Y18" s="296"/>
      <c r="Z18" s="182">
        <v>3</v>
      </c>
      <c r="AA18" s="183"/>
      <c r="AB18" s="182"/>
      <c r="AC18" s="182"/>
      <c r="AD18" s="254"/>
      <c r="AE18" s="184" t="str">
        <f t="shared" si="1"/>
        <v/>
      </c>
      <c r="AF18" s="185"/>
      <c r="AG18" s="185"/>
      <c r="AH18" s="186" t="str">
        <f t="shared" si="12"/>
        <v/>
      </c>
      <c r="AI18" s="185"/>
      <c r="AJ18" s="185"/>
      <c r="AK18" s="185"/>
      <c r="AL18" s="187" t="str">
        <f>IFERROR(IF(AND(AE17="Probabilidad",AE18="Probabilidad"),(AN17-(+AN17*AH18)),IF(AND(AE17="Impacto",AE18="Probabilidad"),(AN16-(+AN16*AH18)),IF(AE18="Impacto",AN17,""))),"")</f>
        <v/>
      </c>
      <c r="AM18" s="188" t="str">
        <f t="shared" si="13"/>
        <v/>
      </c>
      <c r="AN18" s="186" t="str">
        <f t="shared" si="14"/>
        <v/>
      </c>
      <c r="AO18" s="188" t="str">
        <f t="shared" si="15"/>
        <v/>
      </c>
      <c r="AP18" s="186" t="str">
        <f>IFERROR(IF(AND(AE17="Impacto",AE18="Impacto"),(AP17-(+AP17*AH18)),IF(AND(AE17="Probabilidad",AE18="Impacto"),(AP16-(+AP16*AH18)),IF(AE18="Probabilidad",AP17,""))),"")</f>
        <v/>
      </c>
      <c r="AQ18" s="189" t="str">
        <f t="shared" si="16"/>
        <v/>
      </c>
      <c r="AR18" s="190"/>
      <c r="AS18" s="178"/>
      <c r="AT18" s="180"/>
      <c r="AU18" s="180"/>
      <c r="AV18" s="191"/>
      <c r="AW18" s="292"/>
      <c r="AX18" s="292"/>
      <c r="AY18" s="292"/>
    </row>
    <row r="19" spans="1:51" ht="15" customHeight="1" x14ac:dyDescent="0.2">
      <c r="A19" s="309"/>
      <c r="B19" s="311"/>
      <c r="C19" s="292"/>
      <c r="D19" s="292"/>
      <c r="E19" s="292"/>
      <c r="F19" s="292"/>
      <c r="G19" s="305"/>
      <c r="H19" s="292"/>
      <c r="I19" s="292"/>
      <c r="J19" s="292"/>
      <c r="K19" s="292"/>
      <c r="L19" s="292"/>
      <c r="M19" s="292"/>
      <c r="N19" s="292"/>
      <c r="O19" s="292"/>
      <c r="P19" s="292"/>
      <c r="Q19" s="292"/>
      <c r="R19" s="300"/>
      <c r="S19" s="299"/>
      <c r="T19" s="294"/>
      <c r="U19" s="293"/>
      <c r="V19" s="294">
        <f>IF(NOT(ISERROR(MATCH(U19,_xlfn.ANCHORARRAY(G30),0))),T32&amp;"Por favor no seleccionar los criterios de impacto",U19)</f>
        <v>0</v>
      </c>
      <c r="W19" s="299"/>
      <c r="X19" s="294"/>
      <c r="Y19" s="296"/>
      <c r="Z19" s="182">
        <v>4</v>
      </c>
      <c r="AA19" s="183"/>
      <c r="AB19" s="182"/>
      <c r="AC19" s="182"/>
      <c r="AD19" s="254" t="str">
        <f t="shared" si="11"/>
        <v xml:space="preserve">  </v>
      </c>
      <c r="AE19" s="184" t="str">
        <f t="shared" si="1"/>
        <v/>
      </c>
      <c r="AF19" s="185"/>
      <c r="AG19" s="185"/>
      <c r="AH19" s="186" t="str">
        <f t="shared" si="12"/>
        <v/>
      </c>
      <c r="AI19" s="185"/>
      <c r="AJ19" s="185"/>
      <c r="AK19" s="185"/>
      <c r="AL19" s="187" t="str">
        <f t="shared" ref="AL19:AL21" si="17">IFERROR(IF(AND(AE18="Probabilidad",AE19="Probabilidad"),(AN18-(+AN18*AH19)),IF(AND(AE18="Impacto",AE19="Probabilidad"),(AN17-(+AN17*AH19)),IF(AE19="Impacto",AN18,""))),"")</f>
        <v/>
      </c>
      <c r="AM19" s="188" t="str">
        <f t="shared" si="13"/>
        <v/>
      </c>
      <c r="AN19" s="186" t="str">
        <f t="shared" si="14"/>
        <v/>
      </c>
      <c r="AO19" s="188" t="str">
        <f t="shared" si="15"/>
        <v/>
      </c>
      <c r="AP19" s="186" t="str">
        <f t="shared" ref="AP19:AP21" si="18">IFERROR(IF(AND(AE18="Impacto",AE19="Impacto"),(AP18-(+AP18*AH19)),IF(AND(AE18="Probabilidad",AE19="Impacto"),(AP17-(+AP17*AH19)),IF(AE19="Probabilidad",AP18,""))),"")</f>
        <v/>
      </c>
      <c r="AQ19" s="189" t="str">
        <f>IFERROR(IF(OR(AND(AM19="Muy Baja",AO19="Leve"),AND(AM19="Muy Baja",AO19="Menor"),AND(AM19="Baja",AO19="Leve")),"Bajo",IF(OR(AND(AM19="Muy baja",AO19="Moderado"),AND(AM19="Baja",AO19="Menor"),AND(AM19="Baja",AO19="Moderado"),AND(AM19="Media",AO19="Leve"),AND(AM19="Media",AO19="Menor"),AND(AM19="Media",AO19="Moderado"),AND(AM19="Alta",AO19="Leve"),AND(AM19="Alta",AO19="Menor")),"Moderado",IF(OR(AND(AM19="Muy Baja",AO19="Mayor"),AND(AM19="Baja",AO19="Mayor"),AND(AM19="Media",AO19="Mayor"),AND(AM19="Alta",AO19="Moderado"),AND(AM19="Alta",AO19="Mayor"),AND(AM19="Muy Alta",AO19="Leve"),AND(AM19="Muy Alta",AO19="Menor"),AND(AM19="Muy Alta",AO19="Moderado"),AND(AM19="Muy Alta",AO19="Mayor")),"Alto",IF(OR(AND(AM19="Muy Baja",AO19="Catastrófico"),AND(AM19="Baja",AO19="Catastrófico"),AND(AM19="Media",AO19="Catastrófico"),AND(AM19="Alta",AO19="Catastrófico"),AND(AM19="Muy Alta",AO19="Catastrófico")),"Extremo","")))),"")</f>
        <v/>
      </c>
      <c r="AR19" s="190"/>
      <c r="AS19" s="178"/>
      <c r="AT19" s="180"/>
      <c r="AU19" s="180"/>
      <c r="AV19" s="191"/>
      <c r="AW19" s="292"/>
      <c r="AX19" s="292"/>
      <c r="AY19" s="292"/>
    </row>
    <row r="20" spans="1:51" ht="15" customHeight="1" x14ac:dyDescent="0.2">
      <c r="A20" s="309"/>
      <c r="B20" s="311"/>
      <c r="C20" s="292"/>
      <c r="D20" s="292"/>
      <c r="E20" s="292"/>
      <c r="F20" s="292"/>
      <c r="G20" s="305"/>
      <c r="H20" s="292"/>
      <c r="I20" s="292"/>
      <c r="J20" s="292"/>
      <c r="K20" s="292"/>
      <c r="L20" s="292"/>
      <c r="M20" s="292"/>
      <c r="N20" s="292"/>
      <c r="O20" s="292"/>
      <c r="P20" s="292"/>
      <c r="Q20" s="292"/>
      <c r="R20" s="300"/>
      <c r="S20" s="299"/>
      <c r="T20" s="294"/>
      <c r="U20" s="293"/>
      <c r="V20" s="294">
        <f>IF(NOT(ISERROR(MATCH(U20,_xlfn.ANCHORARRAY(G31),0))),T33&amp;"Por favor no seleccionar los criterios de impacto",U20)</f>
        <v>0</v>
      </c>
      <c r="W20" s="299"/>
      <c r="X20" s="294"/>
      <c r="Y20" s="296"/>
      <c r="Z20" s="182">
        <v>5</v>
      </c>
      <c r="AA20" s="183"/>
      <c r="AB20" s="182"/>
      <c r="AC20" s="182"/>
      <c r="AD20" s="254" t="str">
        <f t="shared" si="11"/>
        <v xml:space="preserve">  </v>
      </c>
      <c r="AE20" s="184" t="str">
        <f t="shared" si="1"/>
        <v/>
      </c>
      <c r="AF20" s="185"/>
      <c r="AG20" s="185"/>
      <c r="AH20" s="186" t="str">
        <f t="shared" si="12"/>
        <v/>
      </c>
      <c r="AI20" s="185"/>
      <c r="AJ20" s="185"/>
      <c r="AK20" s="185"/>
      <c r="AL20" s="187" t="str">
        <f t="shared" si="17"/>
        <v/>
      </c>
      <c r="AM20" s="188" t="str">
        <f t="shared" si="13"/>
        <v/>
      </c>
      <c r="AN20" s="186" t="str">
        <f t="shared" si="14"/>
        <v/>
      </c>
      <c r="AO20" s="188" t="str">
        <f t="shared" si="15"/>
        <v/>
      </c>
      <c r="AP20" s="186" t="str">
        <f t="shared" si="18"/>
        <v/>
      </c>
      <c r="AQ20" s="189" t="str">
        <f t="shared" si="16"/>
        <v/>
      </c>
      <c r="AR20" s="190"/>
      <c r="AS20" s="178"/>
      <c r="AT20" s="180"/>
      <c r="AU20" s="180"/>
      <c r="AV20" s="191"/>
      <c r="AW20" s="292"/>
      <c r="AX20" s="292"/>
      <c r="AY20" s="292"/>
    </row>
    <row r="21" spans="1:51" ht="15.75" customHeight="1" x14ac:dyDescent="0.2">
      <c r="A21" s="309"/>
      <c r="B21" s="311"/>
      <c r="C21" s="292"/>
      <c r="D21" s="292"/>
      <c r="E21" s="292"/>
      <c r="F21" s="292"/>
      <c r="G21" s="305"/>
      <c r="H21" s="292"/>
      <c r="I21" s="292"/>
      <c r="J21" s="292"/>
      <c r="K21" s="292"/>
      <c r="L21" s="292"/>
      <c r="M21" s="292"/>
      <c r="N21" s="292"/>
      <c r="O21" s="292"/>
      <c r="P21" s="292"/>
      <c r="Q21" s="292"/>
      <c r="R21" s="300"/>
      <c r="S21" s="299"/>
      <c r="T21" s="294"/>
      <c r="U21" s="293"/>
      <c r="V21" s="294">
        <f>IF(NOT(ISERROR(MATCH(U21,_xlfn.ANCHORARRAY(G32),0))),T34&amp;"Por favor no seleccionar los criterios de impacto",U21)</f>
        <v>0</v>
      </c>
      <c r="W21" s="299"/>
      <c r="X21" s="294"/>
      <c r="Y21" s="296"/>
      <c r="Z21" s="182">
        <v>6</v>
      </c>
      <c r="AA21" s="183"/>
      <c r="AB21" s="182"/>
      <c r="AC21" s="182"/>
      <c r="AD21" s="254" t="str">
        <f t="shared" si="11"/>
        <v xml:space="preserve">  </v>
      </c>
      <c r="AE21" s="184" t="str">
        <f t="shared" si="1"/>
        <v/>
      </c>
      <c r="AF21" s="185"/>
      <c r="AG21" s="185"/>
      <c r="AH21" s="186" t="str">
        <f t="shared" si="12"/>
        <v/>
      </c>
      <c r="AI21" s="185"/>
      <c r="AJ21" s="185"/>
      <c r="AK21" s="185"/>
      <c r="AL21" s="187" t="str">
        <f t="shared" si="17"/>
        <v/>
      </c>
      <c r="AM21" s="188" t="str">
        <f t="shared" si="13"/>
        <v/>
      </c>
      <c r="AN21" s="186" t="str">
        <f t="shared" si="14"/>
        <v/>
      </c>
      <c r="AO21" s="188" t="str">
        <f t="shared" si="15"/>
        <v/>
      </c>
      <c r="AP21" s="186" t="str">
        <f t="shared" si="18"/>
        <v/>
      </c>
      <c r="AQ21" s="189" t="str">
        <f t="shared" si="16"/>
        <v/>
      </c>
      <c r="AR21" s="190"/>
      <c r="AS21" s="178"/>
      <c r="AT21" s="180"/>
      <c r="AU21" s="180"/>
      <c r="AV21" s="191"/>
      <c r="AW21" s="292"/>
      <c r="AX21" s="292"/>
      <c r="AY21" s="292"/>
    </row>
    <row r="22" spans="1:51" ht="48" customHeight="1" x14ac:dyDescent="0.2">
      <c r="A22" s="309">
        <v>3</v>
      </c>
      <c r="B22" s="311" t="s">
        <v>300</v>
      </c>
      <c r="C22" s="292" t="s">
        <v>34</v>
      </c>
      <c r="D22" s="292" t="s">
        <v>76</v>
      </c>
      <c r="E22" s="292" t="s">
        <v>667</v>
      </c>
      <c r="F22" s="292" t="s">
        <v>668</v>
      </c>
      <c r="G22" s="305" t="str">
        <f t="shared" ref="G22" si="19">+CONCATENATE(C22," ",D22," ",E22)</f>
        <v>Posibilidad de afectación Económica y Reputacional Por Pérdida de la disponibilidad  UMVSVRDC01 Servidor AD Principal y OCI-SRV-AD debido a Daños Físicos en los equipos que se pueden presentar por Falta de mantenimiento físico preventivo, desgaste natural de los componentes electrónicos, Fallos en el circuito eléctrico y/o Corrupción o deterioro del sistema operativo que pueden ocasionar daños en la Configuración del servidor o en las base de datos del directorio activo.</v>
      </c>
      <c r="H22" s="292" t="s">
        <v>654</v>
      </c>
      <c r="I22" s="292" t="s">
        <v>669</v>
      </c>
      <c r="J22" s="292" t="s">
        <v>88</v>
      </c>
      <c r="K22" s="292" t="s">
        <v>670</v>
      </c>
      <c r="L22" s="292" t="s">
        <v>45</v>
      </c>
      <c r="M22" s="292" t="s">
        <v>564</v>
      </c>
      <c r="N22" s="292" t="s">
        <v>565</v>
      </c>
      <c r="O22" s="292" t="s">
        <v>671</v>
      </c>
      <c r="P22" s="292" t="s">
        <v>49</v>
      </c>
      <c r="Q22" s="292" t="s">
        <v>66</v>
      </c>
      <c r="R22" s="300">
        <v>5000</v>
      </c>
      <c r="S22" s="299" t="str">
        <f>IF(R22&lt;=0,"",IF(R22&lt;=2,"Muy Baja",IF(R22&lt;=24,"Baja",IF(R22&lt;=500,"Media",IF(R22&lt;=5000,"Alta","Muy Alta")))))</f>
        <v>Alta</v>
      </c>
      <c r="T22" s="294">
        <f>IF(S22="","",IF(S22="Muy Baja",0.2,IF(S22="Baja",0.4,IF(S22="Media",0.6,IF(S22="Alta",0.8,IF(S22="Muy Alta",1,))))))</f>
        <v>0.8</v>
      </c>
      <c r="U22" s="293" t="s">
        <v>242</v>
      </c>
      <c r="V22" s="294" t="str">
        <f>IF(NOT(ISERROR(MATCH(U22,'[5]Tabla Impacto'!$B$245:$B$247,0))),'[5]Tabla Impacto'!$F$224&amp;"Por favor no seleccionar los criterios de impacto(Afectación Económica o presupuestal y Pérdida Reputacional)",U22)</f>
        <v xml:space="preserve">     El riesgo afecta la imagen de la entidad internamente, de conocimiento general, nivel interno, de junta dircetiva y accionistas y/o de provedores</v>
      </c>
      <c r="W22" s="299" t="str">
        <f>IF(OR(V22='[5]Tabla Impacto'!$C$12,V22='[5]Tabla Impacto'!$D$12),"Leve",IF(OR(V22='[5]Tabla Impacto'!$C$13,V22='[5]Tabla Impacto'!$D$13),"Menor",IF(OR(V22='[5]Tabla Impacto'!$C$14,V22='[5]Tabla Impacto'!$D$14),"Moderado",IF(OR(V22='[5]Tabla Impacto'!$C$15,V22='[5]Tabla Impacto'!$D$15),"Mayor",IF(OR(V22='[5]Tabla Impacto'!$C$16,V22='[5]Tabla Impacto'!$D$16),"Catastrófico","")))))</f>
        <v>Menor</v>
      </c>
      <c r="X22" s="294">
        <f>IF(W22="","",IF(W22="Leve",0.2,IF(W22="Menor",0.4,IF(W22="Moderado",0.6,IF(W22="Mayor",0.8,IF(W22="Catastrófico",1,))))))</f>
        <v>0.4</v>
      </c>
      <c r="Y22" s="296" t="str">
        <f>IF(OR(AND(S22="Muy Baja",W22="Leve"),AND(S22="Muy Baja",W22="Menor"),AND(S22="Baja",W22="Leve")),"Bajo",IF(OR(AND(S22="Muy baja",W22="Moderado"),AND(S22="Baja",W22="Menor"),AND(S22="Baja",W22="Moderado"),AND(S22="Media",W22="Leve"),AND(S22="Media",W22="Menor"),AND(S22="Media",W22="Moderado"),AND(S22="Alta",W22="Leve"),AND(S22="Alta",W22="Menor")),"Moderado",IF(OR(AND(S22="Muy Baja",W22="Mayor"),AND(S22="Baja",W22="Mayor"),AND(S22="Media",W22="Mayor"),AND(S22="Alta",W22="Moderado"),AND(S22="Alta",W22="Mayor"),AND(S22="Muy Alta",W22="Leve"),AND(S22="Muy Alta",W22="Menor"),AND(S22="Muy Alta",W22="Moderado"),AND(S22="Muy Alta",W22="Mayor")),"Alto",IF(OR(AND(S22="Muy Baja",W22="Catastrófico"),AND(S22="Baja",W22="Catastrófico"),AND(S22="Media",W22="Catastrófico"),AND(S22="Alta",W22="Catastrófico"),AND(S22="Muy Alta",W22="Catastrófico")),"Extremo",""))))</f>
        <v>Moderado</v>
      </c>
      <c r="Z22" s="182">
        <v>1</v>
      </c>
      <c r="AA22" s="183" t="s">
        <v>672</v>
      </c>
      <c r="AB22" s="182" t="s">
        <v>40</v>
      </c>
      <c r="AC22" s="183" t="s">
        <v>673</v>
      </c>
      <c r="AD22" s="254" t="str">
        <f t="shared" si="11"/>
        <v>Líder Grupo Infraestructura Revisa cada  cuatro meses el cumplimiento al plan de mantenimiento anual donde se incluye el mantenimiento a los servidores físicos, diligenciando la bitácora de infraestructura, en caso que no se cumpla el plan de mantenimiento este se escalara al líder de infraestructura vía correo electrónico, quien dará las instrucciones a seguir a fin de garantizar el correcto funcionamiento de los servidores, como evidencia de esta actividad quedara el registro en la bitácora de infraestructura, los correos electrónicos cuando aplique, el informe de mantenimiento, el plan de mantenimiento.</v>
      </c>
      <c r="AE22" s="184" t="str">
        <f>IF(OR(AF22="Preventivo",AF22="Detectivo"),"Probabilidad",IF(AF22="Correctivo","Impacto",""))</f>
        <v>Probabilidad</v>
      </c>
      <c r="AF22" s="185" t="s">
        <v>200</v>
      </c>
      <c r="AG22" s="185" t="s">
        <v>201</v>
      </c>
      <c r="AH22" s="186" t="str">
        <f>IF(AND(AF22="Preventivo",AG22="Automático"),"50%",IF(AND(AF22="Preventivo",AG22="Manual"),"40%",IF(AND(AF22="Detectivo",AG22="Automático"),"40%",IF(AND(AF22="Detectivo",AG22="Manual"),"30%",IF(AND(AF22="Correctivo",AG22="Automático"),"35%",IF(AND(AF22="Correctivo",AG22="Manual"),"25%",""))))))</f>
        <v>40%</v>
      </c>
      <c r="AI22" s="185" t="s">
        <v>202</v>
      </c>
      <c r="AJ22" s="185" t="s">
        <v>203</v>
      </c>
      <c r="AK22" s="185" t="s">
        <v>204</v>
      </c>
      <c r="AL22" s="187">
        <f>IFERROR(IF(AE22="Probabilidad",(T22-(+T22*AH22)),IF(AE22="Impacto",T22,"")),"")</f>
        <v>0.48</v>
      </c>
      <c r="AM22" s="188" t="str">
        <f>IFERROR(IF(AL22="","",IF(AL22&lt;=0.2,"Muy Baja",IF(AL22&lt;=0.4,"Baja",IF(AL22&lt;=0.6,"Media",IF(AL22&lt;=0.8,"Alta","Muy Alta"))))),"")</f>
        <v>Media</v>
      </c>
      <c r="AN22" s="186">
        <f>+AL22</f>
        <v>0.48</v>
      </c>
      <c r="AO22" s="188" t="str">
        <f>IFERROR(IF(AP22="","",IF(AP22&lt;=0.2,"Leve",IF(AP22&lt;=0.4,"Menor",IF(AP22&lt;=0.6,"Moderado",IF(AP22&lt;=0.8,"Mayor","Catastrófico"))))),"")</f>
        <v>Menor</v>
      </c>
      <c r="AP22" s="186">
        <f t="shared" ref="AP22" si="20">IFERROR(IF(AE22="Impacto",(X22-(+X22*AH22)),IF(AE22="Probabilidad",X22,"")),"")</f>
        <v>0.4</v>
      </c>
      <c r="AQ22" s="189" t="str">
        <f>IFERROR(IF(OR(AND(AM22="Muy Baja",AO22="Leve"),AND(AM22="Muy Baja",AO22="Menor"),AND(AM22="Baja",AO22="Leve")),"Bajo",IF(OR(AND(AM22="Muy baja",AO22="Moderado"),AND(AM22="Baja",AO22="Menor"),AND(AM22="Baja",AO22="Moderado"),AND(AM22="Media",AO22="Leve"),AND(AM22="Media",AO22="Menor"),AND(AM22="Media",AO22="Moderado"),AND(AM22="Alta",AO22="Leve"),AND(AM22="Alta",AO22="Menor")),"Moderado",IF(OR(AND(AM22="Muy Baja",AO22="Mayor"),AND(AM22="Baja",AO22="Mayor"),AND(AM22="Media",AO22="Mayor"),AND(AM22="Alta",AO22="Moderado"),AND(AM22="Alta",AO22="Mayor"),AND(AM22="Muy Alta",AO22="Leve"),AND(AM22="Muy Alta",AO22="Menor"),AND(AM22="Muy Alta",AO22="Moderado"),AND(AM22="Muy Alta",AO22="Mayor")),"Alto",IF(OR(AND(AM22="Muy Baja",AO22="Catastrófico"),AND(AM22="Baja",AO22="Catastrófico"),AND(AM22="Media",AO22="Catastrófico"),AND(AM22="Alta",AO22="Catastrófico"),AND(AM22="Muy Alta",AO22="Catastrófico")),"Extremo","")))),"")</f>
        <v>Moderado</v>
      </c>
      <c r="AR22" s="190" t="s">
        <v>36</v>
      </c>
      <c r="AS22" s="178" t="s">
        <v>674</v>
      </c>
      <c r="AT22" s="178" t="s">
        <v>675</v>
      </c>
      <c r="AU22" s="178" t="s">
        <v>662</v>
      </c>
      <c r="AV22" s="208" t="s">
        <v>542</v>
      </c>
      <c r="AW22" s="292" t="s">
        <v>676</v>
      </c>
      <c r="AX22" s="292" t="s">
        <v>677</v>
      </c>
      <c r="AY22" s="292" t="s">
        <v>678</v>
      </c>
    </row>
    <row r="23" spans="1:51" ht="48" customHeight="1" x14ac:dyDescent="0.2">
      <c r="A23" s="309"/>
      <c r="B23" s="311"/>
      <c r="C23" s="292"/>
      <c r="D23" s="292"/>
      <c r="E23" s="292"/>
      <c r="F23" s="292"/>
      <c r="G23" s="305"/>
      <c r="H23" s="292"/>
      <c r="I23" s="292"/>
      <c r="J23" s="292"/>
      <c r="K23" s="292"/>
      <c r="L23" s="292"/>
      <c r="M23" s="292"/>
      <c r="N23" s="292"/>
      <c r="O23" s="292"/>
      <c r="P23" s="292"/>
      <c r="Q23" s="292"/>
      <c r="R23" s="300"/>
      <c r="S23" s="299"/>
      <c r="T23" s="294"/>
      <c r="U23" s="293"/>
      <c r="V23" s="294">
        <f>IF(NOT(ISERROR(MATCH(U23,_xlfn.ANCHORARRAY(G34),0))),T36&amp;"Por favor no seleccionar los criterios de impacto",U23)</f>
        <v>0</v>
      </c>
      <c r="W23" s="299"/>
      <c r="X23" s="294"/>
      <c r="Y23" s="296"/>
      <c r="Z23" s="182">
        <v>2</v>
      </c>
      <c r="AA23" s="183" t="s">
        <v>678</v>
      </c>
      <c r="AB23" s="182" t="s">
        <v>40</v>
      </c>
      <c r="AC23" s="183" t="s">
        <v>679</v>
      </c>
      <c r="AD23" s="254" t="str">
        <f t="shared" si="11"/>
        <v>Especialistas Servidores Revisa  semanalmente el estado de los controladores de dominio por medio de la herramienta tecnológica de monitoreo  la evidencia de este control esta definida en los informes semanales del proceso.
En caso de alerta de la herramienta se informa al líder de infraestructura vía correo electrónico y se inicia prueba de conectividad y soporte en sitio.
Como evidencia de esta actividad quedará los informes semanales del proceso y correo electrónico cuando aplique.</v>
      </c>
      <c r="AE23" s="184" t="str">
        <f>IF(OR(AF23="Preventivo",AF23="Detectivo"),"Probabilidad",IF(AF23="Correctivo","Impacto",""))</f>
        <v>Probabilidad</v>
      </c>
      <c r="AF23" s="185" t="s">
        <v>214</v>
      </c>
      <c r="AG23" s="185" t="s">
        <v>201</v>
      </c>
      <c r="AH23" s="186" t="str">
        <f t="shared" ref="AH23:AH27" si="21">IF(AND(AF23="Preventivo",AG23="Automático"),"50%",IF(AND(AF23="Preventivo",AG23="Manual"),"40%",IF(AND(AF23="Detectivo",AG23="Automático"),"40%",IF(AND(AF23="Detectivo",AG23="Manual"),"30%",IF(AND(AF23="Correctivo",AG23="Automático"),"35%",IF(AND(AF23="Correctivo",AG23="Manual"),"25%",""))))))</f>
        <v>30%</v>
      </c>
      <c r="AI23" s="185" t="s">
        <v>230</v>
      </c>
      <c r="AJ23" s="185" t="s">
        <v>203</v>
      </c>
      <c r="AK23" s="185" t="s">
        <v>204</v>
      </c>
      <c r="AL23" s="187">
        <f>IFERROR(IF(AND(AE22="Probabilidad",AE23="Probabilidad"),(AN22-(+AN22*AH23)),IF(AE23="Probabilidad",(T22-(+T22*AH23)),IF(AE23="Impacto",AN22,""))),"")</f>
        <v>0.33599999999999997</v>
      </c>
      <c r="AM23" s="188" t="str">
        <f t="shared" si="13"/>
        <v>Baja</v>
      </c>
      <c r="AN23" s="186">
        <f t="shared" ref="AN23:AN27" si="22">+AL23</f>
        <v>0.33599999999999997</v>
      </c>
      <c r="AO23" s="188" t="str">
        <f t="shared" si="15"/>
        <v>Menor</v>
      </c>
      <c r="AP23" s="186">
        <f t="shared" ref="AP23" si="23">IFERROR(IF(AND(AE22="Impacto",AE23="Impacto"),(AP22-(+AP22*AH23)),IF(AE23="Impacto",($W$13-(+$W$13*AH23)),IF(AE23="Probabilidad",AP22,""))),"")</f>
        <v>0.4</v>
      </c>
      <c r="AQ23" s="189" t="str">
        <f t="shared" ref="AQ23:AQ24" si="24">IFERROR(IF(OR(AND(AM23="Muy Baja",AO23="Leve"),AND(AM23="Muy Baja",AO23="Menor"),AND(AM23="Baja",AO23="Leve")),"Bajo",IF(OR(AND(AM23="Muy baja",AO23="Moderado"),AND(AM23="Baja",AO23="Menor"),AND(AM23="Baja",AO23="Moderado"),AND(AM23="Media",AO23="Leve"),AND(AM23="Media",AO23="Menor"),AND(AM23="Media",AO23="Moderado"),AND(AM23="Alta",AO23="Leve"),AND(AM23="Alta",AO23="Menor")),"Moderado",IF(OR(AND(AM23="Muy Baja",AO23="Mayor"),AND(AM23="Baja",AO23="Mayor"),AND(AM23="Media",AO23="Mayor"),AND(AM23="Alta",AO23="Moderado"),AND(AM23="Alta",AO23="Mayor"),AND(AM23="Muy Alta",AO23="Leve"),AND(AM23="Muy Alta",AO23="Menor"),AND(AM23="Muy Alta",AO23="Moderado"),AND(AM23="Muy Alta",AO23="Mayor")),"Alto",IF(OR(AND(AM23="Muy Baja",AO23="Catastrófico"),AND(AM23="Baja",AO23="Catastrófico"),AND(AM23="Media",AO23="Catastrófico"),AND(AM23="Alta",AO23="Catastrófico"),AND(AM23="Muy Alta",AO23="Catastrófico")),"Extremo","")))),"")</f>
        <v>Moderado</v>
      </c>
      <c r="AR23" s="190" t="s">
        <v>36</v>
      </c>
      <c r="AS23" s="178" t="s">
        <v>680</v>
      </c>
      <c r="AT23" s="178" t="s">
        <v>675</v>
      </c>
      <c r="AU23" s="178" t="s">
        <v>662</v>
      </c>
      <c r="AV23" s="208" t="s">
        <v>542</v>
      </c>
      <c r="AW23" s="292"/>
      <c r="AX23" s="292"/>
      <c r="AY23" s="292"/>
    </row>
    <row r="24" spans="1:51" ht="48" customHeight="1" x14ac:dyDescent="0.2">
      <c r="A24" s="309"/>
      <c r="B24" s="311"/>
      <c r="C24" s="292"/>
      <c r="D24" s="292"/>
      <c r="E24" s="292"/>
      <c r="F24" s="292"/>
      <c r="G24" s="305"/>
      <c r="H24" s="292"/>
      <c r="I24" s="292"/>
      <c r="J24" s="292"/>
      <c r="K24" s="292"/>
      <c r="L24" s="292"/>
      <c r="M24" s="292"/>
      <c r="N24" s="292"/>
      <c r="O24" s="292"/>
      <c r="P24" s="292"/>
      <c r="Q24" s="292"/>
      <c r="R24" s="300"/>
      <c r="S24" s="299"/>
      <c r="T24" s="294"/>
      <c r="U24" s="293"/>
      <c r="V24" s="294">
        <f>IF(NOT(ISERROR(MATCH(U24,_xlfn.ANCHORARRAY(G35),0))),T37&amp;"Por favor no seleccionar los criterios de impacto",U24)</f>
        <v>0</v>
      </c>
      <c r="W24" s="299"/>
      <c r="X24" s="294"/>
      <c r="Y24" s="296"/>
      <c r="Z24" s="182">
        <v>3</v>
      </c>
      <c r="AA24" s="183" t="s">
        <v>678</v>
      </c>
      <c r="AB24" s="182" t="s">
        <v>29</v>
      </c>
      <c r="AC24" s="183" t="s">
        <v>681</v>
      </c>
      <c r="AD24" s="254" t="str">
        <f t="shared" si="11"/>
        <v>Especialistas Servidores Verifica trimestralmente el funcionamiento del servidor de directorio activo  realizando un mantenimiento lógico preventivo (desfragmentación de disco, limpieza de archivos temporales, verificación e instalación de actualizaciones), diligenciando la Bitácora de infraestructura, en caso que el mantenimiento evidencie un mal funcionamiento en los servicios, se procederá a realizar un backup del directorio activo y se escala vía correo electrónico al líder de infraestructura la novedad, como evidencia de esta actividad quedan el registro en la bitácora de infraestructura, el backup del directorio activo y correo electrónico cuando aplique.</v>
      </c>
      <c r="AE24" s="184" t="str">
        <f>IF(OR(AF24="Preventivo",AF24="Detectivo"),"Probabilidad",IF(AF24="Correctivo","Impacto",""))</f>
        <v>Probabilidad</v>
      </c>
      <c r="AF24" s="185" t="s">
        <v>214</v>
      </c>
      <c r="AG24" s="185" t="s">
        <v>201</v>
      </c>
      <c r="AH24" s="186" t="str">
        <f t="shared" si="21"/>
        <v>30%</v>
      </c>
      <c r="AI24" s="185" t="s">
        <v>230</v>
      </c>
      <c r="AJ24" s="185" t="s">
        <v>203</v>
      </c>
      <c r="AK24" s="185" t="s">
        <v>204</v>
      </c>
      <c r="AL24" s="187">
        <f>IFERROR(IF(AND(AE23="Probabilidad",AE24="Probabilidad"),(AN23-(+AN23*AH24)),IF(AND(AE23="Impacto",AE24="Probabilidad"),(AN22-(+AN22*AH24)),IF(AE24="Impacto",AN23,""))),"")</f>
        <v>0.23519999999999996</v>
      </c>
      <c r="AM24" s="188" t="str">
        <f t="shared" si="13"/>
        <v>Baja</v>
      </c>
      <c r="AN24" s="186">
        <f t="shared" si="22"/>
        <v>0.23519999999999996</v>
      </c>
      <c r="AO24" s="188" t="str">
        <f t="shared" si="15"/>
        <v>Menor</v>
      </c>
      <c r="AP24" s="186">
        <f t="shared" ref="AP24:AP75" si="25">IFERROR(IF(AND(AE23="Impacto",AE24="Impacto"),(AP23-(+AP23*AH24)),IF(AND(AE23="Probabilidad",AE24="Impacto"),(AP22-(+AP22*AH24)),IF(AE24="Probabilidad",AP23,""))),"")</f>
        <v>0.4</v>
      </c>
      <c r="AQ24" s="189" t="str">
        <f t="shared" si="24"/>
        <v>Moderado</v>
      </c>
      <c r="AR24" s="190" t="s">
        <v>36</v>
      </c>
      <c r="AS24" s="178" t="s">
        <v>682</v>
      </c>
      <c r="AT24" s="178" t="s">
        <v>675</v>
      </c>
      <c r="AU24" s="178" t="s">
        <v>662</v>
      </c>
      <c r="AV24" s="208" t="s">
        <v>542</v>
      </c>
      <c r="AW24" s="292"/>
      <c r="AX24" s="292"/>
      <c r="AY24" s="292"/>
    </row>
    <row r="25" spans="1:51" ht="15" customHeight="1" x14ac:dyDescent="0.2">
      <c r="A25" s="309"/>
      <c r="B25" s="311"/>
      <c r="C25" s="292"/>
      <c r="D25" s="292"/>
      <c r="E25" s="292"/>
      <c r="F25" s="292"/>
      <c r="G25" s="305"/>
      <c r="H25" s="292"/>
      <c r="I25" s="292"/>
      <c r="J25" s="292"/>
      <c r="K25" s="292"/>
      <c r="L25" s="292"/>
      <c r="M25" s="292"/>
      <c r="N25" s="292"/>
      <c r="O25" s="292"/>
      <c r="P25" s="292"/>
      <c r="Q25" s="292"/>
      <c r="R25" s="300"/>
      <c r="S25" s="299"/>
      <c r="T25" s="294"/>
      <c r="U25" s="293"/>
      <c r="V25" s="294">
        <f>IF(NOT(ISERROR(MATCH(U25,_xlfn.ANCHORARRAY(G36),0))),T38&amp;"Por favor no seleccionar los criterios de impacto",U25)</f>
        <v>0</v>
      </c>
      <c r="W25" s="299"/>
      <c r="X25" s="294"/>
      <c r="Y25" s="296"/>
      <c r="Z25" s="182">
        <v>4</v>
      </c>
      <c r="AA25" s="183"/>
      <c r="AB25" s="182"/>
      <c r="AC25" s="182"/>
      <c r="AD25" s="254" t="str">
        <f t="shared" si="11"/>
        <v xml:space="preserve">  </v>
      </c>
      <c r="AE25" s="184" t="str">
        <f t="shared" ref="AE25:AE27" si="26">IF(OR(AF25="Preventivo",AF25="Detectivo"),"Probabilidad",IF(AF25="Correctivo","Impacto",""))</f>
        <v/>
      </c>
      <c r="AF25" s="185"/>
      <c r="AG25" s="185"/>
      <c r="AH25" s="186" t="str">
        <f t="shared" si="21"/>
        <v/>
      </c>
      <c r="AI25" s="185"/>
      <c r="AJ25" s="185"/>
      <c r="AK25" s="185"/>
      <c r="AL25" s="187" t="str">
        <f t="shared" ref="AL25:AL27" si="27">IFERROR(IF(AND(AE24="Probabilidad",AE25="Probabilidad"),(AN24-(+AN24*AH25)),IF(AND(AE24="Impacto",AE25="Probabilidad"),(AN23-(+AN23*AH25)),IF(AE25="Impacto",AN24,""))),"")</f>
        <v/>
      </c>
      <c r="AM25" s="188" t="str">
        <f t="shared" si="13"/>
        <v/>
      </c>
      <c r="AN25" s="186" t="str">
        <f t="shared" si="22"/>
        <v/>
      </c>
      <c r="AO25" s="188" t="str">
        <f t="shared" si="15"/>
        <v/>
      </c>
      <c r="AP25" s="186" t="str">
        <f t="shared" si="25"/>
        <v/>
      </c>
      <c r="AQ25" s="189" t="str">
        <f>IFERROR(IF(OR(AND(AM25="Muy Baja",AO25="Leve"),AND(AM25="Muy Baja",AO25="Menor"),AND(AM25="Baja",AO25="Leve")),"Bajo",IF(OR(AND(AM25="Muy baja",AO25="Moderado"),AND(AM25="Baja",AO25="Menor"),AND(AM25="Baja",AO25="Moderado"),AND(AM25="Media",AO25="Leve"),AND(AM25="Media",AO25="Menor"),AND(AM25="Media",AO25="Moderado"),AND(AM25="Alta",AO25="Leve"),AND(AM25="Alta",AO25="Menor")),"Moderado",IF(OR(AND(AM25="Muy Baja",AO25="Mayor"),AND(AM25="Baja",AO25="Mayor"),AND(AM25="Media",AO25="Mayor"),AND(AM25="Alta",AO25="Moderado"),AND(AM25="Alta",AO25="Mayor"),AND(AM25="Muy Alta",AO25="Leve"),AND(AM25="Muy Alta",AO25="Menor"),AND(AM25="Muy Alta",AO25="Moderado"),AND(AM25="Muy Alta",AO25="Mayor")),"Alto",IF(OR(AND(AM25="Muy Baja",AO25="Catastrófico"),AND(AM25="Baja",AO25="Catastrófico"),AND(AM25="Media",AO25="Catastrófico"),AND(AM25="Alta",AO25="Catastrófico"),AND(AM25="Muy Alta",AO25="Catastrófico")),"Extremo","")))),"")</f>
        <v/>
      </c>
      <c r="AR25" s="190"/>
      <c r="AS25" s="178"/>
      <c r="AT25" s="180"/>
      <c r="AU25" s="180"/>
      <c r="AV25" s="191"/>
      <c r="AW25" s="292"/>
      <c r="AX25" s="292"/>
      <c r="AY25" s="292"/>
    </row>
    <row r="26" spans="1:51" ht="15" customHeight="1" x14ac:dyDescent="0.2">
      <c r="A26" s="309"/>
      <c r="B26" s="311"/>
      <c r="C26" s="292"/>
      <c r="D26" s="292"/>
      <c r="E26" s="292"/>
      <c r="F26" s="292"/>
      <c r="G26" s="305"/>
      <c r="H26" s="292"/>
      <c r="I26" s="292"/>
      <c r="J26" s="292"/>
      <c r="K26" s="292"/>
      <c r="L26" s="292"/>
      <c r="M26" s="292"/>
      <c r="N26" s="292"/>
      <c r="O26" s="292"/>
      <c r="P26" s="292"/>
      <c r="Q26" s="292"/>
      <c r="R26" s="300"/>
      <c r="S26" s="299"/>
      <c r="T26" s="294"/>
      <c r="U26" s="293"/>
      <c r="V26" s="294">
        <f>IF(NOT(ISERROR(MATCH(U26,_xlfn.ANCHORARRAY(G37),0))),T39&amp;"Por favor no seleccionar los criterios de impacto",U26)</f>
        <v>0</v>
      </c>
      <c r="W26" s="299"/>
      <c r="X26" s="294"/>
      <c r="Y26" s="296"/>
      <c r="Z26" s="182">
        <v>5</v>
      </c>
      <c r="AA26" s="183"/>
      <c r="AB26" s="182"/>
      <c r="AC26" s="182"/>
      <c r="AD26" s="254" t="str">
        <f t="shared" si="11"/>
        <v xml:space="preserve">  </v>
      </c>
      <c r="AE26" s="184" t="str">
        <f t="shared" si="26"/>
        <v/>
      </c>
      <c r="AF26" s="185"/>
      <c r="AG26" s="185"/>
      <c r="AH26" s="186" t="str">
        <f t="shared" si="21"/>
        <v/>
      </c>
      <c r="AI26" s="185"/>
      <c r="AJ26" s="185"/>
      <c r="AK26" s="185"/>
      <c r="AL26" s="187" t="str">
        <f t="shared" si="27"/>
        <v/>
      </c>
      <c r="AM26" s="188" t="str">
        <f t="shared" si="13"/>
        <v/>
      </c>
      <c r="AN26" s="186" t="str">
        <f t="shared" si="22"/>
        <v/>
      </c>
      <c r="AO26" s="188" t="str">
        <f t="shared" si="15"/>
        <v/>
      </c>
      <c r="AP26" s="186" t="str">
        <f t="shared" si="25"/>
        <v/>
      </c>
      <c r="AQ26" s="189" t="str">
        <f t="shared" ref="AQ26:AQ27" si="28">IFERROR(IF(OR(AND(AM26="Muy Baja",AO26="Leve"),AND(AM26="Muy Baja",AO26="Menor"),AND(AM26="Baja",AO26="Leve")),"Bajo",IF(OR(AND(AM26="Muy baja",AO26="Moderado"),AND(AM26="Baja",AO26="Menor"),AND(AM26="Baja",AO26="Moderado"),AND(AM26="Media",AO26="Leve"),AND(AM26="Media",AO26="Menor"),AND(AM26="Media",AO26="Moderado"),AND(AM26="Alta",AO26="Leve"),AND(AM26="Alta",AO26="Menor")),"Moderado",IF(OR(AND(AM26="Muy Baja",AO26="Mayor"),AND(AM26="Baja",AO26="Mayor"),AND(AM26="Media",AO26="Mayor"),AND(AM26="Alta",AO26="Moderado"),AND(AM26="Alta",AO26="Mayor"),AND(AM26="Muy Alta",AO26="Leve"),AND(AM26="Muy Alta",AO26="Menor"),AND(AM26="Muy Alta",AO26="Moderado"),AND(AM26="Muy Alta",AO26="Mayor")),"Alto",IF(OR(AND(AM26="Muy Baja",AO26="Catastrófico"),AND(AM26="Baja",AO26="Catastrófico"),AND(AM26="Media",AO26="Catastrófico"),AND(AM26="Alta",AO26="Catastrófico"),AND(AM26="Muy Alta",AO26="Catastrófico")),"Extremo","")))),"")</f>
        <v/>
      </c>
      <c r="AR26" s="190"/>
      <c r="AS26" s="178"/>
      <c r="AT26" s="180"/>
      <c r="AU26" s="180"/>
      <c r="AV26" s="191"/>
      <c r="AW26" s="292"/>
      <c r="AX26" s="292"/>
      <c r="AY26" s="292"/>
    </row>
    <row r="27" spans="1:51" ht="15.75" customHeight="1" x14ac:dyDescent="0.2">
      <c r="A27" s="309"/>
      <c r="B27" s="311"/>
      <c r="C27" s="292"/>
      <c r="D27" s="292"/>
      <c r="E27" s="292"/>
      <c r="F27" s="292"/>
      <c r="G27" s="305"/>
      <c r="H27" s="292"/>
      <c r="I27" s="292"/>
      <c r="J27" s="292"/>
      <c r="K27" s="292"/>
      <c r="L27" s="292"/>
      <c r="M27" s="292"/>
      <c r="N27" s="292"/>
      <c r="O27" s="292"/>
      <c r="P27" s="292"/>
      <c r="Q27" s="292"/>
      <c r="R27" s="300"/>
      <c r="S27" s="299"/>
      <c r="T27" s="294"/>
      <c r="U27" s="293"/>
      <c r="V27" s="294">
        <f>IF(NOT(ISERROR(MATCH(U27,_xlfn.ANCHORARRAY(G38),0))),T40&amp;"Por favor no seleccionar los criterios de impacto",U27)</f>
        <v>0</v>
      </c>
      <c r="W27" s="299"/>
      <c r="X27" s="294"/>
      <c r="Y27" s="296"/>
      <c r="Z27" s="182">
        <v>6</v>
      </c>
      <c r="AA27" s="182"/>
      <c r="AB27" s="182"/>
      <c r="AC27" s="182"/>
      <c r="AD27" s="254" t="str">
        <f t="shared" si="11"/>
        <v xml:space="preserve">  </v>
      </c>
      <c r="AE27" s="184" t="str">
        <f t="shared" si="26"/>
        <v/>
      </c>
      <c r="AF27" s="185"/>
      <c r="AG27" s="185"/>
      <c r="AH27" s="186" t="str">
        <f t="shared" si="21"/>
        <v/>
      </c>
      <c r="AI27" s="185"/>
      <c r="AJ27" s="185"/>
      <c r="AK27" s="185"/>
      <c r="AL27" s="187" t="str">
        <f t="shared" si="27"/>
        <v/>
      </c>
      <c r="AM27" s="188" t="str">
        <f t="shared" si="13"/>
        <v/>
      </c>
      <c r="AN27" s="186" t="str">
        <f t="shared" si="22"/>
        <v/>
      </c>
      <c r="AO27" s="188" t="str">
        <f t="shared" si="15"/>
        <v/>
      </c>
      <c r="AP27" s="186" t="str">
        <f t="shared" si="25"/>
        <v/>
      </c>
      <c r="AQ27" s="189" t="str">
        <f t="shared" si="28"/>
        <v/>
      </c>
      <c r="AR27" s="190"/>
      <c r="AS27" s="178"/>
      <c r="AT27" s="180"/>
      <c r="AU27" s="180"/>
      <c r="AV27" s="191"/>
      <c r="AW27" s="292"/>
      <c r="AX27" s="292"/>
      <c r="AY27" s="292"/>
    </row>
    <row r="28" spans="1:51" ht="48" customHeight="1" x14ac:dyDescent="0.2">
      <c r="A28" s="309">
        <v>4</v>
      </c>
      <c r="B28" s="311" t="s">
        <v>300</v>
      </c>
      <c r="C28" s="292" t="s">
        <v>34</v>
      </c>
      <c r="D28" s="292" t="s">
        <v>76</v>
      </c>
      <c r="E28" s="292" t="s">
        <v>683</v>
      </c>
      <c r="F28" s="292" t="s">
        <v>684</v>
      </c>
      <c r="G28" s="305" t="str">
        <f t="shared" ref="G28" si="29">+CONCATENATE(C28," ",D28," ",E28)</f>
        <v>Posibilidad de afectación Económica y Reputacional Por Pérdida de la disponibilidad  Office 365 debido a Fallos internos en la plataforma del proveedor (Microsoft) que afectan los servicios prestados por el proveedor y/o Accesos no autorizados con privilegios de administrador, que modifiquen las configuraciones de la herramienta y ocasionen indisponibilidad del servicio.</v>
      </c>
      <c r="H28" s="292" t="s">
        <v>654</v>
      </c>
      <c r="I28" s="292" t="s">
        <v>685</v>
      </c>
      <c r="J28" s="292" t="s">
        <v>88</v>
      </c>
      <c r="K28" s="292" t="s">
        <v>686</v>
      </c>
      <c r="L28" s="292" t="s">
        <v>45</v>
      </c>
      <c r="M28" s="292" t="s">
        <v>564</v>
      </c>
      <c r="N28" s="292" t="s">
        <v>565</v>
      </c>
      <c r="O28" s="292" t="s">
        <v>687</v>
      </c>
      <c r="P28" s="292" t="s">
        <v>49</v>
      </c>
      <c r="Q28" s="292" t="s">
        <v>66</v>
      </c>
      <c r="R28" s="300">
        <v>5001</v>
      </c>
      <c r="S28" s="299" t="str">
        <f>IF(R28&lt;=0,"",IF(R28&lt;=2,"Muy Baja",IF(R28&lt;=24,"Baja",IF(R28&lt;=500,"Media",IF(R28&lt;=5000,"Alta","Muy Alta")))))</f>
        <v>Muy Alta</v>
      </c>
      <c r="T28" s="294">
        <f>IF(S28="","",IF(S28="Muy Baja",0.2,IF(S28="Baja",0.4,IF(S28="Media",0.6,IF(S28="Alta",0.8,IF(S28="Muy Alta",1,))))))</f>
        <v>1</v>
      </c>
      <c r="U28" s="293" t="s">
        <v>197</v>
      </c>
      <c r="V28" s="294" t="str">
        <f>IF(NOT(ISERROR(MATCH(U28,'[5]Tabla Impacto'!$B$245:$B$247,0))),'[5]Tabla Impacto'!$F$224&amp;"Por favor no seleccionar los criterios de impacto(Afectación Económica o presupuestal y Pérdida Reputacional)",U28)</f>
        <v xml:space="preserve">     El riesgo afecta la imagen de la entidad con algunos usuarios de relevancia frente al logro de los objetivos</v>
      </c>
      <c r="W28" s="299" t="str">
        <f>IF(OR(V28='[5]Tabla Impacto'!$C$12,V28='[5]Tabla Impacto'!$D$12),"Leve",IF(OR(V28='[5]Tabla Impacto'!$C$13,V28='[5]Tabla Impacto'!$D$13),"Menor",IF(OR(V28='[5]Tabla Impacto'!$C$14,V28='[5]Tabla Impacto'!$D$14),"Moderado",IF(OR(V28='[5]Tabla Impacto'!$C$15,V28='[5]Tabla Impacto'!$D$15),"Mayor",IF(OR(V28='[5]Tabla Impacto'!$C$16,V28='[5]Tabla Impacto'!$D$16),"Catastrófico","")))))</f>
        <v>Moderado</v>
      </c>
      <c r="X28" s="294">
        <f>IF(W28="","",IF(W28="Leve",0.2,IF(W28="Menor",0.4,IF(W28="Moderado",0.6,IF(W28="Mayor",0.8,IF(W28="Catastrófico",1,))))))</f>
        <v>0.6</v>
      </c>
      <c r="Y28" s="296" t="str">
        <f>IF(OR(AND(S28="Muy Baja",W28="Leve"),AND(S28="Muy Baja",W28="Menor"),AND(S28="Baja",W28="Leve")),"Bajo",IF(OR(AND(S28="Muy baja",W28="Moderado"),AND(S28="Baja",W28="Menor"),AND(S28="Baja",W28="Moderado"),AND(S28="Media",W28="Leve"),AND(S28="Media",W28="Menor"),AND(S28="Media",W28="Moderado"),AND(S28="Alta",W28="Leve"),AND(S28="Alta",W28="Menor")),"Moderado",IF(OR(AND(S28="Muy Baja",W28="Mayor"),AND(S28="Baja",W28="Mayor"),AND(S28="Media",W28="Mayor"),AND(S28="Alta",W28="Moderado"),AND(S28="Alta",W28="Mayor"),AND(S28="Muy Alta",W28="Leve"),AND(S28="Muy Alta",W28="Menor"),AND(S28="Muy Alta",W28="Moderado"),AND(S28="Muy Alta",W28="Mayor")),"Alto",IF(OR(AND(S28="Muy Baja",W28="Catastrófico"),AND(S28="Baja",W28="Catastrófico"),AND(S28="Media",W28="Catastrófico"),AND(S28="Alta",W28="Catastrófico"),AND(S28="Muy Alta",W28="Catastrófico")),"Extremo",""))))</f>
        <v>Alto</v>
      </c>
      <c r="Z28" s="182">
        <v>1</v>
      </c>
      <c r="AA28" s="182" t="s">
        <v>678</v>
      </c>
      <c r="AB28" s="182" t="s">
        <v>29</v>
      </c>
      <c r="AC28" s="183" t="s">
        <v>688</v>
      </c>
      <c r="AD28" s="254" t="str">
        <f t="shared" si="11"/>
        <v>Especialistas Servidores Verifica  mensualmente que los servicios prestados por el proveedor Microsoft se encuentren disponibles diligenciando la bitácora de Seguimiento de infraestructura ingresando a la consola de administración de office 365.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Bitácora de Seguimiento de Infraestructura, Solicitud de Servicio cuando aplique y correo electrónico cuando aplique.</v>
      </c>
      <c r="AE28" s="184" t="str">
        <f>IF(OR(AF28="Preventivo",AF28="Detectivo"),"Probabilidad",IF(AF28="Correctivo","Impacto",""))</f>
        <v>Probabilidad</v>
      </c>
      <c r="AF28" s="185" t="s">
        <v>214</v>
      </c>
      <c r="AG28" s="185" t="s">
        <v>201</v>
      </c>
      <c r="AH28" s="186" t="str">
        <f>IF(AND(AF28="Preventivo",AG28="Automático"),"50%",IF(AND(AF28="Preventivo",AG28="Manual"),"40%",IF(AND(AF28="Detectivo",AG28="Automático"),"40%",IF(AND(AF28="Detectivo",AG28="Manual"),"30%",IF(AND(AF28="Correctivo",AG28="Automático"),"35%",IF(AND(AF28="Correctivo",AG28="Manual"),"25%",""))))))</f>
        <v>30%</v>
      </c>
      <c r="AI28" s="185" t="s">
        <v>230</v>
      </c>
      <c r="AJ28" s="185" t="s">
        <v>203</v>
      </c>
      <c r="AK28" s="185" t="s">
        <v>204</v>
      </c>
      <c r="AL28" s="187">
        <f>IFERROR(IF(AE28="Probabilidad",(T28-(+T28*AH28)),IF(AE28="Impacto",T28,"")),"")</f>
        <v>0.7</v>
      </c>
      <c r="AM28" s="188" t="str">
        <f>IFERROR(IF(AL28="","",IF(AL28&lt;=0.2,"Muy Baja",IF(AL28&lt;=0.4,"Baja",IF(AL28&lt;=0.6,"Media",IF(AL28&lt;=0.8,"Alta","Muy Alta"))))),"")</f>
        <v>Alta</v>
      </c>
      <c r="AN28" s="186">
        <f>+AL28</f>
        <v>0.7</v>
      </c>
      <c r="AO28" s="188" t="str">
        <f>IFERROR(IF(AP28="","",IF(AP28&lt;=0.2,"Leve",IF(AP28&lt;=0.4,"Menor",IF(AP28&lt;=0.6,"Moderado",IF(AP28&lt;=0.8,"Mayor","Catastrófico"))))),"")</f>
        <v>Moderado</v>
      </c>
      <c r="AP28" s="186">
        <f t="shared" ref="AP28" si="30">IFERROR(IF(AE28="Impacto",(X28-(+X28*AH28)),IF(AE28="Probabilidad",X28,"")),"")</f>
        <v>0.6</v>
      </c>
      <c r="AQ28" s="189" t="str">
        <f>IFERROR(IF(OR(AND(AM28="Muy Baja",AO28="Leve"),AND(AM28="Muy Baja",AO28="Menor"),AND(AM28="Baja",AO28="Leve")),"Bajo",IF(OR(AND(AM28="Muy baja",AO28="Moderado"),AND(AM28="Baja",AO28="Menor"),AND(AM28="Baja",AO28="Moderado"),AND(AM28="Media",AO28="Leve"),AND(AM28="Media",AO28="Menor"),AND(AM28="Media",AO28="Moderado"),AND(AM28="Alta",AO28="Leve"),AND(AM28="Alta",AO28="Menor")),"Moderado",IF(OR(AND(AM28="Muy Baja",AO28="Mayor"),AND(AM28="Baja",AO28="Mayor"),AND(AM28="Media",AO28="Mayor"),AND(AM28="Alta",AO28="Moderado"),AND(AM28="Alta",AO28="Mayor"),AND(AM28="Muy Alta",AO28="Leve"),AND(AM28="Muy Alta",AO28="Menor"),AND(AM28="Muy Alta",AO28="Moderado"),AND(AM28="Muy Alta",AO28="Mayor")),"Alto",IF(OR(AND(AM28="Muy Baja",AO28="Catastrófico"),AND(AM28="Baja",AO28="Catastrófico"),AND(AM28="Media",AO28="Catastrófico"),AND(AM28="Alta",AO28="Catastrófico"),AND(AM28="Muy Alta",AO28="Catastrófico")),"Extremo","")))),"")</f>
        <v>Alto</v>
      </c>
      <c r="AR28" s="190" t="s">
        <v>36</v>
      </c>
      <c r="AS28" s="178" t="s">
        <v>689</v>
      </c>
      <c r="AT28" s="178" t="s">
        <v>675</v>
      </c>
      <c r="AU28" s="178" t="s">
        <v>662</v>
      </c>
      <c r="AV28" s="208" t="s">
        <v>542</v>
      </c>
      <c r="AW28" s="292" t="s">
        <v>690</v>
      </c>
      <c r="AX28" s="292" t="s">
        <v>691</v>
      </c>
      <c r="AY28" s="292" t="s">
        <v>692</v>
      </c>
    </row>
    <row r="29" spans="1:51" ht="48" customHeight="1" x14ac:dyDescent="0.2">
      <c r="A29" s="309"/>
      <c r="B29" s="311"/>
      <c r="C29" s="292"/>
      <c r="D29" s="292"/>
      <c r="E29" s="292"/>
      <c r="F29" s="292"/>
      <c r="G29" s="305"/>
      <c r="H29" s="292"/>
      <c r="I29" s="292"/>
      <c r="J29" s="292"/>
      <c r="K29" s="292"/>
      <c r="L29" s="292"/>
      <c r="M29" s="292"/>
      <c r="N29" s="292"/>
      <c r="O29" s="292"/>
      <c r="P29" s="292"/>
      <c r="Q29" s="292"/>
      <c r="R29" s="300"/>
      <c r="S29" s="299"/>
      <c r="T29" s="294"/>
      <c r="U29" s="293"/>
      <c r="V29" s="294">
        <f>IF(NOT(ISERROR(MATCH(U29,_xlfn.ANCHORARRAY(G40),0))),T42&amp;"Por favor no seleccionar los criterios de impacto",U29)</f>
        <v>0</v>
      </c>
      <c r="W29" s="299"/>
      <c r="X29" s="294"/>
      <c r="Y29" s="296"/>
      <c r="Z29" s="182">
        <v>2</v>
      </c>
      <c r="AA29" s="182" t="s">
        <v>672</v>
      </c>
      <c r="AB29" s="182" t="s">
        <v>29</v>
      </c>
      <c r="AC29" s="183" t="s">
        <v>693</v>
      </c>
      <c r="AD29" s="254" t="str">
        <f t="shared" si="11"/>
        <v xml:space="preserve">Líder Grupo Infraestructura Verifica cada cuatro meses el proceso de revisión y depuración de los usuarios que tienen acceso a las plataformas Oracle Cloud Infrastructure y Office 365, de acuerdo a la fecha de finalización de contrato cotejando con el directorio activo, En el caso de encontrar usuarios retirados de la compañía pero con acceso vigente a las plataformas se deberá eliminar inmediatamente la cuenta de usuario; de este proceso resultará la bitácora de seguimiento de infraestructura donde se especifica los roles y perfiles de los colaboradores y el rango de tiempo en los cuales tendrán acceso, esto con el fin de garantizar la seguridad en el acceso en las plataformas. </v>
      </c>
      <c r="AE29" s="184" t="str">
        <f>IF(OR(AF29="Preventivo",AF29="Detectivo"),"Probabilidad",IF(AF29="Correctivo","Impacto",""))</f>
        <v>Impacto</v>
      </c>
      <c r="AF29" s="185" t="s">
        <v>315</v>
      </c>
      <c r="AG29" s="185" t="s">
        <v>201</v>
      </c>
      <c r="AH29" s="186" t="str">
        <f t="shared" ref="AH29:AH33" si="31">IF(AND(AF29="Preventivo",AG29="Automático"),"50%",IF(AND(AF29="Preventivo",AG29="Manual"),"40%",IF(AND(AF29="Detectivo",AG29="Automático"),"40%",IF(AND(AF29="Detectivo",AG29="Manual"),"30%",IF(AND(AF29="Correctivo",AG29="Automático"),"35%",IF(AND(AF29="Correctivo",AG29="Manual"),"25%",""))))))</f>
        <v>25%</v>
      </c>
      <c r="AI29" s="185" t="s">
        <v>230</v>
      </c>
      <c r="AJ29" s="185" t="s">
        <v>203</v>
      </c>
      <c r="AK29" s="185" t="s">
        <v>204</v>
      </c>
      <c r="AL29" s="187">
        <f>IFERROR(IF(AND(AE28="Probabilidad",AE29="Probabilidad"),(AN28-(+AN28*AH29)),IF(AE29="Probabilidad",(T28-(+T28*AH29)),IF(AE29="Impacto",AN28,""))),"")</f>
        <v>0.7</v>
      </c>
      <c r="AM29" s="188" t="str">
        <f t="shared" si="13"/>
        <v>Alta</v>
      </c>
      <c r="AN29" s="186">
        <f t="shared" ref="AN29:AN33" si="32">+AL29</f>
        <v>0.7</v>
      </c>
      <c r="AO29" s="188" t="str">
        <f t="shared" si="15"/>
        <v>Leve</v>
      </c>
      <c r="AP29" s="186">
        <f t="shared" ref="AP29" si="33">IFERROR(IF(AND(AE28="Impacto",AE29="Impacto"),(AP28-(+AP28*AH29)),IF(AE29="Impacto",($W$13-(+$W$13*AH29)),IF(AE29="Probabilidad",AP28,""))),"")</f>
        <v>0</v>
      </c>
      <c r="AQ29" s="189" t="str">
        <f t="shared" ref="AQ29:AQ30" si="34">IFERROR(IF(OR(AND(AM29="Muy Baja",AO29="Leve"),AND(AM29="Muy Baja",AO29="Menor"),AND(AM29="Baja",AO29="Leve")),"Bajo",IF(OR(AND(AM29="Muy baja",AO29="Moderado"),AND(AM29="Baja",AO29="Menor"),AND(AM29="Baja",AO29="Moderado"),AND(AM29="Media",AO29="Leve"),AND(AM29="Media",AO29="Menor"),AND(AM29="Media",AO29="Moderado"),AND(AM29="Alta",AO29="Leve"),AND(AM29="Alta",AO29="Menor")),"Moderado",IF(OR(AND(AM29="Muy Baja",AO29="Mayor"),AND(AM29="Baja",AO29="Mayor"),AND(AM29="Media",AO29="Mayor"),AND(AM29="Alta",AO29="Moderado"),AND(AM29="Alta",AO29="Mayor"),AND(AM29="Muy Alta",AO29="Leve"),AND(AM29="Muy Alta",AO29="Menor"),AND(AM29="Muy Alta",AO29="Moderado"),AND(AM29="Muy Alta",AO29="Mayor")),"Alto",IF(OR(AND(AM29="Muy Baja",AO29="Catastrófico"),AND(AM29="Baja",AO29="Catastrófico"),AND(AM29="Media",AO29="Catastrófico"),AND(AM29="Alta",AO29="Catastrófico"),AND(AM29="Muy Alta",AO29="Catastrófico")),"Extremo","")))),"")</f>
        <v>Moderado</v>
      </c>
      <c r="AR29" s="190" t="s">
        <v>36</v>
      </c>
      <c r="AS29" s="178" t="s">
        <v>694</v>
      </c>
      <c r="AT29" s="178" t="s">
        <v>695</v>
      </c>
      <c r="AU29" s="178" t="s">
        <v>662</v>
      </c>
      <c r="AV29" s="208" t="s">
        <v>216</v>
      </c>
      <c r="AW29" s="292"/>
      <c r="AX29" s="292"/>
      <c r="AY29" s="292"/>
    </row>
    <row r="30" spans="1:51" ht="15" customHeight="1" x14ac:dyDescent="0.2">
      <c r="A30" s="309"/>
      <c r="B30" s="311"/>
      <c r="C30" s="292"/>
      <c r="D30" s="292"/>
      <c r="E30" s="292"/>
      <c r="F30" s="292"/>
      <c r="G30" s="305"/>
      <c r="H30" s="292"/>
      <c r="I30" s="292"/>
      <c r="J30" s="292"/>
      <c r="K30" s="292"/>
      <c r="L30" s="292"/>
      <c r="M30" s="292"/>
      <c r="N30" s="292"/>
      <c r="O30" s="292"/>
      <c r="P30" s="292"/>
      <c r="Q30" s="292"/>
      <c r="R30" s="300"/>
      <c r="S30" s="299"/>
      <c r="T30" s="294"/>
      <c r="U30" s="293"/>
      <c r="V30" s="294">
        <f>IF(NOT(ISERROR(MATCH(U30,_xlfn.ANCHORARRAY(G41),0))),T43&amp;"Por favor no seleccionar los criterios de impacto",U30)</f>
        <v>0</v>
      </c>
      <c r="W30" s="299"/>
      <c r="X30" s="294"/>
      <c r="Y30" s="296"/>
      <c r="Z30" s="182">
        <v>3</v>
      </c>
      <c r="AA30" s="182"/>
      <c r="AB30" s="182"/>
      <c r="AC30" s="182"/>
      <c r="AD30" s="254" t="str">
        <f t="shared" si="11"/>
        <v xml:space="preserve">  </v>
      </c>
      <c r="AE30" s="184" t="str">
        <f>IF(OR(AF30="Preventivo",AF30="Detectivo"),"Probabilidad",IF(AF30="Correctivo","Impacto",""))</f>
        <v/>
      </c>
      <c r="AF30" s="185"/>
      <c r="AG30" s="185"/>
      <c r="AH30" s="186" t="str">
        <f t="shared" si="31"/>
        <v/>
      </c>
      <c r="AI30" s="185"/>
      <c r="AJ30" s="185"/>
      <c r="AK30" s="185"/>
      <c r="AL30" s="187" t="str">
        <f>IFERROR(IF(AND(AE29="Probabilidad",AE30="Probabilidad"),(AN29-(+AN29*AH30)),IF(AND(AE29="Impacto",AE30="Probabilidad"),(AN28-(+AN28*AH30)),IF(AE30="Impacto",AN29,""))),"")</f>
        <v/>
      </c>
      <c r="AM30" s="188" t="str">
        <f t="shared" si="13"/>
        <v/>
      </c>
      <c r="AN30" s="186" t="str">
        <f t="shared" si="32"/>
        <v/>
      </c>
      <c r="AO30" s="188" t="str">
        <f t="shared" si="15"/>
        <v/>
      </c>
      <c r="AP30" s="186" t="str">
        <f t="shared" ref="AP30" si="35">IFERROR(IF(AND(AE29="Impacto",AE30="Impacto"),(AP29-(+AP29*AH30)),IF(AND(AE29="Probabilidad",AE30="Impacto"),(AP28-(+AP28*AH30)),IF(AE30="Probabilidad",AP29,""))),"")</f>
        <v/>
      </c>
      <c r="AQ30" s="189" t="str">
        <f t="shared" si="34"/>
        <v/>
      </c>
      <c r="AR30" s="190"/>
      <c r="AS30" s="178"/>
      <c r="AT30" s="180"/>
      <c r="AU30" s="180"/>
      <c r="AV30" s="191"/>
      <c r="AW30" s="292"/>
      <c r="AX30" s="292"/>
      <c r="AY30" s="292"/>
    </row>
    <row r="31" spans="1:51" ht="15" customHeight="1" x14ac:dyDescent="0.2">
      <c r="A31" s="309"/>
      <c r="B31" s="311"/>
      <c r="C31" s="292"/>
      <c r="D31" s="292"/>
      <c r="E31" s="292"/>
      <c r="F31" s="292"/>
      <c r="G31" s="305"/>
      <c r="H31" s="292"/>
      <c r="I31" s="292"/>
      <c r="J31" s="292"/>
      <c r="K31" s="292"/>
      <c r="L31" s="292"/>
      <c r="M31" s="292"/>
      <c r="N31" s="292"/>
      <c r="O31" s="292"/>
      <c r="P31" s="292"/>
      <c r="Q31" s="292"/>
      <c r="R31" s="300"/>
      <c r="S31" s="299"/>
      <c r="T31" s="294"/>
      <c r="U31" s="293"/>
      <c r="V31" s="294">
        <f>IF(NOT(ISERROR(MATCH(U31,_xlfn.ANCHORARRAY(G42),0))),T44&amp;"Por favor no seleccionar los criterios de impacto",U31)</f>
        <v>0</v>
      </c>
      <c r="W31" s="299"/>
      <c r="X31" s="294"/>
      <c r="Y31" s="296"/>
      <c r="Z31" s="182">
        <v>4</v>
      </c>
      <c r="AA31" s="182"/>
      <c r="AB31" s="182"/>
      <c r="AC31" s="182"/>
      <c r="AD31" s="254" t="str">
        <f t="shared" si="11"/>
        <v xml:space="preserve">  </v>
      </c>
      <c r="AE31" s="184" t="str">
        <f t="shared" ref="AE31:AE33" si="36">IF(OR(AF31="Preventivo",AF31="Detectivo"),"Probabilidad",IF(AF31="Correctivo","Impacto",""))</f>
        <v/>
      </c>
      <c r="AF31" s="185"/>
      <c r="AG31" s="185"/>
      <c r="AH31" s="186" t="str">
        <f t="shared" si="31"/>
        <v/>
      </c>
      <c r="AI31" s="185"/>
      <c r="AJ31" s="185"/>
      <c r="AK31" s="185"/>
      <c r="AL31" s="187" t="str">
        <f t="shared" ref="AL31:AL33" si="37">IFERROR(IF(AND(AE30="Probabilidad",AE31="Probabilidad"),(AN30-(+AN30*AH31)),IF(AND(AE30="Impacto",AE31="Probabilidad"),(AN29-(+AN29*AH31)),IF(AE31="Impacto",AN30,""))),"")</f>
        <v/>
      </c>
      <c r="AM31" s="188" t="str">
        <f t="shared" si="13"/>
        <v/>
      </c>
      <c r="AN31" s="186" t="str">
        <f t="shared" si="32"/>
        <v/>
      </c>
      <c r="AO31" s="188" t="str">
        <f t="shared" si="15"/>
        <v/>
      </c>
      <c r="AP31" s="186" t="str">
        <f t="shared" si="25"/>
        <v/>
      </c>
      <c r="AQ31" s="189" t="str">
        <f>IFERROR(IF(OR(AND(AM31="Muy Baja",AO31="Leve"),AND(AM31="Muy Baja",AO31="Menor"),AND(AM31="Baja",AO31="Leve")),"Bajo",IF(OR(AND(AM31="Muy baja",AO31="Moderado"),AND(AM31="Baja",AO31="Menor"),AND(AM31="Baja",AO31="Moderado"),AND(AM31="Media",AO31="Leve"),AND(AM31="Media",AO31="Menor"),AND(AM31="Media",AO31="Moderado"),AND(AM31="Alta",AO31="Leve"),AND(AM31="Alta",AO31="Menor")),"Moderado",IF(OR(AND(AM31="Muy Baja",AO31="Mayor"),AND(AM31="Baja",AO31="Mayor"),AND(AM31="Media",AO31="Mayor"),AND(AM31="Alta",AO31="Moderado"),AND(AM31="Alta",AO31="Mayor"),AND(AM31="Muy Alta",AO31="Leve"),AND(AM31="Muy Alta",AO31="Menor"),AND(AM31="Muy Alta",AO31="Moderado"),AND(AM31="Muy Alta",AO31="Mayor")),"Alto",IF(OR(AND(AM31="Muy Baja",AO31="Catastrófico"),AND(AM31="Baja",AO31="Catastrófico"),AND(AM31="Media",AO31="Catastrófico"),AND(AM31="Alta",AO31="Catastrófico"),AND(AM31="Muy Alta",AO31="Catastrófico")),"Extremo","")))),"")</f>
        <v/>
      </c>
      <c r="AR31" s="190"/>
      <c r="AS31" s="178"/>
      <c r="AT31" s="180"/>
      <c r="AU31" s="180"/>
      <c r="AV31" s="191"/>
      <c r="AW31" s="292"/>
      <c r="AX31" s="292"/>
      <c r="AY31" s="292"/>
    </row>
    <row r="32" spans="1:51" ht="15" customHeight="1" x14ac:dyDescent="0.2">
      <c r="A32" s="309"/>
      <c r="B32" s="311"/>
      <c r="C32" s="292"/>
      <c r="D32" s="292"/>
      <c r="E32" s="292"/>
      <c r="F32" s="292"/>
      <c r="G32" s="305"/>
      <c r="H32" s="292"/>
      <c r="I32" s="292"/>
      <c r="J32" s="292"/>
      <c r="K32" s="292"/>
      <c r="L32" s="292"/>
      <c r="M32" s="292"/>
      <c r="N32" s="292"/>
      <c r="O32" s="292"/>
      <c r="P32" s="292"/>
      <c r="Q32" s="292"/>
      <c r="R32" s="300"/>
      <c r="S32" s="299"/>
      <c r="T32" s="294"/>
      <c r="U32" s="293"/>
      <c r="V32" s="294">
        <f>IF(NOT(ISERROR(MATCH(U32,_xlfn.ANCHORARRAY(G43),0))),T45&amp;"Por favor no seleccionar los criterios de impacto",U32)</f>
        <v>0</v>
      </c>
      <c r="W32" s="299"/>
      <c r="X32" s="294"/>
      <c r="Y32" s="296"/>
      <c r="Z32" s="182">
        <v>5</v>
      </c>
      <c r="AA32" s="182"/>
      <c r="AB32" s="182"/>
      <c r="AC32" s="182"/>
      <c r="AD32" s="254" t="str">
        <f t="shared" si="11"/>
        <v xml:space="preserve">  </v>
      </c>
      <c r="AE32" s="184" t="str">
        <f t="shared" si="36"/>
        <v/>
      </c>
      <c r="AF32" s="185"/>
      <c r="AG32" s="185"/>
      <c r="AH32" s="186" t="str">
        <f t="shared" si="31"/>
        <v/>
      </c>
      <c r="AI32" s="185"/>
      <c r="AJ32" s="185"/>
      <c r="AK32" s="185"/>
      <c r="AL32" s="187" t="str">
        <f t="shared" si="37"/>
        <v/>
      </c>
      <c r="AM32" s="188" t="str">
        <f t="shared" si="13"/>
        <v/>
      </c>
      <c r="AN32" s="186" t="str">
        <f t="shared" si="32"/>
        <v/>
      </c>
      <c r="AO32" s="188" t="str">
        <f t="shared" si="15"/>
        <v/>
      </c>
      <c r="AP32" s="186" t="str">
        <f t="shared" si="25"/>
        <v/>
      </c>
      <c r="AQ32" s="189" t="str">
        <f t="shared" ref="AQ32:AQ33" si="38">IFERROR(IF(OR(AND(AM32="Muy Baja",AO32="Leve"),AND(AM32="Muy Baja",AO32="Menor"),AND(AM32="Baja",AO32="Leve")),"Bajo",IF(OR(AND(AM32="Muy baja",AO32="Moderado"),AND(AM32="Baja",AO32="Menor"),AND(AM32="Baja",AO32="Moderado"),AND(AM32="Media",AO32="Leve"),AND(AM32="Media",AO32="Menor"),AND(AM32="Media",AO32="Moderado"),AND(AM32="Alta",AO32="Leve"),AND(AM32="Alta",AO32="Menor")),"Moderado",IF(OR(AND(AM32="Muy Baja",AO32="Mayor"),AND(AM32="Baja",AO32="Mayor"),AND(AM32="Media",AO32="Mayor"),AND(AM32="Alta",AO32="Moderado"),AND(AM32="Alta",AO32="Mayor"),AND(AM32="Muy Alta",AO32="Leve"),AND(AM32="Muy Alta",AO32="Menor"),AND(AM32="Muy Alta",AO32="Moderado"),AND(AM32="Muy Alta",AO32="Mayor")),"Alto",IF(OR(AND(AM32="Muy Baja",AO32="Catastrófico"),AND(AM32="Baja",AO32="Catastrófico"),AND(AM32="Media",AO32="Catastrófico"),AND(AM32="Alta",AO32="Catastrófico"),AND(AM32="Muy Alta",AO32="Catastrófico")),"Extremo","")))),"")</f>
        <v/>
      </c>
      <c r="AR32" s="190"/>
      <c r="AS32" s="178"/>
      <c r="AT32" s="180"/>
      <c r="AU32" s="180"/>
      <c r="AV32" s="191"/>
      <c r="AW32" s="292"/>
      <c r="AX32" s="292"/>
      <c r="AY32" s="292"/>
    </row>
    <row r="33" spans="1:51" ht="15.75" customHeight="1" x14ac:dyDescent="0.2">
      <c r="A33" s="309"/>
      <c r="B33" s="311"/>
      <c r="C33" s="292"/>
      <c r="D33" s="292"/>
      <c r="E33" s="292"/>
      <c r="F33" s="292"/>
      <c r="G33" s="305"/>
      <c r="H33" s="292"/>
      <c r="I33" s="292"/>
      <c r="J33" s="292"/>
      <c r="K33" s="292"/>
      <c r="L33" s="292"/>
      <c r="M33" s="292"/>
      <c r="N33" s="292"/>
      <c r="O33" s="292"/>
      <c r="P33" s="292"/>
      <c r="Q33" s="292"/>
      <c r="R33" s="300"/>
      <c r="S33" s="299"/>
      <c r="T33" s="294"/>
      <c r="U33" s="293"/>
      <c r="V33" s="294">
        <f>IF(NOT(ISERROR(MATCH(U33,_xlfn.ANCHORARRAY(G44),0))),T46&amp;"Por favor no seleccionar los criterios de impacto",U33)</f>
        <v>0</v>
      </c>
      <c r="W33" s="299"/>
      <c r="X33" s="294"/>
      <c r="Y33" s="296"/>
      <c r="Z33" s="182">
        <v>6</v>
      </c>
      <c r="AA33" s="182"/>
      <c r="AB33" s="182"/>
      <c r="AC33" s="182"/>
      <c r="AD33" s="254" t="str">
        <f>+CONCATENATE(AA33," ",AB33," ",AC33)</f>
        <v xml:space="preserve">  </v>
      </c>
      <c r="AE33" s="184" t="str">
        <f t="shared" si="36"/>
        <v/>
      </c>
      <c r="AF33" s="185"/>
      <c r="AG33" s="185"/>
      <c r="AH33" s="186" t="str">
        <f t="shared" si="31"/>
        <v/>
      </c>
      <c r="AI33" s="185"/>
      <c r="AJ33" s="185"/>
      <c r="AK33" s="185"/>
      <c r="AL33" s="187" t="str">
        <f t="shared" si="37"/>
        <v/>
      </c>
      <c r="AM33" s="188" t="str">
        <f t="shared" si="13"/>
        <v/>
      </c>
      <c r="AN33" s="186" t="str">
        <f t="shared" si="32"/>
        <v/>
      </c>
      <c r="AO33" s="188" t="str">
        <f t="shared" si="15"/>
        <v/>
      </c>
      <c r="AP33" s="186" t="str">
        <f t="shared" si="25"/>
        <v/>
      </c>
      <c r="AQ33" s="189" t="str">
        <f t="shared" si="38"/>
        <v/>
      </c>
      <c r="AR33" s="190"/>
      <c r="AS33" s="178"/>
      <c r="AT33" s="180"/>
      <c r="AU33" s="180"/>
      <c r="AV33" s="191"/>
      <c r="AW33" s="292"/>
      <c r="AX33" s="292"/>
      <c r="AY33" s="292"/>
    </row>
    <row r="34" spans="1:51" ht="48" customHeight="1" x14ac:dyDescent="0.2">
      <c r="A34" s="309">
        <v>5</v>
      </c>
      <c r="B34" s="311" t="s">
        <v>300</v>
      </c>
      <c r="C34" s="292" t="s">
        <v>34</v>
      </c>
      <c r="D34" s="292" t="s">
        <v>76</v>
      </c>
      <c r="E34" s="292" t="s">
        <v>696</v>
      </c>
      <c r="F34" s="292" t="s">
        <v>668</v>
      </c>
      <c r="G34" s="305" t="str">
        <f t="shared" ref="G34" si="39">+CONCATENATE(C34," ",D34," ",E34)</f>
        <v>Posibilidad de afectación Económica y Reputacional Por Pérdida de la disponibilidad  UMVSVRDC03 Servidor Respaldo AD Sede Operativa y UMVSVRDC04 Servidor Respaldo AD Sede Producción debido a fallas en la prestación de servicio de Internet  ocasionados por daños en la infraestructura física y/o por Degradación del servicio AD, debido a fallas en el sistema operativo que impiden el logueo de los usuarios y/o Fallas en la prestación del servicio eléctrico debido a daños ocasionado en la infraestructura física</v>
      </c>
      <c r="H34" s="292" t="s">
        <v>654</v>
      </c>
      <c r="I34" s="292" t="s">
        <v>697</v>
      </c>
      <c r="J34" s="292" t="s">
        <v>88</v>
      </c>
      <c r="K34" s="292" t="s">
        <v>698</v>
      </c>
      <c r="L34" s="292" t="s">
        <v>45</v>
      </c>
      <c r="M34" s="292" t="s">
        <v>564</v>
      </c>
      <c r="N34" s="292" t="s">
        <v>565</v>
      </c>
      <c r="O34" s="292" t="s">
        <v>671</v>
      </c>
      <c r="P34" s="292" t="s">
        <v>49</v>
      </c>
      <c r="Q34" s="292" t="s">
        <v>66</v>
      </c>
      <c r="R34" s="300">
        <v>5000</v>
      </c>
      <c r="S34" s="299" t="str">
        <f>IF(R34&lt;=0,"",IF(R34&lt;=2,"Muy Baja",IF(R34&lt;=24,"Baja",IF(R34&lt;=500,"Media",IF(R34&lt;=5000,"Alta","Muy Alta")))))</f>
        <v>Alta</v>
      </c>
      <c r="T34" s="294">
        <f>IF(S34="","",IF(S34="Muy Baja",0.2,IF(S34="Baja",0.4,IF(S34="Media",0.6,IF(S34="Alta",0.8,IF(S34="Muy Alta",1,))))))</f>
        <v>0.8</v>
      </c>
      <c r="U34" s="293" t="s">
        <v>567</v>
      </c>
      <c r="V34" s="294" t="str">
        <f>IF(NOT(ISERROR(MATCH(U34,'[5]Tabla Impacto'!$B$245:$B$247,0))),'[5]Tabla Impacto'!$F$224&amp;"Por favor no seleccionar los criterios de impacto(Afectación Económica o presupuestal y Pérdida Reputacional)",U34)</f>
        <v xml:space="preserve">     El riesgo afecta la imagen de de la entidad con efecto publicitario sostenido a nivel de sector administrativo, nivel departamental o municipal</v>
      </c>
      <c r="W34" s="299" t="str">
        <f>IF(OR(V34='[5]Tabla Impacto'!$C$12,V34='[5]Tabla Impacto'!$D$12),"Leve",IF(OR(V34='[5]Tabla Impacto'!$C$13,V34='[5]Tabla Impacto'!$D$13),"Menor",IF(OR(V34='[5]Tabla Impacto'!$C$14,V34='[5]Tabla Impacto'!$D$14),"Moderado",IF(OR(V34='[5]Tabla Impacto'!$C$15,V34='[5]Tabla Impacto'!$D$15),"Mayor",IF(OR(V34='[5]Tabla Impacto'!$C$16,V34='[5]Tabla Impacto'!$D$16),"Catastrófico","")))))</f>
        <v>Mayor</v>
      </c>
      <c r="X34" s="294">
        <f>IF(W34="","",IF(W34="Leve",0.2,IF(W34="Menor",0.4,IF(W34="Moderado",0.6,IF(W34="Mayor",0.8,IF(W34="Catastrófico",1,))))))</f>
        <v>0.8</v>
      </c>
      <c r="Y34" s="296" t="str">
        <f>IF(OR(AND(S34="Muy Baja",W34="Leve"),AND(S34="Muy Baja",W34="Menor"),AND(S34="Baja",W34="Leve")),"Bajo",IF(OR(AND(S34="Muy baja",W34="Moderado"),AND(S34="Baja",W34="Menor"),AND(S34="Baja",W34="Moderado"),AND(S34="Media",W34="Leve"),AND(S34="Media",W34="Menor"),AND(S34="Media",W34="Moderado"),AND(S34="Alta",W34="Leve"),AND(S34="Alta",W34="Menor")),"Moderado",IF(OR(AND(S34="Muy Baja",W34="Mayor"),AND(S34="Baja",W34="Mayor"),AND(S34="Media",W34="Mayor"),AND(S34="Alta",W34="Moderado"),AND(S34="Alta",W34="Mayor"),AND(S34="Muy Alta",W34="Leve"),AND(S34="Muy Alta",W34="Menor"),AND(S34="Muy Alta",W34="Moderado"),AND(S34="Muy Alta",W34="Mayor")),"Alto",IF(OR(AND(S34="Muy Baja",W34="Catastrófico"),AND(S34="Baja",W34="Catastrófico"),AND(S34="Media",W34="Catastrófico"),AND(S34="Alta",W34="Catastrófico"),AND(S34="Muy Alta",W34="Catastrófico")),"Extremo",""))))</f>
        <v>Alto</v>
      </c>
      <c r="Z34" s="182">
        <v>1</v>
      </c>
      <c r="AA34" s="182" t="s">
        <v>699</v>
      </c>
      <c r="AB34" s="182" t="s">
        <v>29</v>
      </c>
      <c r="AC34" s="183" t="s">
        <v>700</v>
      </c>
      <c r="AD34" s="254" t="str">
        <f>+CONCATENATE(AA34," ",AB34," ",AC34)</f>
        <v>Especialista Nivel II Verifica diariamente el estado de disponibilidad de los AD de las Sedes, a través del diligenciamiento del Formulario de Estado de Servicios Tecnológicos. En caso de presentarse, indisponibilidad del servicio, se notifica al equipo de infraestructura vía correo electrónico quienes verificarán la causa del inconveniente por medio de un diagnóstico, a través del diligenciamiento del Formulario de Estado de Servicios Tecnológicos y del formato de Control de Cambios en caso de ser necesario.
Como evidencia de esta actividad, resultará Formulario de Estado de Servicios Tecnológicos. Correo electrónico y Formato de Control de Cambios en caso de ser necesario.</v>
      </c>
      <c r="AE34" s="184" t="str">
        <f>IF(OR(AF34="Preventivo",AF34="Detectivo"),"Probabilidad",IF(AF34="Correctivo","Impacto",""))</f>
        <v>Probabilidad</v>
      </c>
      <c r="AF34" s="185" t="s">
        <v>214</v>
      </c>
      <c r="AG34" s="185" t="s">
        <v>701</v>
      </c>
      <c r="AH34" s="186" t="str">
        <f>IF(AND(AF34="Preventivo",AG34="Automático"),"50%",IF(AND(AF34="Preventivo",AG34="Manual"),"40%",IF(AND(AF34="Detectivo",AG34="Automático"),"40%",IF(AND(AF34="Detectivo",AG34="Manual"),"30%",IF(AND(AF34="Correctivo",AG34="Automático"),"35%",IF(AND(AF34="Correctivo",AG34="Manual"),"25%",""))))))</f>
        <v>40%</v>
      </c>
      <c r="AI34" s="185" t="s">
        <v>230</v>
      </c>
      <c r="AJ34" s="185" t="s">
        <v>203</v>
      </c>
      <c r="AK34" s="185" t="s">
        <v>204</v>
      </c>
      <c r="AL34" s="187">
        <f>IFERROR(IF(AE34="Probabilidad",(T34-(+T34*AH34)),IF(AE34="Impacto",T34,"")),"")</f>
        <v>0.48</v>
      </c>
      <c r="AM34" s="188" t="str">
        <f>IFERROR(IF(AL34="","",IF(AL34&lt;=0.2,"Muy Baja",IF(AL34&lt;=0.4,"Baja",IF(AL34&lt;=0.6,"Media",IF(AL34&lt;=0.8,"Alta","Muy Alta"))))),"")</f>
        <v>Media</v>
      </c>
      <c r="AN34" s="186">
        <f>+AL34</f>
        <v>0.48</v>
      </c>
      <c r="AO34" s="188" t="str">
        <f>IFERROR(IF(AP34="","",IF(AP34&lt;=0.2,"Leve",IF(AP34&lt;=0.4,"Menor",IF(AP34&lt;=0.6,"Moderado",IF(AP34&lt;=0.8,"Mayor","Catastrófico"))))),"")</f>
        <v>Mayor</v>
      </c>
      <c r="AP34" s="186">
        <f t="shared" ref="AP34" si="40">IFERROR(IF(AE34="Impacto",(X34-(+X34*AH34)),IF(AE34="Probabilidad",X34,"")),"")</f>
        <v>0.8</v>
      </c>
      <c r="AQ34" s="189" t="str">
        <f>IFERROR(IF(OR(AND(AM34="Muy Baja",AO34="Leve"),AND(AM34="Muy Baja",AO34="Menor"),AND(AM34="Baja",AO34="Leve")),"Bajo",IF(OR(AND(AM34="Muy baja",AO34="Moderado"),AND(AM34="Baja",AO34="Menor"),AND(AM34="Baja",AO34="Moderado"),AND(AM34="Media",AO34="Leve"),AND(AM34="Media",AO34="Menor"),AND(AM34="Media",AO34="Moderado"),AND(AM34="Alta",AO34="Leve"),AND(AM34="Alta",AO34="Menor")),"Moderado",IF(OR(AND(AM34="Muy Baja",AO34="Mayor"),AND(AM34="Baja",AO34="Mayor"),AND(AM34="Media",AO34="Mayor"),AND(AM34="Alta",AO34="Moderado"),AND(AM34="Alta",AO34="Mayor"),AND(AM34="Muy Alta",AO34="Leve"),AND(AM34="Muy Alta",AO34="Menor"),AND(AM34="Muy Alta",AO34="Moderado"),AND(AM34="Muy Alta",AO34="Mayor")),"Alto",IF(OR(AND(AM34="Muy Baja",AO34="Catastrófico"),AND(AM34="Baja",AO34="Catastrófico"),AND(AM34="Media",AO34="Catastrófico"),AND(AM34="Alta",AO34="Catastrófico"),AND(AM34="Muy Alta",AO34="Catastrófico")),"Extremo","")))),"")</f>
        <v>Alto</v>
      </c>
      <c r="AR34" s="190" t="s">
        <v>36</v>
      </c>
      <c r="AS34" s="178" t="s">
        <v>702</v>
      </c>
      <c r="AT34" s="178" t="s">
        <v>699</v>
      </c>
      <c r="AU34" s="178" t="s">
        <v>703</v>
      </c>
      <c r="AV34" s="208" t="s">
        <v>542</v>
      </c>
      <c r="AW34" s="292" t="s">
        <v>704</v>
      </c>
      <c r="AX34" s="292" t="s">
        <v>705</v>
      </c>
      <c r="AY34" s="292" t="s">
        <v>675</v>
      </c>
    </row>
    <row r="35" spans="1:51" ht="48" customHeight="1" x14ac:dyDescent="0.2">
      <c r="A35" s="309"/>
      <c r="B35" s="311"/>
      <c r="C35" s="292"/>
      <c r="D35" s="292"/>
      <c r="E35" s="292"/>
      <c r="F35" s="292"/>
      <c r="G35" s="305"/>
      <c r="H35" s="292"/>
      <c r="I35" s="292"/>
      <c r="J35" s="292"/>
      <c r="K35" s="292"/>
      <c r="L35" s="292"/>
      <c r="M35" s="292"/>
      <c r="N35" s="292"/>
      <c r="O35" s="292"/>
      <c r="P35" s="292"/>
      <c r="Q35" s="292"/>
      <c r="R35" s="300"/>
      <c r="S35" s="299"/>
      <c r="T35" s="294"/>
      <c r="U35" s="293"/>
      <c r="V35" s="294">
        <f>IF(NOT(ISERROR(MATCH(U35,_xlfn.ANCHORARRAY(G46),0))),T48&amp;"Por favor no seleccionar los criterios de impacto",U35)</f>
        <v>0</v>
      </c>
      <c r="W35" s="299"/>
      <c r="X35" s="294"/>
      <c r="Y35" s="296"/>
      <c r="Z35" s="182">
        <v>2</v>
      </c>
      <c r="AA35" s="182" t="s">
        <v>678</v>
      </c>
      <c r="AB35" s="182" t="s">
        <v>29</v>
      </c>
      <c r="AC35" s="183" t="s">
        <v>706</v>
      </c>
      <c r="AD35" s="254" t="str">
        <f t="shared" si="11"/>
        <v>Especialistas Servidores Verifica  trimestralmente el funcionamiento del servidor de directorio activo  realizando un mantenimiento lógico preventivo (desfragmentación de disco, limpieza de archivos temporales, verificación e instalación de actualizaciones), diligenciando la Bitácora de infraestructura, en caso que el mantenimiento evidencie un mal funcionamiento en los servicios, se procederá a realizar un backup del directorio activo y se escala vía correo electrónico al líder de infraestructura la novedad, como evidencia de esta actividad quedan el registro en la bitácora de infraestructura, el backup del directorio activo y correo electrónico cuando aplique.</v>
      </c>
      <c r="AE35" s="184" t="str">
        <f>IF(OR(AF35="Preventivo",AF35="Detectivo"),"Probabilidad",IF(AF35="Correctivo","Impacto",""))</f>
        <v>Probabilidad</v>
      </c>
      <c r="AF35" s="185" t="s">
        <v>200</v>
      </c>
      <c r="AG35" s="185" t="s">
        <v>201</v>
      </c>
      <c r="AH35" s="186" t="str">
        <f t="shared" ref="AH35:AH39" si="41">IF(AND(AF35="Preventivo",AG35="Automático"),"50%",IF(AND(AF35="Preventivo",AG35="Manual"),"40%",IF(AND(AF35="Detectivo",AG35="Automático"),"40%",IF(AND(AF35="Detectivo",AG35="Manual"),"30%",IF(AND(AF35="Correctivo",AG35="Automático"),"35%",IF(AND(AF35="Correctivo",AG35="Manual"),"25%",""))))))</f>
        <v>40%</v>
      </c>
      <c r="AI35" s="185" t="s">
        <v>230</v>
      </c>
      <c r="AJ35" s="185" t="s">
        <v>203</v>
      </c>
      <c r="AK35" s="185" t="s">
        <v>204</v>
      </c>
      <c r="AL35" s="187">
        <f>IFERROR(IF(AND(AE34="Probabilidad",AE35="Probabilidad"),(AN34-(+AN34*AH35)),IF(AE35="Probabilidad",(T34-(+T34*AH35)),IF(AE35="Impacto",AN34,""))),"")</f>
        <v>0.28799999999999998</v>
      </c>
      <c r="AM35" s="188" t="str">
        <f t="shared" si="13"/>
        <v>Baja</v>
      </c>
      <c r="AN35" s="186">
        <f t="shared" ref="AN35:AN39" si="42">+AL35</f>
        <v>0.28799999999999998</v>
      </c>
      <c r="AO35" s="188" t="str">
        <f t="shared" si="15"/>
        <v>Mayor</v>
      </c>
      <c r="AP35" s="186">
        <f t="shared" ref="AP35" si="43">IFERROR(IF(AND(AE34="Impacto",AE35="Impacto"),(AP34-(+AP34*AH35)),IF(AE35="Impacto",($W$13-(+$W$13*AH35)),IF(AE35="Probabilidad",AP34,""))),"")</f>
        <v>0.8</v>
      </c>
      <c r="AQ35" s="189" t="str">
        <f t="shared" ref="AQ35:AQ36" si="44">IFERROR(IF(OR(AND(AM35="Muy Baja",AO35="Leve"),AND(AM35="Muy Baja",AO35="Menor"),AND(AM35="Baja",AO35="Leve")),"Bajo",IF(OR(AND(AM35="Muy baja",AO35="Moderado"),AND(AM35="Baja",AO35="Menor"),AND(AM35="Baja",AO35="Moderado"),AND(AM35="Media",AO35="Leve"),AND(AM35="Media",AO35="Menor"),AND(AM35="Media",AO35="Moderado"),AND(AM35="Alta",AO35="Leve"),AND(AM35="Alta",AO35="Menor")),"Moderado",IF(OR(AND(AM35="Muy Baja",AO35="Mayor"),AND(AM35="Baja",AO35="Mayor"),AND(AM35="Media",AO35="Mayor"),AND(AM35="Alta",AO35="Moderado"),AND(AM35="Alta",AO35="Mayor"),AND(AM35="Muy Alta",AO35="Leve"),AND(AM35="Muy Alta",AO35="Menor"),AND(AM35="Muy Alta",AO35="Moderado"),AND(AM35="Muy Alta",AO35="Mayor")),"Alto",IF(OR(AND(AM35="Muy Baja",AO35="Catastrófico"),AND(AM35="Baja",AO35="Catastrófico"),AND(AM35="Media",AO35="Catastrófico"),AND(AM35="Alta",AO35="Catastrófico"),AND(AM35="Muy Alta",AO35="Catastrófico")),"Extremo","")))),"")</f>
        <v>Alto</v>
      </c>
      <c r="AR35" s="190" t="s">
        <v>36</v>
      </c>
      <c r="AS35" s="178" t="s">
        <v>707</v>
      </c>
      <c r="AT35" s="178" t="s">
        <v>708</v>
      </c>
      <c r="AU35" s="178" t="s">
        <v>662</v>
      </c>
      <c r="AV35" s="208" t="s">
        <v>542</v>
      </c>
      <c r="AW35" s="292"/>
      <c r="AX35" s="292"/>
      <c r="AY35" s="292"/>
    </row>
    <row r="36" spans="1:51" ht="15" customHeight="1" x14ac:dyDescent="0.2">
      <c r="A36" s="309"/>
      <c r="B36" s="311"/>
      <c r="C36" s="292"/>
      <c r="D36" s="292"/>
      <c r="E36" s="292"/>
      <c r="F36" s="292"/>
      <c r="G36" s="305"/>
      <c r="H36" s="292"/>
      <c r="I36" s="292"/>
      <c r="J36" s="292"/>
      <c r="K36" s="292"/>
      <c r="L36" s="292"/>
      <c r="M36" s="292"/>
      <c r="N36" s="292"/>
      <c r="O36" s="292"/>
      <c r="P36" s="292"/>
      <c r="Q36" s="292"/>
      <c r="R36" s="300"/>
      <c r="S36" s="299"/>
      <c r="T36" s="294"/>
      <c r="U36" s="293"/>
      <c r="V36" s="294">
        <f>IF(NOT(ISERROR(MATCH(U36,_xlfn.ANCHORARRAY(G47),0))),T49&amp;"Por favor no seleccionar los criterios de impacto",U36)</f>
        <v>0</v>
      </c>
      <c r="W36" s="299"/>
      <c r="X36" s="294"/>
      <c r="Y36" s="296"/>
      <c r="Z36" s="182">
        <v>3</v>
      </c>
      <c r="AA36" s="182"/>
      <c r="AB36" s="182"/>
      <c r="AC36" s="182"/>
      <c r="AD36" s="254" t="str">
        <f t="shared" si="11"/>
        <v xml:space="preserve">  </v>
      </c>
      <c r="AE36" s="184" t="str">
        <f>IF(OR(AF36="Preventivo",AF36="Detectivo"),"Probabilidad",IF(AF36="Correctivo","Impacto",""))</f>
        <v/>
      </c>
      <c r="AF36" s="185"/>
      <c r="AG36" s="185"/>
      <c r="AH36" s="186" t="str">
        <f t="shared" si="41"/>
        <v/>
      </c>
      <c r="AI36" s="185"/>
      <c r="AJ36" s="185"/>
      <c r="AK36" s="185"/>
      <c r="AL36" s="187" t="str">
        <f>IFERROR(IF(AND(AE35="Probabilidad",AE36="Probabilidad"),(AN35-(+AN35*AH36)),IF(AND(AE35="Impacto",AE36="Probabilidad"),(AN34-(+AN34*AH36)),IF(AE36="Impacto",AN35,""))),"")</f>
        <v/>
      </c>
      <c r="AM36" s="188" t="str">
        <f t="shared" si="13"/>
        <v/>
      </c>
      <c r="AN36" s="186" t="str">
        <f t="shared" si="42"/>
        <v/>
      </c>
      <c r="AO36" s="188" t="str">
        <f t="shared" si="15"/>
        <v/>
      </c>
      <c r="AP36" s="186" t="str">
        <f t="shared" ref="AP36" si="45">IFERROR(IF(AND(AE35="Impacto",AE36="Impacto"),(AP35-(+AP35*AH36)),IF(AND(AE35="Probabilidad",AE36="Impacto"),(AP34-(+AP34*AH36)),IF(AE36="Probabilidad",AP35,""))),"")</f>
        <v/>
      </c>
      <c r="AQ36" s="189" t="str">
        <f t="shared" si="44"/>
        <v/>
      </c>
      <c r="AR36" s="190"/>
      <c r="AS36" s="178"/>
      <c r="AT36" s="180"/>
      <c r="AU36" s="180"/>
      <c r="AV36" s="191"/>
      <c r="AW36" s="292"/>
      <c r="AX36" s="292"/>
      <c r="AY36" s="292"/>
    </row>
    <row r="37" spans="1:51" ht="15" customHeight="1" x14ac:dyDescent="0.2">
      <c r="A37" s="309"/>
      <c r="B37" s="311"/>
      <c r="C37" s="292"/>
      <c r="D37" s="292"/>
      <c r="E37" s="292"/>
      <c r="F37" s="292"/>
      <c r="G37" s="305"/>
      <c r="H37" s="292"/>
      <c r="I37" s="292"/>
      <c r="J37" s="292"/>
      <c r="K37" s="292"/>
      <c r="L37" s="292"/>
      <c r="M37" s="292"/>
      <c r="N37" s="292"/>
      <c r="O37" s="292"/>
      <c r="P37" s="292"/>
      <c r="Q37" s="292"/>
      <c r="R37" s="300"/>
      <c r="S37" s="299"/>
      <c r="T37" s="294"/>
      <c r="U37" s="293"/>
      <c r="V37" s="294">
        <f>IF(NOT(ISERROR(MATCH(U37,_xlfn.ANCHORARRAY(G48),0))),T50&amp;"Por favor no seleccionar los criterios de impacto",U37)</f>
        <v>0</v>
      </c>
      <c r="W37" s="299"/>
      <c r="X37" s="294"/>
      <c r="Y37" s="296"/>
      <c r="Z37" s="182">
        <v>4</v>
      </c>
      <c r="AA37" s="182"/>
      <c r="AB37" s="182"/>
      <c r="AC37" s="182"/>
      <c r="AD37" s="254" t="str">
        <f t="shared" si="11"/>
        <v xml:space="preserve">  </v>
      </c>
      <c r="AE37" s="184" t="str">
        <f t="shared" ref="AE37:AE39" si="46">IF(OR(AF37="Preventivo",AF37="Detectivo"),"Probabilidad",IF(AF37="Correctivo","Impacto",""))</f>
        <v/>
      </c>
      <c r="AF37" s="185"/>
      <c r="AG37" s="185"/>
      <c r="AH37" s="186" t="str">
        <f t="shared" si="41"/>
        <v/>
      </c>
      <c r="AI37" s="185"/>
      <c r="AJ37" s="185"/>
      <c r="AK37" s="185"/>
      <c r="AL37" s="187" t="str">
        <f t="shared" ref="AL37:AL39" si="47">IFERROR(IF(AND(AE36="Probabilidad",AE37="Probabilidad"),(AN36-(+AN36*AH37)),IF(AND(AE36="Impacto",AE37="Probabilidad"),(AN35-(+AN35*AH37)),IF(AE37="Impacto",AN36,""))),"")</f>
        <v/>
      </c>
      <c r="AM37" s="188" t="str">
        <f t="shared" si="13"/>
        <v/>
      </c>
      <c r="AN37" s="186" t="str">
        <f t="shared" si="42"/>
        <v/>
      </c>
      <c r="AO37" s="188" t="str">
        <f t="shared" si="15"/>
        <v/>
      </c>
      <c r="AP37" s="186" t="str">
        <f t="shared" si="25"/>
        <v/>
      </c>
      <c r="AQ37" s="189" t="str">
        <f>IFERROR(IF(OR(AND(AM37="Muy Baja",AO37="Leve"),AND(AM37="Muy Baja",AO37="Menor"),AND(AM37="Baja",AO37="Leve")),"Bajo",IF(OR(AND(AM37="Muy baja",AO37="Moderado"),AND(AM37="Baja",AO37="Menor"),AND(AM37="Baja",AO37="Moderado"),AND(AM37="Media",AO37="Leve"),AND(AM37="Media",AO37="Menor"),AND(AM37="Media",AO37="Moderado"),AND(AM37="Alta",AO37="Leve"),AND(AM37="Alta",AO37="Menor")),"Moderado",IF(OR(AND(AM37="Muy Baja",AO37="Mayor"),AND(AM37="Baja",AO37="Mayor"),AND(AM37="Media",AO37="Mayor"),AND(AM37="Alta",AO37="Moderado"),AND(AM37="Alta",AO37="Mayor"),AND(AM37="Muy Alta",AO37="Leve"),AND(AM37="Muy Alta",AO37="Menor"),AND(AM37="Muy Alta",AO37="Moderado"),AND(AM37="Muy Alta",AO37="Mayor")),"Alto",IF(OR(AND(AM37="Muy Baja",AO37="Catastrófico"),AND(AM37="Baja",AO37="Catastrófico"),AND(AM37="Media",AO37="Catastrófico"),AND(AM37="Alta",AO37="Catastrófico"),AND(AM37="Muy Alta",AO37="Catastrófico")),"Extremo","")))),"")</f>
        <v/>
      </c>
      <c r="AR37" s="190"/>
      <c r="AS37" s="178"/>
      <c r="AT37" s="180"/>
      <c r="AU37" s="180"/>
      <c r="AV37" s="191"/>
      <c r="AW37" s="292"/>
      <c r="AX37" s="292"/>
      <c r="AY37" s="292"/>
    </row>
    <row r="38" spans="1:51" ht="15" customHeight="1" x14ac:dyDescent="0.2">
      <c r="A38" s="309"/>
      <c r="B38" s="311"/>
      <c r="C38" s="292"/>
      <c r="D38" s="292"/>
      <c r="E38" s="292"/>
      <c r="F38" s="292"/>
      <c r="G38" s="305"/>
      <c r="H38" s="292"/>
      <c r="I38" s="292"/>
      <c r="J38" s="292"/>
      <c r="K38" s="292"/>
      <c r="L38" s="292"/>
      <c r="M38" s="292"/>
      <c r="N38" s="292"/>
      <c r="O38" s="292"/>
      <c r="P38" s="292"/>
      <c r="Q38" s="292"/>
      <c r="R38" s="300"/>
      <c r="S38" s="299"/>
      <c r="T38" s="294"/>
      <c r="U38" s="293"/>
      <c r="V38" s="294">
        <f>IF(NOT(ISERROR(MATCH(U38,_xlfn.ANCHORARRAY(G49),0))),T51&amp;"Por favor no seleccionar los criterios de impacto",U38)</f>
        <v>0</v>
      </c>
      <c r="W38" s="299"/>
      <c r="X38" s="294"/>
      <c r="Y38" s="296"/>
      <c r="Z38" s="182">
        <v>5</v>
      </c>
      <c r="AA38" s="182"/>
      <c r="AB38" s="182"/>
      <c r="AC38" s="182"/>
      <c r="AD38" s="254" t="str">
        <f t="shared" si="11"/>
        <v xml:space="preserve">  </v>
      </c>
      <c r="AE38" s="184" t="str">
        <f t="shared" si="46"/>
        <v/>
      </c>
      <c r="AF38" s="185"/>
      <c r="AG38" s="185"/>
      <c r="AH38" s="186" t="str">
        <f t="shared" si="41"/>
        <v/>
      </c>
      <c r="AI38" s="185"/>
      <c r="AJ38" s="185"/>
      <c r="AK38" s="185"/>
      <c r="AL38" s="187" t="str">
        <f t="shared" si="47"/>
        <v/>
      </c>
      <c r="AM38" s="188" t="str">
        <f>IFERROR(IF(AL38="","",IF(AL38&lt;=0.2,"Muy Baja",IF(AL38&lt;=0.4,"Baja",IF(AL38&lt;=0.6,"Media",IF(AL38&lt;=0.8,"Alta","Muy Alta"))))),"")</f>
        <v/>
      </c>
      <c r="AN38" s="186" t="str">
        <f t="shared" si="42"/>
        <v/>
      </c>
      <c r="AO38" s="188" t="str">
        <f t="shared" si="15"/>
        <v/>
      </c>
      <c r="AP38" s="186" t="str">
        <f t="shared" si="25"/>
        <v/>
      </c>
      <c r="AQ38" s="189" t="str">
        <f t="shared" ref="AQ38:AQ39" si="48">IFERROR(IF(OR(AND(AM38="Muy Baja",AO38="Leve"),AND(AM38="Muy Baja",AO38="Menor"),AND(AM38="Baja",AO38="Leve")),"Bajo",IF(OR(AND(AM38="Muy baja",AO38="Moderado"),AND(AM38="Baja",AO38="Menor"),AND(AM38="Baja",AO38="Moderado"),AND(AM38="Media",AO38="Leve"),AND(AM38="Media",AO38="Menor"),AND(AM38="Media",AO38="Moderado"),AND(AM38="Alta",AO38="Leve"),AND(AM38="Alta",AO38="Menor")),"Moderado",IF(OR(AND(AM38="Muy Baja",AO38="Mayor"),AND(AM38="Baja",AO38="Mayor"),AND(AM38="Media",AO38="Mayor"),AND(AM38="Alta",AO38="Moderado"),AND(AM38="Alta",AO38="Mayor"),AND(AM38="Muy Alta",AO38="Leve"),AND(AM38="Muy Alta",AO38="Menor"),AND(AM38="Muy Alta",AO38="Moderado"),AND(AM38="Muy Alta",AO38="Mayor")),"Alto",IF(OR(AND(AM38="Muy Baja",AO38="Catastrófico"),AND(AM38="Baja",AO38="Catastrófico"),AND(AM38="Media",AO38="Catastrófico"),AND(AM38="Alta",AO38="Catastrófico"),AND(AM38="Muy Alta",AO38="Catastrófico")),"Extremo","")))),"")</f>
        <v/>
      </c>
      <c r="AR38" s="190"/>
      <c r="AS38" s="178"/>
      <c r="AT38" s="180"/>
      <c r="AU38" s="180"/>
      <c r="AV38" s="191"/>
      <c r="AW38" s="292"/>
      <c r="AX38" s="292"/>
      <c r="AY38" s="292"/>
    </row>
    <row r="39" spans="1:51" ht="15.75" customHeight="1" x14ac:dyDescent="0.2">
      <c r="A39" s="309"/>
      <c r="B39" s="311"/>
      <c r="C39" s="292"/>
      <c r="D39" s="292"/>
      <c r="E39" s="292"/>
      <c r="F39" s="292"/>
      <c r="G39" s="305"/>
      <c r="H39" s="292"/>
      <c r="I39" s="292"/>
      <c r="J39" s="292"/>
      <c r="K39" s="292"/>
      <c r="L39" s="292"/>
      <c r="M39" s="292"/>
      <c r="N39" s="292"/>
      <c r="O39" s="292"/>
      <c r="P39" s="292"/>
      <c r="Q39" s="292"/>
      <c r="R39" s="300"/>
      <c r="S39" s="299"/>
      <c r="T39" s="294"/>
      <c r="U39" s="293"/>
      <c r="V39" s="294">
        <f>IF(NOT(ISERROR(MATCH(U39,_xlfn.ANCHORARRAY(G50),0))),T52&amp;"Por favor no seleccionar los criterios de impacto",U39)</f>
        <v>0</v>
      </c>
      <c r="W39" s="299"/>
      <c r="X39" s="294"/>
      <c r="Y39" s="296"/>
      <c r="Z39" s="182">
        <v>6</v>
      </c>
      <c r="AA39" s="182"/>
      <c r="AB39" s="182"/>
      <c r="AC39" s="182"/>
      <c r="AD39" s="254" t="str">
        <f t="shared" si="11"/>
        <v xml:space="preserve">  </v>
      </c>
      <c r="AE39" s="184" t="str">
        <f t="shared" si="46"/>
        <v/>
      </c>
      <c r="AF39" s="185"/>
      <c r="AG39" s="185"/>
      <c r="AH39" s="186" t="str">
        <f t="shared" si="41"/>
        <v/>
      </c>
      <c r="AI39" s="185"/>
      <c r="AJ39" s="185"/>
      <c r="AK39" s="185"/>
      <c r="AL39" s="187" t="str">
        <f t="shared" si="47"/>
        <v/>
      </c>
      <c r="AM39" s="188" t="str">
        <f t="shared" si="13"/>
        <v/>
      </c>
      <c r="AN39" s="186" t="str">
        <f t="shared" si="42"/>
        <v/>
      </c>
      <c r="AO39" s="188" t="str">
        <f t="shared" si="15"/>
        <v/>
      </c>
      <c r="AP39" s="186" t="str">
        <f t="shared" si="25"/>
        <v/>
      </c>
      <c r="AQ39" s="189" t="str">
        <f t="shared" si="48"/>
        <v/>
      </c>
      <c r="AR39" s="190"/>
      <c r="AS39" s="178"/>
      <c r="AT39" s="180"/>
      <c r="AU39" s="180"/>
      <c r="AV39" s="191"/>
      <c r="AW39" s="292"/>
      <c r="AX39" s="292"/>
      <c r="AY39" s="292"/>
    </row>
    <row r="40" spans="1:51" ht="48" customHeight="1" x14ac:dyDescent="0.2">
      <c r="A40" s="309">
        <v>6</v>
      </c>
      <c r="B40" s="311" t="s">
        <v>300</v>
      </c>
      <c r="C40" s="292" t="s">
        <v>34</v>
      </c>
      <c r="D40" s="292" t="s">
        <v>76</v>
      </c>
      <c r="E40" s="292" t="s">
        <v>709</v>
      </c>
      <c r="F40" s="292" t="s">
        <v>710</v>
      </c>
      <c r="G40" s="305" t="str">
        <f t="shared" ref="G40" si="49">+CONCATENATE(C40," ",D40," ",E40)</f>
        <v>Posibilidad de afectación Económica y Reputacional Por Pérdida de la disponibilidad  ARANDA debido a Fallas de conexión a la Base de Datos debido a problemas de conectividad ocasionados por degradación de IaaS y PaaS que almacenan el servicio ARANDA y/o por Degradación del Sistema Operativo a causa de las necesidades de capacidades de la herramienta.</v>
      </c>
      <c r="H40" s="292" t="s">
        <v>654</v>
      </c>
      <c r="I40" s="292" t="s">
        <v>711</v>
      </c>
      <c r="J40" s="292" t="s">
        <v>88</v>
      </c>
      <c r="K40" s="292" t="s">
        <v>656</v>
      </c>
      <c r="L40" s="292" t="s">
        <v>48</v>
      </c>
      <c r="M40" s="292" t="s">
        <v>564</v>
      </c>
      <c r="N40" s="292" t="s">
        <v>565</v>
      </c>
      <c r="O40" s="292" t="s">
        <v>712</v>
      </c>
      <c r="P40" s="292" t="s">
        <v>58</v>
      </c>
      <c r="Q40" s="292" t="s">
        <v>66</v>
      </c>
      <c r="R40" s="300">
        <v>5001</v>
      </c>
      <c r="S40" s="299" t="str">
        <f>IF(R40&lt;=0,"",IF(R40&lt;=2,"Muy Baja",IF(R40&lt;=24,"Baja",IF(R40&lt;=500,"Media",IF(R40&lt;=5000,"Alta","Muy Alta")))))</f>
        <v>Muy Alta</v>
      </c>
      <c r="T40" s="294">
        <f>IF(S40="","",IF(S40="Muy Baja",0.2,IF(S40="Baja",0.4,IF(S40="Media",0.6,IF(S40="Alta",0.8,IF(S40="Muy Alta",1,))))))</f>
        <v>1</v>
      </c>
      <c r="U40" s="293" t="s">
        <v>713</v>
      </c>
      <c r="V40" s="294" t="str">
        <f>IF(NOT(ISERROR(MATCH(U40,'[5]Tabla Impacto'!$B$245:$B$247,0))),'[5]Tabla Impacto'!$F$224&amp;"Por favor no seleccionar los criterios de impacto(Afectación Económica o presupuestal y Pérdida Reputacional)",U40)</f>
        <v xml:space="preserve">     El riesgo afecta la imagen de alguna área de la organización</v>
      </c>
      <c r="W40" s="299" t="str">
        <f>IF(OR(V40='[5]Tabla Impacto'!$C$12,V40='[5]Tabla Impacto'!$D$12),"Leve",IF(OR(V40='[5]Tabla Impacto'!$C$13,V40='[5]Tabla Impacto'!$D$13),"Menor",IF(OR(V40='[5]Tabla Impacto'!$C$14,V40='[5]Tabla Impacto'!$D$14),"Moderado",IF(OR(V40='[5]Tabla Impacto'!$C$15,V40='[5]Tabla Impacto'!$D$15),"Mayor",IF(OR(V40='[5]Tabla Impacto'!$C$16,V40='[5]Tabla Impacto'!$D$16),"Catastrófico","")))))</f>
        <v>Leve</v>
      </c>
      <c r="X40" s="294">
        <f>IF(W40="","",IF(W40="Leve",0.2,IF(W40="Menor",0.4,IF(W40="Moderado",0.6,IF(W40="Mayor",0.8,IF(W40="Catastrófico",1,))))))</f>
        <v>0.2</v>
      </c>
      <c r="Y40" s="296" t="str">
        <f>IF(OR(AND(S40="Muy Baja",W40="Leve"),AND(S40="Muy Baja",W40="Menor"),AND(S40="Baja",W40="Leve")),"Bajo",IF(OR(AND(S40="Muy baja",W40="Moderado"),AND(S40="Baja",W40="Menor"),AND(S40="Baja",W40="Moderado"),AND(S40="Media",W40="Leve"),AND(S40="Media",W40="Menor"),AND(S40="Media",W40="Moderado"),AND(S40="Alta",W40="Leve"),AND(S40="Alta",W40="Menor")),"Moderado",IF(OR(AND(S40="Muy Baja",W40="Mayor"),AND(S40="Baja",W40="Mayor"),AND(S40="Media",W40="Mayor"),AND(S40="Alta",W40="Moderado"),AND(S40="Alta",W40="Mayor"),AND(S40="Muy Alta",W40="Leve"),AND(S40="Muy Alta",W40="Menor"),AND(S40="Muy Alta",W40="Moderado"),AND(S40="Muy Alta",W40="Mayor")),"Alto",IF(OR(AND(S40="Muy Baja",W40="Catastrófico"),AND(S40="Baja",W40="Catastrófico"),AND(S40="Media",W40="Catastrófico"),AND(S40="Alta",W40="Catastrófico"),AND(S40="Muy Alta",W40="Catastrófico")),"Extremo",""))))</f>
        <v>Alto</v>
      </c>
      <c r="Z40" s="182">
        <v>1</v>
      </c>
      <c r="AA40" s="182" t="s">
        <v>714</v>
      </c>
      <c r="AB40" s="182" t="s">
        <v>29</v>
      </c>
      <c r="AC40" s="183" t="s">
        <v>715</v>
      </c>
      <c r="AD40" s="254" t="str">
        <f t="shared" si="11"/>
        <v xml:space="preserve">Especialistas Nube Verifica mensualmente la realización de las copias de seguridad de Aranda a través de la consola de administración de la nube (oracle) en donde se revisará la cantidad incremental de las copias realizadas durante el mes. En caso de alerta de no realización de la copia de seguridad vía correo electrónico, se realiza la respectiva copia de forma manual. Evidencia: Pantallazo de la cantidad de copias realizadas durante el mes (30), correo electrónico y soporte de copia de seguridad manual cuando aplique </v>
      </c>
      <c r="AE40" s="184" t="str">
        <f>IF(OR(AF40="Preventivo",AF40="Detectivo"),"Probabilidad",IF(AF40="Correctivo","Impacto",""))</f>
        <v>Probabilidad</v>
      </c>
      <c r="AF40" s="185" t="s">
        <v>200</v>
      </c>
      <c r="AG40" s="185" t="s">
        <v>201</v>
      </c>
      <c r="AH40" s="186" t="str">
        <f>IF(AND(AF40="Preventivo",AG40="Automático"),"50%",IF(AND(AF40="Preventivo",AG40="Manual"),"40%",IF(AND(AF40="Detectivo",AG40="Automático"),"40%",IF(AND(AF40="Detectivo",AG40="Manual"),"30%",IF(AND(AF40="Correctivo",AG40="Automático"),"35%",IF(AND(AF40="Correctivo",AG40="Manual"),"25%",""))))))</f>
        <v>40%</v>
      </c>
      <c r="AI40" s="185" t="s">
        <v>230</v>
      </c>
      <c r="AJ40" s="185" t="s">
        <v>203</v>
      </c>
      <c r="AK40" s="185" t="s">
        <v>204</v>
      </c>
      <c r="AL40" s="187">
        <f>IFERROR(IF(AE40="Probabilidad",(T40-(+T40*AH40)),IF(AE40="Impacto",T40,"")),"")</f>
        <v>0.6</v>
      </c>
      <c r="AM40" s="188" t="str">
        <f>IFERROR(IF(AL40="","",IF(AL40&lt;=0.2,"Muy Baja",IF(AL40&lt;=0.4,"Baja",IF(AL40&lt;=0.6,"Media",IF(AL40&lt;=0.8,"Alta","Muy Alta"))))),"")</f>
        <v>Media</v>
      </c>
      <c r="AN40" s="186">
        <f>+AL40</f>
        <v>0.6</v>
      </c>
      <c r="AO40" s="188" t="str">
        <f>IFERROR(IF(AP40="","",IF(AP40&lt;=0.2,"Leve",IF(AP40&lt;=0.4,"Menor",IF(AP40&lt;=0.6,"Moderado",IF(AP40&lt;=0.8,"Mayor","Catastrófico"))))),"")</f>
        <v>Leve</v>
      </c>
      <c r="AP40" s="186">
        <f t="shared" ref="AP40" si="50">IFERROR(IF(AE40="Impacto",(X40-(+X40*AH40)),IF(AE40="Probabilidad",X40,"")),"")</f>
        <v>0.2</v>
      </c>
      <c r="AQ40" s="189" t="str">
        <f>IFERROR(IF(OR(AND(AM40="Muy Baja",AO40="Leve"),AND(AM40="Muy Baja",AO40="Menor"),AND(AM40="Baja",AO40="Leve")),"Bajo",IF(OR(AND(AM40="Muy baja",AO40="Moderado"),AND(AM40="Baja",AO40="Menor"),AND(AM40="Baja",AO40="Moderado"),AND(AM40="Media",AO40="Leve"),AND(AM40="Media",AO40="Menor"),AND(AM40="Media",AO40="Moderado"),AND(AM40="Alta",AO40="Leve"),AND(AM40="Alta",AO40="Menor")),"Moderado",IF(OR(AND(AM40="Muy Baja",AO40="Mayor"),AND(AM40="Baja",AO40="Mayor"),AND(AM40="Media",AO40="Mayor"),AND(AM40="Alta",AO40="Moderado"),AND(AM40="Alta",AO40="Mayor"),AND(AM40="Muy Alta",AO40="Leve"),AND(AM40="Muy Alta",AO40="Menor"),AND(AM40="Muy Alta",AO40="Moderado"),AND(AM40="Muy Alta",AO40="Mayor")),"Alto",IF(OR(AND(AM40="Muy Baja",AO40="Catastrófico"),AND(AM40="Baja",AO40="Catastrófico"),AND(AM40="Media",AO40="Catastrófico"),AND(AM40="Alta",AO40="Catastrófico"),AND(AM40="Muy Alta",AO40="Catastrófico")),"Extremo","")))),"")</f>
        <v>Moderado</v>
      </c>
      <c r="AR40" s="190" t="s">
        <v>36</v>
      </c>
      <c r="AS40" s="178" t="s">
        <v>716</v>
      </c>
      <c r="AT40" s="178" t="s">
        <v>675</v>
      </c>
      <c r="AU40" s="178" t="s">
        <v>662</v>
      </c>
      <c r="AV40" s="208" t="s">
        <v>542</v>
      </c>
      <c r="AW40" s="292" t="s">
        <v>717</v>
      </c>
      <c r="AX40" s="292" t="s">
        <v>662</v>
      </c>
      <c r="AY40" s="292" t="s">
        <v>718</v>
      </c>
    </row>
    <row r="41" spans="1:51" ht="48" customHeight="1" x14ac:dyDescent="0.2">
      <c r="A41" s="309"/>
      <c r="B41" s="311"/>
      <c r="C41" s="292"/>
      <c r="D41" s="292"/>
      <c r="E41" s="292"/>
      <c r="F41" s="292"/>
      <c r="G41" s="305"/>
      <c r="H41" s="292"/>
      <c r="I41" s="292"/>
      <c r="J41" s="292"/>
      <c r="K41" s="292"/>
      <c r="L41" s="292"/>
      <c r="M41" s="292"/>
      <c r="N41" s="292"/>
      <c r="O41" s="292"/>
      <c r="P41" s="292"/>
      <c r="Q41" s="292"/>
      <c r="R41" s="300"/>
      <c r="S41" s="299"/>
      <c r="T41" s="294"/>
      <c r="U41" s="293"/>
      <c r="V41" s="294">
        <f>IF(NOT(ISERROR(MATCH(U41,_xlfn.ANCHORARRAY(G52),0))),T54&amp;"Por favor no seleccionar los criterios de impacto",U41)</f>
        <v>0</v>
      </c>
      <c r="W41" s="299"/>
      <c r="X41" s="294"/>
      <c r="Y41" s="296"/>
      <c r="Z41" s="182">
        <v>2</v>
      </c>
      <c r="AA41" s="182" t="s">
        <v>678</v>
      </c>
      <c r="AB41" s="182" t="s">
        <v>29</v>
      </c>
      <c r="AC41" s="183" t="s">
        <v>719</v>
      </c>
      <c r="AD41" s="254" t="str">
        <f t="shared" si="11"/>
        <v>Especialistas Servidores Verifica  Mensualmente que se estén ejecutándolas tareas de copias de seguridad de la maquina virtual (S.O) y sus discos adjuntos de acuerdo a las políticas de backup establecidas en  la plataforma diligenciando la bitácora de infraestructura, en caso de evidenciar que no se ejecuto el backup programado, se deberá realizar inmediatamente la copia y el escalamiento correspondiente al proveedor de servicio mediante la plataforma service request, como evidencia de esta actividad se tiene bitácora de infraestructura, el escalamiento al proveedor del servicio cuando aplique.</v>
      </c>
      <c r="AE41" s="184" t="str">
        <f>IF(OR(AF41="Preventivo",AF41="Detectivo"),"Probabilidad",IF(AF41="Correctivo","Impacto",""))</f>
        <v>Probabilidad</v>
      </c>
      <c r="AF41" s="185" t="s">
        <v>200</v>
      </c>
      <c r="AG41" s="185" t="s">
        <v>701</v>
      </c>
      <c r="AH41" s="186" t="str">
        <f t="shared" ref="AH41:AH45" si="51">IF(AND(AF41="Preventivo",AG41="Automático"),"50%",IF(AND(AF41="Preventivo",AG41="Manual"),"40%",IF(AND(AF41="Detectivo",AG41="Automático"),"40%",IF(AND(AF41="Detectivo",AG41="Manual"),"30%",IF(AND(AF41="Correctivo",AG41="Automático"),"35%",IF(AND(AF41="Correctivo",AG41="Manual"),"25%",""))))))</f>
        <v>50%</v>
      </c>
      <c r="AI41" s="185" t="s">
        <v>230</v>
      </c>
      <c r="AJ41" s="185" t="s">
        <v>203</v>
      </c>
      <c r="AK41" s="185" t="s">
        <v>204</v>
      </c>
      <c r="AL41" s="187">
        <f>IFERROR(IF(AND(AE40="Probabilidad",AE41="Probabilidad"),(AN40-(+AN40*AH41)),IF(AE41="Probabilidad",(T40-(+T40*AH41)),IF(AE41="Impacto",AN40,""))),"")</f>
        <v>0.3</v>
      </c>
      <c r="AM41" s="188" t="str">
        <f t="shared" si="13"/>
        <v>Baja</v>
      </c>
      <c r="AN41" s="186">
        <f t="shared" ref="AN41:AN45" si="52">+AL41</f>
        <v>0.3</v>
      </c>
      <c r="AO41" s="188" t="str">
        <f t="shared" si="15"/>
        <v>Leve</v>
      </c>
      <c r="AP41" s="186">
        <f t="shared" ref="AP41" si="53">IFERROR(IF(AND(AE40="Impacto",AE41="Impacto"),(AP40-(+AP40*AH41)),IF(AE41="Impacto",($W$13-(+$W$13*AH41)),IF(AE41="Probabilidad",AP40,""))),"")</f>
        <v>0.2</v>
      </c>
      <c r="AQ41" s="189" t="str">
        <f t="shared" ref="AQ41:AQ42" si="54">IFERROR(IF(OR(AND(AM41="Muy Baja",AO41="Leve"),AND(AM41="Muy Baja",AO41="Menor"),AND(AM41="Baja",AO41="Leve")),"Bajo",IF(OR(AND(AM41="Muy baja",AO41="Moderado"),AND(AM41="Baja",AO41="Menor"),AND(AM41="Baja",AO41="Moderado"),AND(AM41="Media",AO41="Leve"),AND(AM41="Media",AO41="Menor"),AND(AM41="Media",AO41="Moderado"),AND(AM41="Alta",AO41="Leve"),AND(AM41="Alta",AO41="Menor")),"Moderado",IF(OR(AND(AM41="Muy Baja",AO41="Mayor"),AND(AM41="Baja",AO41="Mayor"),AND(AM41="Media",AO41="Mayor"),AND(AM41="Alta",AO41="Moderado"),AND(AM41="Alta",AO41="Mayor"),AND(AM41="Muy Alta",AO41="Leve"),AND(AM41="Muy Alta",AO41="Menor"),AND(AM41="Muy Alta",AO41="Moderado"),AND(AM41="Muy Alta",AO41="Mayor")),"Alto",IF(OR(AND(AM41="Muy Baja",AO41="Catastrófico"),AND(AM41="Baja",AO41="Catastrófico"),AND(AM41="Media",AO41="Catastrófico"),AND(AM41="Alta",AO41="Catastrófico"),AND(AM41="Muy Alta",AO41="Catastrófico")),"Extremo","")))),"")</f>
        <v>Bajo</v>
      </c>
      <c r="AR41" s="190" t="s">
        <v>27</v>
      </c>
      <c r="AS41" s="178"/>
      <c r="AT41" s="180"/>
      <c r="AU41" s="180"/>
      <c r="AV41" s="191"/>
      <c r="AW41" s="292"/>
      <c r="AX41" s="292"/>
      <c r="AY41" s="292"/>
    </row>
    <row r="42" spans="1:51" ht="15" customHeight="1" x14ac:dyDescent="0.2">
      <c r="A42" s="309"/>
      <c r="B42" s="311"/>
      <c r="C42" s="292"/>
      <c r="D42" s="292"/>
      <c r="E42" s="292"/>
      <c r="F42" s="292"/>
      <c r="G42" s="305"/>
      <c r="H42" s="292"/>
      <c r="I42" s="292"/>
      <c r="J42" s="292"/>
      <c r="K42" s="292"/>
      <c r="L42" s="292"/>
      <c r="M42" s="292"/>
      <c r="N42" s="292"/>
      <c r="O42" s="292"/>
      <c r="P42" s="292"/>
      <c r="Q42" s="292"/>
      <c r="R42" s="300"/>
      <c r="S42" s="299"/>
      <c r="T42" s="294"/>
      <c r="U42" s="293"/>
      <c r="V42" s="294">
        <f>IF(NOT(ISERROR(MATCH(U42,_xlfn.ANCHORARRAY(G53),0))),T55&amp;"Por favor no seleccionar los criterios de impacto",U42)</f>
        <v>0</v>
      </c>
      <c r="W42" s="299"/>
      <c r="X42" s="294"/>
      <c r="Y42" s="296"/>
      <c r="Z42" s="182">
        <v>3</v>
      </c>
      <c r="AA42" s="182"/>
      <c r="AB42" s="182"/>
      <c r="AC42" s="182"/>
      <c r="AD42" s="254" t="str">
        <f t="shared" si="11"/>
        <v xml:space="preserve">  </v>
      </c>
      <c r="AE42" s="184" t="str">
        <f>IF(OR(AF42="Preventivo",AF42="Detectivo"),"Probabilidad",IF(AF42="Correctivo","Impacto",""))</f>
        <v/>
      </c>
      <c r="AF42" s="185"/>
      <c r="AG42" s="185"/>
      <c r="AH42" s="186" t="str">
        <f t="shared" si="51"/>
        <v/>
      </c>
      <c r="AI42" s="185"/>
      <c r="AJ42" s="185"/>
      <c r="AK42" s="185"/>
      <c r="AL42" s="187" t="str">
        <f>IFERROR(IF(AND(AE41="Probabilidad",AE42="Probabilidad"),(AN41-(+AN41*AH42)),IF(AND(AE41="Impacto",AE42="Probabilidad"),(AN40-(+AN40*AH42)),IF(AE42="Impacto",AN41,""))),"")</f>
        <v/>
      </c>
      <c r="AM42" s="188" t="str">
        <f t="shared" si="13"/>
        <v/>
      </c>
      <c r="AN42" s="186" t="str">
        <f t="shared" si="52"/>
        <v/>
      </c>
      <c r="AO42" s="188" t="str">
        <f t="shared" si="15"/>
        <v/>
      </c>
      <c r="AP42" s="186" t="str">
        <f t="shared" ref="AP42" si="55">IFERROR(IF(AND(AE41="Impacto",AE42="Impacto"),(AP41-(+AP41*AH42)),IF(AND(AE41="Probabilidad",AE42="Impacto"),(AP40-(+AP40*AH42)),IF(AE42="Probabilidad",AP41,""))),"")</f>
        <v/>
      </c>
      <c r="AQ42" s="189" t="str">
        <f t="shared" si="54"/>
        <v/>
      </c>
      <c r="AR42" s="190"/>
      <c r="AS42" s="178"/>
      <c r="AT42" s="180"/>
      <c r="AU42" s="180"/>
      <c r="AV42" s="191"/>
      <c r="AW42" s="292"/>
      <c r="AX42" s="292"/>
      <c r="AY42" s="292"/>
    </row>
    <row r="43" spans="1:51" ht="15" customHeight="1" x14ac:dyDescent="0.2">
      <c r="A43" s="309"/>
      <c r="B43" s="311"/>
      <c r="C43" s="292"/>
      <c r="D43" s="292"/>
      <c r="E43" s="292"/>
      <c r="F43" s="292"/>
      <c r="G43" s="305"/>
      <c r="H43" s="292"/>
      <c r="I43" s="292"/>
      <c r="J43" s="292"/>
      <c r="K43" s="292"/>
      <c r="L43" s="292"/>
      <c r="M43" s="292"/>
      <c r="N43" s="292"/>
      <c r="O43" s="292"/>
      <c r="P43" s="292"/>
      <c r="Q43" s="292"/>
      <c r="R43" s="300"/>
      <c r="S43" s="299"/>
      <c r="T43" s="294"/>
      <c r="U43" s="293"/>
      <c r="V43" s="294">
        <f>IF(NOT(ISERROR(MATCH(U43,_xlfn.ANCHORARRAY(G54),0))),T56&amp;"Por favor no seleccionar los criterios de impacto",U43)</f>
        <v>0</v>
      </c>
      <c r="W43" s="299"/>
      <c r="X43" s="294"/>
      <c r="Y43" s="296"/>
      <c r="Z43" s="182">
        <v>4</v>
      </c>
      <c r="AA43" s="182"/>
      <c r="AB43" s="182"/>
      <c r="AC43" s="182"/>
      <c r="AD43" s="254" t="str">
        <f t="shared" si="11"/>
        <v xml:space="preserve">  </v>
      </c>
      <c r="AE43" s="184" t="str">
        <f t="shared" ref="AE43:AE45" si="56">IF(OR(AF43="Preventivo",AF43="Detectivo"),"Probabilidad",IF(AF43="Correctivo","Impacto",""))</f>
        <v/>
      </c>
      <c r="AF43" s="185"/>
      <c r="AG43" s="185"/>
      <c r="AH43" s="186" t="str">
        <f t="shared" si="51"/>
        <v/>
      </c>
      <c r="AI43" s="185"/>
      <c r="AJ43" s="185"/>
      <c r="AK43" s="185"/>
      <c r="AL43" s="187" t="str">
        <f t="shared" ref="AL43:AL45" si="57">IFERROR(IF(AND(AE42="Probabilidad",AE43="Probabilidad"),(AN42-(+AN42*AH43)),IF(AND(AE42="Impacto",AE43="Probabilidad"),(AN41-(+AN41*AH43)),IF(AE43="Impacto",AN42,""))),"")</f>
        <v/>
      </c>
      <c r="AM43" s="188" t="str">
        <f t="shared" si="13"/>
        <v/>
      </c>
      <c r="AN43" s="186" t="str">
        <f t="shared" si="52"/>
        <v/>
      </c>
      <c r="AO43" s="188" t="str">
        <f t="shared" si="15"/>
        <v/>
      </c>
      <c r="AP43" s="186" t="str">
        <f t="shared" si="25"/>
        <v/>
      </c>
      <c r="AQ43" s="189" t="str">
        <f>IFERROR(IF(OR(AND(AM43="Muy Baja",AO43="Leve"),AND(AM43="Muy Baja",AO43="Menor"),AND(AM43="Baja",AO43="Leve")),"Bajo",IF(OR(AND(AM43="Muy baja",AO43="Moderado"),AND(AM43="Baja",AO43="Menor"),AND(AM43="Baja",AO43="Moderado"),AND(AM43="Media",AO43="Leve"),AND(AM43="Media",AO43="Menor"),AND(AM43="Media",AO43="Moderado"),AND(AM43="Alta",AO43="Leve"),AND(AM43="Alta",AO43="Menor")),"Moderado",IF(OR(AND(AM43="Muy Baja",AO43="Mayor"),AND(AM43="Baja",AO43="Mayor"),AND(AM43="Media",AO43="Mayor"),AND(AM43="Alta",AO43="Moderado"),AND(AM43="Alta",AO43="Mayor"),AND(AM43="Muy Alta",AO43="Leve"),AND(AM43="Muy Alta",AO43="Menor"),AND(AM43="Muy Alta",AO43="Moderado"),AND(AM43="Muy Alta",AO43="Mayor")),"Alto",IF(OR(AND(AM43="Muy Baja",AO43="Catastrófico"),AND(AM43="Baja",AO43="Catastrófico"),AND(AM43="Media",AO43="Catastrófico"),AND(AM43="Alta",AO43="Catastrófico"),AND(AM43="Muy Alta",AO43="Catastrófico")),"Extremo","")))),"")</f>
        <v/>
      </c>
      <c r="AR43" s="190"/>
      <c r="AS43" s="178"/>
      <c r="AT43" s="180"/>
      <c r="AU43" s="180"/>
      <c r="AV43" s="191"/>
      <c r="AW43" s="292"/>
      <c r="AX43" s="292"/>
      <c r="AY43" s="292"/>
    </row>
    <row r="44" spans="1:51" ht="15" customHeight="1" x14ac:dyDescent="0.2">
      <c r="A44" s="309"/>
      <c r="B44" s="311"/>
      <c r="C44" s="292"/>
      <c r="D44" s="292"/>
      <c r="E44" s="292"/>
      <c r="F44" s="292"/>
      <c r="G44" s="305"/>
      <c r="H44" s="292"/>
      <c r="I44" s="292"/>
      <c r="J44" s="292"/>
      <c r="K44" s="292"/>
      <c r="L44" s="292"/>
      <c r="M44" s="292"/>
      <c r="N44" s="292"/>
      <c r="O44" s="292"/>
      <c r="P44" s="292"/>
      <c r="Q44" s="292"/>
      <c r="R44" s="300"/>
      <c r="S44" s="299"/>
      <c r="T44" s="294"/>
      <c r="U44" s="293"/>
      <c r="V44" s="294">
        <f>IF(NOT(ISERROR(MATCH(U44,_xlfn.ANCHORARRAY(G55),0))),T57&amp;"Por favor no seleccionar los criterios de impacto",U44)</f>
        <v>0</v>
      </c>
      <c r="W44" s="299"/>
      <c r="X44" s="294"/>
      <c r="Y44" s="296"/>
      <c r="Z44" s="182">
        <v>5</v>
      </c>
      <c r="AA44" s="182"/>
      <c r="AB44" s="182"/>
      <c r="AC44" s="182"/>
      <c r="AD44" s="254" t="str">
        <f t="shared" si="11"/>
        <v xml:space="preserve">  </v>
      </c>
      <c r="AE44" s="184" t="str">
        <f t="shared" si="56"/>
        <v/>
      </c>
      <c r="AF44" s="185"/>
      <c r="AG44" s="185"/>
      <c r="AH44" s="186" t="str">
        <f t="shared" si="51"/>
        <v/>
      </c>
      <c r="AI44" s="185"/>
      <c r="AJ44" s="185"/>
      <c r="AK44" s="185"/>
      <c r="AL44" s="187" t="str">
        <f t="shared" si="57"/>
        <v/>
      </c>
      <c r="AM44" s="188" t="str">
        <f t="shared" si="13"/>
        <v/>
      </c>
      <c r="AN44" s="186" t="str">
        <f t="shared" si="52"/>
        <v/>
      </c>
      <c r="AO44" s="188" t="str">
        <f t="shared" si="15"/>
        <v/>
      </c>
      <c r="AP44" s="186" t="str">
        <f t="shared" si="25"/>
        <v/>
      </c>
      <c r="AQ44" s="189" t="str">
        <f t="shared" ref="AQ44:AQ45" si="58">IFERROR(IF(OR(AND(AM44="Muy Baja",AO44="Leve"),AND(AM44="Muy Baja",AO44="Menor"),AND(AM44="Baja",AO44="Leve")),"Bajo",IF(OR(AND(AM44="Muy baja",AO44="Moderado"),AND(AM44="Baja",AO44="Menor"),AND(AM44="Baja",AO44="Moderado"),AND(AM44="Media",AO44="Leve"),AND(AM44="Media",AO44="Menor"),AND(AM44="Media",AO44="Moderado"),AND(AM44="Alta",AO44="Leve"),AND(AM44="Alta",AO44="Menor")),"Moderado",IF(OR(AND(AM44="Muy Baja",AO44="Mayor"),AND(AM44="Baja",AO44="Mayor"),AND(AM44="Media",AO44="Mayor"),AND(AM44="Alta",AO44="Moderado"),AND(AM44="Alta",AO44="Mayor"),AND(AM44="Muy Alta",AO44="Leve"),AND(AM44="Muy Alta",AO44="Menor"),AND(AM44="Muy Alta",AO44="Moderado"),AND(AM44="Muy Alta",AO44="Mayor")),"Alto",IF(OR(AND(AM44="Muy Baja",AO44="Catastrófico"),AND(AM44="Baja",AO44="Catastrófico"),AND(AM44="Media",AO44="Catastrófico"),AND(AM44="Alta",AO44="Catastrófico"),AND(AM44="Muy Alta",AO44="Catastrófico")),"Extremo","")))),"")</f>
        <v/>
      </c>
      <c r="AR44" s="190"/>
      <c r="AS44" s="178"/>
      <c r="AT44" s="180"/>
      <c r="AU44" s="180"/>
      <c r="AV44" s="191"/>
      <c r="AW44" s="292"/>
      <c r="AX44" s="292"/>
      <c r="AY44" s="292"/>
    </row>
    <row r="45" spans="1:51" ht="15.75" customHeight="1" x14ac:dyDescent="0.2">
      <c r="A45" s="309"/>
      <c r="B45" s="311"/>
      <c r="C45" s="292"/>
      <c r="D45" s="292"/>
      <c r="E45" s="292"/>
      <c r="F45" s="292"/>
      <c r="G45" s="305"/>
      <c r="H45" s="292"/>
      <c r="I45" s="292"/>
      <c r="J45" s="292"/>
      <c r="K45" s="292"/>
      <c r="L45" s="292"/>
      <c r="M45" s="292"/>
      <c r="N45" s="292"/>
      <c r="O45" s="292"/>
      <c r="P45" s="292"/>
      <c r="Q45" s="292"/>
      <c r="R45" s="300"/>
      <c r="S45" s="299"/>
      <c r="T45" s="294"/>
      <c r="U45" s="293"/>
      <c r="V45" s="294">
        <f>IF(NOT(ISERROR(MATCH(U45,_xlfn.ANCHORARRAY(G56),0))),T58&amp;"Por favor no seleccionar los criterios de impacto",U45)</f>
        <v>0</v>
      </c>
      <c r="W45" s="299"/>
      <c r="X45" s="294"/>
      <c r="Y45" s="296"/>
      <c r="Z45" s="182">
        <v>6</v>
      </c>
      <c r="AA45" s="182"/>
      <c r="AB45" s="182"/>
      <c r="AC45" s="182"/>
      <c r="AD45" s="254" t="str">
        <f t="shared" si="11"/>
        <v xml:space="preserve">  </v>
      </c>
      <c r="AE45" s="184" t="str">
        <f t="shared" si="56"/>
        <v/>
      </c>
      <c r="AF45" s="185"/>
      <c r="AG45" s="185"/>
      <c r="AH45" s="186" t="str">
        <f t="shared" si="51"/>
        <v/>
      </c>
      <c r="AI45" s="185"/>
      <c r="AJ45" s="185"/>
      <c r="AK45" s="185"/>
      <c r="AL45" s="187" t="str">
        <f t="shared" si="57"/>
        <v/>
      </c>
      <c r="AM45" s="188" t="str">
        <f t="shared" si="13"/>
        <v/>
      </c>
      <c r="AN45" s="186" t="str">
        <f t="shared" si="52"/>
        <v/>
      </c>
      <c r="AO45" s="188" t="str">
        <f t="shared" si="15"/>
        <v/>
      </c>
      <c r="AP45" s="186" t="str">
        <f t="shared" si="25"/>
        <v/>
      </c>
      <c r="AQ45" s="189" t="str">
        <f t="shared" si="58"/>
        <v/>
      </c>
      <c r="AR45" s="190"/>
      <c r="AS45" s="178"/>
      <c r="AT45" s="180"/>
      <c r="AU45" s="180"/>
      <c r="AV45" s="191"/>
      <c r="AW45" s="292"/>
      <c r="AX45" s="292"/>
      <c r="AY45" s="292"/>
    </row>
    <row r="46" spans="1:51" ht="48" customHeight="1" x14ac:dyDescent="0.2">
      <c r="A46" s="309">
        <v>7</v>
      </c>
      <c r="B46" s="311" t="s">
        <v>300</v>
      </c>
      <c r="C46" s="292" t="s">
        <v>34</v>
      </c>
      <c r="D46" s="292" t="s">
        <v>76</v>
      </c>
      <c r="E46" s="292" t="s">
        <v>720</v>
      </c>
      <c r="F46" s="292" t="s">
        <v>721</v>
      </c>
      <c r="G46" s="305" t="str">
        <f>+CONCATENATE(C46," ",D46," ",E46)</f>
        <v>Posibilidad de afectación Económica y Reputacional Por Pérdida de la disponibilidad  Equipos de Seguridad Perimetral debido a Fallas en la prestación del servicio eléctrico a causa de daños ocasionados en la infraestructura física y/o Deterioro del software y/o hardware debido a la falta de mantenimiento de los dispositivos y/o por actualizaciones de su firmware.</v>
      </c>
      <c r="H46" s="292" t="s">
        <v>654</v>
      </c>
      <c r="I46" s="292" t="s">
        <v>722</v>
      </c>
      <c r="J46" s="292" t="s">
        <v>88</v>
      </c>
      <c r="K46" s="292" t="s">
        <v>723</v>
      </c>
      <c r="L46" s="292" t="s">
        <v>45</v>
      </c>
      <c r="M46" s="292" t="s">
        <v>564</v>
      </c>
      <c r="N46" s="292" t="s">
        <v>565</v>
      </c>
      <c r="O46" s="292" t="s">
        <v>724</v>
      </c>
      <c r="P46" s="292" t="s">
        <v>49</v>
      </c>
      <c r="Q46" s="292" t="s">
        <v>66</v>
      </c>
      <c r="R46" s="300">
        <v>5001</v>
      </c>
      <c r="S46" s="299" t="str">
        <f>IF(R46&lt;=0,"",IF(R46&lt;=2,"Muy Baja",IF(R46&lt;=24,"Baja",IF(R46&lt;=500,"Media",IF(R46&lt;=5000,"Alta","Muy Alta")))))</f>
        <v>Muy Alta</v>
      </c>
      <c r="T46" s="294">
        <f>IF(S46="","",IF(S46="Muy Baja",0.2,IF(S46="Baja",0.4,IF(S46="Media",0.6,IF(S46="Alta",0.8,IF(S46="Muy Alta",1,))))))</f>
        <v>1</v>
      </c>
      <c r="U46" s="293" t="s">
        <v>567</v>
      </c>
      <c r="V46" s="294" t="str">
        <f>IF(NOT(ISERROR(MATCH(U46,'[5]Tabla Impacto'!$B$245:$B$247,0))),'[5]Tabla Impacto'!$F$224&amp;"Por favor no seleccionar los criterios de impacto(Afectación Económica o presupuestal y Pérdida Reputacional)",U46)</f>
        <v xml:space="preserve">     El riesgo afecta la imagen de de la entidad con efecto publicitario sostenido a nivel de sector administrativo, nivel departamental o municipal</v>
      </c>
      <c r="W46" s="299" t="str">
        <f>IF(OR(V46='[5]Tabla Impacto'!$C$12,V46='[5]Tabla Impacto'!$D$12),"Leve",IF(OR(V46='[5]Tabla Impacto'!$C$13,V46='[5]Tabla Impacto'!$D$13),"Menor",IF(OR(V46='[5]Tabla Impacto'!$C$14,V46='[5]Tabla Impacto'!$D$14),"Moderado",IF(OR(V46='[5]Tabla Impacto'!$C$15,V46='[5]Tabla Impacto'!$D$15),"Mayor",IF(OR(V46='[5]Tabla Impacto'!$C$16,V46='[5]Tabla Impacto'!$D$16),"Catastrófico","")))))</f>
        <v>Mayor</v>
      </c>
      <c r="X46" s="294">
        <f>IF(W46="","",IF(W46="Leve",0.2,IF(W46="Menor",0.4,IF(W46="Moderado",0.6,IF(W46="Mayor",0.8,IF(W46="Catastrófico",1,))))))</f>
        <v>0.8</v>
      </c>
      <c r="Y46" s="296" t="str">
        <f>IF(OR(AND(S46="Muy Baja",W46="Leve"),AND(S46="Muy Baja",W46="Menor"),AND(S46="Baja",W46="Leve")),"Bajo",IF(OR(AND(S46="Muy baja",W46="Moderado"),AND(S46="Baja",W46="Menor"),AND(S46="Baja",W46="Moderado"),AND(S46="Media",W46="Leve"),AND(S46="Media",W46="Menor"),AND(S46="Media",W46="Moderado"),AND(S46="Alta",W46="Leve"),AND(S46="Alta",W46="Menor")),"Moderado",IF(OR(AND(S46="Muy Baja",W46="Mayor"),AND(S46="Baja",W46="Mayor"),AND(S46="Media",W46="Mayor"),AND(S46="Alta",W46="Moderado"),AND(S46="Alta",W46="Mayor"),AND(S46="Muy Alta",W46="Leve"),AND(S46="Muy Alta",W46="Menor"),AND(S46="Muy Alta",W46="Moderado"),AND(S46="Muy Alta",W46="Mayor")),"Alto",IF(OR(AND(S46="Muy Baja",W46="Catastrófico"),AND(S46="Baja",W46="Catastrófico"),AND(S46="Media",W46="Catastrófico"),AND(S46="Alta",W46="Catastrófico"),AND(S46="Muy Alta",W46="Catastrófico")),"Extremo",""))))</f>
        <v>Alto</v>
      </c>
      <c r="Z46" s="182">
        <v>1</v>
      </c>
      <c r="AA46" s="183" t="s">
        <v>725</v>
      </c>
      <c r="AB46" s="182" t="s">
        <v>40</v>
      </c>
      <c r="AC46" s="183" t="s">
        <v>726</v>
      </c>
      <c r="AD46" s="254" t="str">
        <f t="shared" si="11"/>
        <v>Especialista Seguridad Informática Revisa cada vez que ocurra el evento los logs de los equipos de seguridad perimetral para verificar que los apagados no controlados no causaron daños en estos, diligenciando la bitácora "Seguimiento de estado de equipos de seguridad perimetral".
En caso de presentarse alguna alerta de apagado no controlado y/o daño de los equipos de seguridad perimetral, se debe notificar vía correo electrónico al líder de infraestructura para que realice el escalamiento pertinente.
Las evidencia de esta actividad es el diligenciamiento de la bitácora "Seguimiento de estado de equipos de seguridad perimetral", los logs de los equipos de seguridad perimetral y los correos de notificación de escalamiento del evento cuando aplique.</v>
      </c>
      <c r="AE46" s="184" t="str">
        <f>IF(OR(AF46="Preventivo",AF46="Detectivo"),"Probabilidad",IF(AF46="Correctivo","Impacto",""))</f>
        <v>Probabilidad</v>
      </c>
      <c r="AF46" s="185" t="s">
        <v>214</v>
      </c>
      <c r="AG46" s="185" t="s">
        <v>201</v>
      </c>
      <c r="AH46" s="186" t="str">
        <f>IF(AND(AF46="Preventivo",AG46="Automático"),"50%",IF(AND(AF46="Preventivo",AG46="Manual"),"40%",IF(AND(AF46="Detectivo",AG46="Automático"),"40%",IF(AND(AF46="Detectivo",AG46="Manual"),"30%",IF(AND(AF46="Correctivo",AG46="Automático"),"35%",IF(AND(AF46="Correctivo",AG46="Manual"),"25%",""))))))</f>
        <v>30%</v>
      </c>
      <c r="AI46" s="185" t="s">
        <v>230</v>
      </c>
      <c r="AJ46" s="185" t="s">
        <v>588</v>
      </c>
      <c r="AK46" s="185" t="s">
        <v>204</v>
      </c>
      <c r="AL46" s="187">
        <f>IFERROR(IF(AE46="Probabilidad",(T46-(+T46*AH46)),IF(AE46="Impacto",T46,"")),"")</f>
        <v>0.7</v>
      </c>
      <c r="AM46" s="188" t="str">
        <f>IFERROR(IF(AL46="","",IF(AL46&lt;=0.2,"Muy Baja",IF(AL46&lt;=0.4,"Baja",IF(AL46&lt;=0.6,"Media",IF(AL46&lt;=0.8,"Alta","Muy Alta"))))),"")</f>
        <v>Alta</v>
      </c>
      <c r="AN46" s="186">
        <f>+AL46</f>
        <v>0.7</v>
      </c>
      <c r="AO46" s="188" t="str">
        <f>IFERROR(IF(AP46="","",IF(AP46&lt;=0.2,"Leve",IF(AP46&lt;=0.4,"Menor",IF(AP46&lt;=0.6,"Moderado",IF(AP46&lt;=0.8,"Mayor","Catastrófico"))))),"")</f>
        <v>Mayor</v>
      </c>
      <c r="AP46" s="186">
        <f t="shared" ref="AP46" si="59">IFERROR(IF(AE46="Impacto",(X46-(+X46*AH46)),IF(AE46="Probabilidad",X46,"")),"")</f>
        <v>0.8</v>
      </c>
      <c r="AQ46" s="189" t="str">
        <f>IFERROR(IF(OR(AND(AM46="Muy Baja",AO46="Leve"),AND(AM46="Muy Baja",AO46="Menor"),AND(AM46="Baja",AO46="Leve")),"Bajo",IF(OR(AND(AM46="Muy baja",AO46="Moderado"),AND(AM46="Baja",AO46="Menor"),AND(AM46="Baja",AO46="Moderado"),AND(AM46="Media",AO46="Leve"),AND(AM46="Media",AO46="Menor"),AND(AM46="Media",AO46="Moderado"),AND(AM46="Alta",AO46="Leve"),AND(AM46="Alta",AO46="Menor")),"Moderado",IF(OR(AND(AM46="Muy Baja",AO46="Mayor"),AND(AM46="Baja",AO46="Mayor"),AND(AM46="Media",AO46="Mayor"),AND(AM46="Alta",AO46="Moderado"),AND(AM46="Alta",AO46="Mayor"),AND(AM46="Muy Alta",AO46="Leve"),AND(AM46="Muy Alta",AO46="Menor"),AND(AM46="Muy Alta",AO46="Moderado"),AND(AM46="Muy Alta",AO46="Mayor")),"Alto",IF(OR(AND(AM46="Muy Baja",AO46="Catastrófico"),AND(AM46="Baja",AO46="Catastrófico"),AND(AM46="Media",AO46="Catastrófico"),AND(AM46="Alta",AO46="Catastrófico"),AND(AM46="Muy Alta",AO46="Catastrófico")),"Extremo","")))),"")</f>
        <v>Alto</v>
      </c>
      <c r="AR46" s="185" t="s">
        <v>36</v>
      </c>
      <c r="AS46" s="178" t="s">
        <v>727</v>
      </c>
      <c r="AT46" s="178" t="s">
        <v>725</v>
      </c>
      <c r="AU46" s="178" t="s">
        <v>728</v>
      </c>
      <c r="AV46" s="208" t="s">
        <v>729</v>
      </c>
      <c r="AW46" s="292" t="s">
        <v>730</v>
      </c>
      <c r="AX46" s="292" t="s">
        <v>731</v>
      </c>
      <c r="AY46" s="292" t="s">
        <v>732</v>
      </c>
    </row>
    <row r="47" spans="1:51" ht="48" customHeight="1" x14ac:dyDescent="0.2">
      <c r="A47" s="309"/>
      <c r="B47" s="311"/>
      <c r="C47" s="292"/>
      <c r="D47" s="292"/>
      <c r="E47" s="292"/>
      <c r="F47" s="292"/>
      <c r="G47" s="305"/>
      <c r="H47" s="292"/>
      <c r="I47" s="292"/>
      <c r="J47" s="292"/>
      <c r="K47" s="292"/>
      <c r="L47" s="292"/>
      <c r="M47" s="292"/>
      <c r="N47" s="292"/>
      <c r="O47" s="292"/>
      <c r="P47" s="292"/>
      <c r="Q47" s="292"/>
      <c r="R47" s="300"/>
      <c r="S47" s="299"/>
      <c r="T47" s="294"/>
      <c r="U47" s="293"/>
      <c r="V47" s="294">
        <f>IF(NOT(ISERROR(MATCH(U47,_xlfn.ANCHORARRAY(G58),0))),T60&amp;"Por favor no seleccionar los criterios de impacto",U47)</f>
        <v>0</v>
      </c>
      <c r="W47" s="299"/>
      <c r="X47" s="294"/>
      <c r="Y47" s="296"/>
      <c r="Z47" s="182">
        <v>2</v>
      </c>
      <c r="AA47" s="183" t="s">
        <v>725</v>
      </c>
      <c r="AB47" s="182" t="s">
        <v>29</v>
      </c>
      <c r="AC47" s="183" t="s">
        <v>733</v>
      </c>
      <c r="AD47" s="254" t="str">
        <f t="shared" si="11"/>
        <v>Especialista Seguridad Informática Verifica cada cuatro meses (4) meses las notas de la versión del firmware actual de los equipos de seguridad perimetral comparándolas con las existentes en el sitio web oficial del fabricante mediante el diligenciamiento de la bitácora "seguimiento de actualización de firmware de equipos perimetrales",  en caso de existir nuevas versiones se realizará el plan de trabajo para la actualización del dispositivo. 
La evidencia de esta actividad es el diligenciamiento de la bitácora "seguimiento de actualización de firmware de equipos perimetrales", las notas de la versión y el plan de actualización cuando se ejecute.</v>
      </c>
      <c r="AE47" s="184" t="str">
        <f>IF(OR(AF47="Preventivo",AF47="Detectivo"),"Probabilidad",IF(AF47="Correctivo","Impacto",""))</f>
        <v>Probabilidad</v>
      </c>
      <c r="AF47" s="185" t="s">
        <v>200</v>
      </c>
      <c r="AG47" s="185" t="s">
        <v>201</v>
      </c>
      <c r="AH47" s="186" t="str">
        <f t="shared" ref="AH47:AH51" si="60">IF(AND(AF47="Preventivo",AG47="Automático"),"50%",IF(AND(AF47="Preventivo",AG47="Manual"),"40%",IF(AND(AF47="Detectivo",AG47="Automático"),"40%",IF(AND(AF47="Detectivo",AG47="Manual"),"30%",IF(AND(AF47="Correctivo",AG47="Automático"),"35%",IF(AND(AF47="Correctivo",AG47="Manual"),"25%",""))))))</f>
        <v>40%</v>
      </c>
      <c r="AI47" s="185" t="s">
        <v>230</v>
      </c>
      <c r="AJ47" s="185" t="s">
        <v>203</v>
      </c>
      <c r="AK47" s="185" t="s">
        <v>204</v>
      </c>
      <c r="AL47" s="187">
        <f>IFERROR(IF(AND(AE46="Probabilidad",AE47="Probabilidad"),(AN46-(+AN46*AH47)),IF(AE47="Probabilidad",(T46-(+T46*AH47)),IF(AE47="Impacto",AN46,""))),"")</f>
        <v>0.42</v>
      </c>
      <c r="AM47" s="188" t="str">
        <f t="shared" si="13"/>
        <v>Media</v>
      </c>
      <c r="AN47" s="186">
        <f t="shared" ref="AN47:AN51" si="61">+AL47</f>
        <v>0.42</v>
      </c>
      <c r="AO47" s="188" t="str">
        <f t="shared" si="15"/>
        <v>Mayor</v>
      </c>
      <c r="AP47" s="186">
        <f t="shared" ref="AP47" si="62">IFERROR(IF(AND(AE46="Impacto",AE47="Impacto"),(AP46-(+AP46*AH47)),IF(AE47="Impacto",($W$13-(+$W$13*AH47)),IF(AE47="Probabilidad",AP46,""))),"")</f>
        <v>0.8</v>
      </c>
      <c r="AQ47" s="189" t="str">
        <f t="shared" ref="AQ47:AQ48" si="63">IFERROR(IF(OR(AND(AM47="Muy Baja",AO47="Leve"),AND(AM47="Muy Baja",AO47="Menor"),AND(AM47="Baja",AO47="Leve")),"Bajo",IF(OR(AND(AM47="Muy baja",AO47="Moderado"),AND(AM47="Baja",AO47="Menor"),AND(AM47="Baja",AO47="Moderado"),AND(AM47="Media",AO47="Leve"),AND(AM47="Media",AO47="Menor"),AND(AM47="Media",AO47="Moderado"),AND(AM47="Alta",AO47="Leve"),AND(AM47="Alta",AO47="Menor")),"Moderado",IF(OR(AND(AM47="Muy Baja",AO47="Mayor"),AND(AM47="Baja",AO47="Mayor"),AND(AM47="Media",AO47="Mayor"),AND(AM47="Alta",AO47="Moderado"),AND(AM47="Alta",AO47="Mayor"),AND(AM47="Muy Alta",AO47="Leve"),AND(AM47="Muy Alta",AO47="Menor"),AND(AM47="Muy Alta",AO47="Moderado"),AND(AM47="Muy Alta",AO47="Mayor")),"Alto",IF(OR(AND(AM47="Muy Baja",AO47="Catastrófico"),AND(AM47="Baja",AO47="Catastrófico"),AND(AM47="Media",AO47="Catastrófico"),AND(AM47="Alta",AO47="Catastrófico"),AND(AM47="Muy Alta",AO47="Catastrófico")),"Extremo","")))),"")</f>
        <v>Alto</v>
      </c>
      <c r="AR47" s="185" t="s">
        <v>36</v>
      </c>
      <c r="AS47" s="178" t="s">
        <v>734</v>
      </c>
      <c r="AT47" s="178" t="s">
        <v>725</v>
      </c>
      <c r="AU47" s="178" t="s">
        <v>735</v>
      </c>
      <c r="AV47" s="208" t="s">
        <v>736</v>
      </c>
      <c r="AW47" s="292"/>
      <c r="AX47" s="292"/>
      <c r="AY47" s="292"/>
    </row>
    <row r="48" spans="1:51" ht="48" customHeight="1" x14ac:dyDescent="0.2">
      <c r="A48" s="309"/>
      <c r="B48" s="311"/>
      <c r="C48" s="292"/>
      <c r="D48" s="292"/>
      <c r="E48" s="292"/>
      <c r="F48" s="292"/>
      <c r="G48" s="305"/>
      <c r="H48" s="292"/>
      <c r="I48" s="292"/>
      <c r="J48" s="292"/>
      <c r="K48" s="292"/>
      <c r="L48" s="292"/>
      <c r="M48" s="292"/>
      <c r="N48" s="292"/>
      <c r="O48" s="292"/>
      <c r="P48" s="292"/>
      <c r="Q48" s="292"/>
      <c r="R48" s="300"/>
      <c r="S48" s="299"/>
      <c r="T48" s="294"/>
      <c r="U48" s="293"/>
      <c r="V48" s="294">
        <f>IF(NOT(ISERROR(MATCH(U48,_xlfn.ANCHORARRAY(G59),0))),T61&amp;"Por favor no seleccionar los criterios de impacto",U48)</f>
        <v>0</v>
      </c>
      <c r="W48" s="299"/>
      <c r="X48" s="294"/>
      <c r="Y48" s="296"/>
      <c r="Z48" s="182">
        <v>3</v>
      </c>
      <c r="AA48" s="183" t="s">
        <v>725</v>
      </c>
      <c r="AB48" s="182" t="s">
        <v>32</v>
      </c>
      <c r="AC48" s="183" t="s">
        <v>737</v>
      </c>
      <c r="AD48" s="254" t="str">
        <f t="shared" si="11"/>
        <v xml:space="preserve">Especialista Seguridad Informática Valida cada vez que se realice un cambio en la infraestructura tecnológica lo dispuesto en EGTI-DI-006 Política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v>
      </c>
      <c r="AE48" s="184" t="str">
        <f>IF(OR(AF48="Preventivo",AF48="Detectivo"),"Probabilidad",IF(AF48="Correctivo","Impacto",""))</f>
        <v>Probabilidad</v>
      </c>
      <c r="AF48" s="185" t="s">
        <v>200</v>
      </c>
      <c r="AG48" s="185" t="s">
        <v>201</v>
      </c>
      <c r="AH48" s="186" t="str">
        <f t="shared" si="60"/>
        <v>40%</v>
      </c>
      <c r="AI48" s="185" t="s">
        <v>202</v>
      </c>
      <c r="AJ48" s="185" t="s">
        <v>588</v>
      </c>
      <c r="AK48" s="185" t="s">
        <v>204</v>
      </c>
      <c r="AL48" s="187">
        <f>IFERROR(IF(AND(AE47="Probabilidad",AE48="Probabilidad"),(AN47-(+AN47*AH48)),IF(AND(AE47="Impacto",AE48="Probabilidad"),(AN46-(+AN46*AH48)),IF(AE48="Impacto",AN47,""))),"")</f>
        <v>0.252</v>
      </c>
      <c r="AM48" s="188" t="str">
        <f t="shared" si="13"/>
        <v>Baja</v>
      </c>
      <c r="AN48" s="186">
        <f t="shared" si="61"/>
        <v>0.252</v>
      </c>
      <c r="AO48" s="188" t="str">
        <f t="shared" si="15"/>
        <v>Mayor</v>
      </c>
      <c r="AP48" s="186">
        <f t="shared" ref="AP48" si="64">IFERROR(IF(AND(AE47="Impacto",AE48="Impacto"),(AP47-(+AP47*AH48)),IF(AND(AE47="Probabilidad",AE48="Impacto"),(AP46-(+AP46*AH48)),IF(AE48="Probabilidad",AP47,""))),"")</f>
        <v>0.8</v>
      </c>
      <c r="AQ48" s="189" t="str">
        <f t="shared" si="63"/>
        <v>Alto</v>
      </c>
      <c r="AR48" s="185" t="s">
        <v>36</v>
      </c>
      <c r="AS48" s="178" t="s">
        <v>734</v>
      </c>
      <c r="AT48" s="178" t="s">
        <v>725</v>
      </c>
      <c r="AU48" s="178" t="s">
        <v>735</v>
      </c>
      <c r="AV48" s="208" t="s">
        <v>736</v>
      </c>
      <c r="AW48" s="292"/>
      <c r="AX48" s="292"/>
      <c r="AY48" s="292"/>
    </row>
    <row r="49" spans="1:51" ht="48" customHeight="1" x14ac:dyDescent="0.2">
      <c r="A49" s="309"/>
      <c r="B49" s="311"/>
      <c r="C49" s="292"/>
      <c r="D49" s="292"/>
      <c r="E49" s="292"/>
      <c r="F49" s="292"/>
      <c r="G49" s="305"/>
      <c r="H49" s="292"/>
      <c r="I49" s="292"/>
      <c r="J49" s="292"/>
      <c r="K49" s="292"/>
      <c r="L49" s="292"/>
      <c r="M49" s="292"/>
      <c r="N49" s="292"/>
      <c r="O49" s="292"/>
      <c r="P49" s="292"/>
      <c r="Q49" s="292"/>
      <c r="R49" s="300"/>
      <c r="S49" s="299"/>
      <c r="T49" s="294"/>
      <c r="U49" s="293"/>
      <c r="V49" s="294">
        <f>IF(NOT(ISERROR(MATCH(U49,_xlfn.ANCHORARRAY(G60),0))),T62&amp;"Por favor no seleccionar los criterios de impacto",U49)</f>
        <v>0</v>
      </c>
      <c r="W49" s="299"/>
      <c r="X49" s="294"/>
      <c r="Y49" s="296"/>
      <c r="Z49" s="182">
        <v>4</v>
      </c>
      <c r="AA49" s="183" t="s">
        <v>725</v>
      </c>
      <c r="AB49" s="182" t="s">
        <v>29</v>
      </c>
      <c r="AC49" s="183" t="s">
        <v>738</v>
      </c>
      <c r="AD49" s="254" t="str">
        <f t="shared" si="11"/>
        <v>Especialista Seguridad Informática Verifica  cada seis (6) meses el End of Support (EoS) en la pagina web del fabricante determinando el estado de este, diligenciando la bitácora  "Seguimiento de estado de equipos de seguridad perimetral"; y cada vez que se deba realizar una compra de un elemento de la infraestructura tecnológica, deberá realizar una ficha técnica del elemento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el End of Support (EoS), se notificará al Líder del grupo de infraestructura designado por la Secretaria General, vía correo electrónico, para su respectivo escalamiento, por otra parte, en caso que el elemento de infraestructura requerido supere el presupuesto disponible, se debe incluir en el plan de adquisiciones de la próxima vigencia. 
La evidencia de la actividad del EoS es el diligenciamiento de la bitácora "Seguimiento de estado de equipos de seguridad perimetral" y notificaciones vía correos electrónicos cuando aplique.
La evidencia de la actividad adquisición de elementos de infraestructura es la ficha técnica del elemento y el plan de adquisiciones cuando aplique.</v>
      </c>
      <c r="AE49" s="184" t="str">
        <f t="shared" ref="AE49:AE51" si="65">IF(OR(AF49="Preventivo",AF49="Detectivo"),"Probabilidad",IF(AF49="Correctivo","Impacto",""))</f>
        <v>Probabilidad</v>
      </c>
      <c r="AF49" s="185" t="s">
        <v>200</v>
      </c>
      <c r="AG49" s="185" t="s">
        <v>201</v>
      </c>
      <c r="AH49" s="186" t="str">
        <f t="shared" si="60"/>
        <v>40%</v>
      </c>
      <c r="AI49" s="185" t="s">
        <v>230</v>
      </c>
      <c r="AJ49" s="185" t="s">
        <v>203</v>
      </c>
      <c r="AK49" s="185" t="s">
        <v>204</v>
      </c>
      <c r="AL49" s="187">
        <f t="shared" ref="AL49:AL51" si="66">IFERROR(IF(AND(AE48="Probabilidad",AE49="Probabilidad"),(AN48-(+AN48*AH49)),IF(AND(AE48="Impacto",AE49="Probabilidad"),(AN47-(+AN47*AH49)),IF(AE49="Impacto",AN48,""))),"")</f>
        <v>0.1512</v>
      </c>
      <c r="AM49" s="188" t="str">
        <f t="shared" si="13"/>
        <v>Muy Baja</v>
      </c>
      <c r="AN49" s="186">
        <f t="shared" si="61"/>
        <v>0.1512</v>
      </c>
      <c r="AO49" s="188" t="str">
        <f t="shared" si="15"/>
        <v>Mayor</v>
      </c>
      <c r="AP49" s="186">
        <f t="shared" si="25"/>
        <v>0.8</v>
      </c>
      <c r="AQ49" s="189" t="str">
        <f>IFERROR(IF(OR(AND(AM49="Muy Baja",AO49="Leve"),AND(AM49="Muy Baja",AO49="Menor"),AND(AM49="Baja",AO49="Leve")),"Bajo",IF(OR(AND(AM49="Muy baja",AO49="Moderado"),AND(AM49="Baja",AO49="Menor"),AND(AM49="Baja",AO49="Moderado"),AND(AM49="Media",AO49="Leve"),AND(AM49="Media",AO49="Menor"),AND(AM49="Media",AO49="Moderado"),AND(AM49="Alta",AO49="Leve"),AND(AM49="Alta",AO49="Menor")),"Moderado",IF(OR(AND(AM49="Muy Baja",AO49="Mayor"),AND(AM49="Baja",AO49="Mayor"),AND(AM49="Media",AO49="Mayor"),AND(AM49="Alta",AO49="Moderado"),AND(AM49="Alta",AO49="Mayor"),AND(AM49="Muy Alta",AO49="Leve"),AND(AM49="Muy Alta",AO49="Menor"),AND(AM49="Muy Alta",AO49="Moderado"),AND(AM49="Muy Alta",AO49="Mayor")),"Alto",IF(OR(AND(AM49="Muy Baja",AO49="Catastrófico"),AND(AM49="Baja",AO49="Catastrófico"),AND(AM49="Media",AO49="Catastrófico"),AND(AM49="Alta",AO49="Catastrófico"),AND(AM49="Muy Alta",AO49="Catastrófico")),"Extremo","")))),"")</f>
        <v>Alto</v>
      </c>
      <c r="AR49" s="185" t="s">
        <v>36</v>
      </c>
      <c r="AS49" s="178" t="s">
        <v>739</v>
      </c>
      <c r="AT49" s="178" t="s">
        <v>725</v>
      </c>
      <c r="AU49" s="178" t="s">
        <v>740</v>
      </c>
      <c r="AV49" s="208" t="s">
        <v>741</v>
      </c>
      <c r="AW49" s="292"/>
      <c r="AX49" s="292"/>
      <c r="AY49" s="292"/>
    </row>
    <row r="50" spans="1:51" ht="48" customHeight="1" x14ac:dyDescent="0.2">
      <c r="A50" s="309"/>
      <c r="B50" s="311"/>
      <c r="C50" s="292"/>
      <c r="D50" s="292"/>
      <c r="E50" s="292"/>
      <c r="F50" s="292"/>
      <c r="G50" s="305"/>
      <c r="H50" s="292"/>
      <c r="I50" s="292"/>
      <c r="J50" s="292"/>
      <c r="K50" s="292"/>
      <c r="L50" s="292"/>
      <c r="M50" s="292"/>
      <c r="N50" s="292"/>
      <c r="O50" s="292"/>
      <c r="P50" s="292"/>
      <c r="Q50" s="292"/>
      <c r="R50" s="300"/>
      <c r="S50" s="299"/>
      <c r="T50" s="294"/>
      <c r="U50" s="293"/>
      <c r="V50" s="294">
        <f>IF(NOT(ISERROR(MATCH(U50,_xlfn.ANCHORARRAY(G61),0))),T63&amp;"Por favor no seleccionar los criterios de impacto",U50)</f>
        <v>0</v>
      </c>
      <c r="W50" s="299"/>
      <c r="X50" s="294"/>
      <c r="Y50" s="296"/>
      <c r="Z50" s="182">
        <v>5</v>
      </c>
      <c r="AA50" s="183" t="s">
        <v>725</v>
      </c>
      <c r="AB50" s="182" t="s">
        <v>29</v>
      </c>
      <c r="AC50" s="183" t="s">
        <v>742</v>
      </c>
      <c r="AD50" s="254" t="str">
        <f t="shared" si="11"/>
        <v>Especialista Seguridad Informática Verifica cada cuatro meses (4) la ejecución de los mantenimientos programados en el plan anual de mantenimientos diligenciando la hoja de vida de los equipos activos de red. En caso de que no se realicen los mantenimientos según lo programado, se escala al Líder de Infraestructura vía correo electrónico la no ejecución, quien tomará las acciones correspondientes.
Evidencia: Hoja de Vida de Equipos Activos de Red, Plan de Mantenimiento, correo electrónico cuando aplique.</v>
      </c>
      <c r="AE50" s="184" t="str">
        <f t="shared" si="65"/>
        <v>Probabilidad</v>
      </c>
      <c r="AF50" s="185" t="s">
        <v>200</v>
      </c>
      <c r="AG50" s="185" t="s">
        <v>201</v>
      </c>
      <c r="AH50" s="186" t="str">
        <f t="shared" si="60"/>
        <v>40%</v>
      </c>
      <c r="AI50" s="185" t="s">
        <v>202</v>
      </c>
      <c r="AJ50" s="185" t="s">
        <v>203</v>
      </c>
      <c r="AK50" s="185" t="s">
        <v>204</v>
      </c>
      <c r="AL50" s="187">
        <f t="shared" si="66"/>
        <v>9.0719999999999995E-2</v>
      </c>
      <c r="AM50" s="188" t="str">
        <f t="shared" si="13"/>
        <v>Muy Baja</v>
      </c>
      <c r="AN50" s="186">
        <f t="shared" si="61"/>
        <v>9.0719999999999995E-2</v>
      </c>
      <c r="AO50" s="188" t="str">
        <f t="shared" si="15"/>
        <v>Mayor</v>
      </c>
      <c r="AP50" s="186">
        <f t="shared" si="25"/>
        <v>0.8</v>
      </c>
      <c r="AQ50" s="189" t="str">
        <f t="shared" ref="AQ50" si="67">IFERROR(IF(OR(AND(AM50="Muy Baja",AO50="Leve"),AND(AM50="Muy Baja",AO50="Menor"),AND(AM50="Baja",AO50="Leve")),"Bajo",IF(OR(AND(AM50="Muy baja",AO50="Moderado"),AND(AM50="Baja",AO50="Menor"),AND(AM50="Baja",AO50="Moderado"),AND(AM50="Media",AO50="Leve"),AND(AM50="Media",AO50="Menor"),AND(AM50="Media",AO50="Moderado"),AND(AM50="Alta",AO50="Leve"),AND(AM50="Alta",AO50="Menor")),"Moderado",IF(OR(AND(AM50="Muy Baja",AO50="Mayor"),AND(AM50="Baja",AO50="Mayor"),AND(AM50="Media",AO50="Mayor"),AND(AM50="Alta",AO50="Moderado"),AND(AM50="Alta",AO50="Mayor"),AND(AM50="Muy Alta",AO50="Leve"),AND(AM50="Muy Alta",AO50="Menor"),AND(AM50="Muy Alta",AO50="Moderado"),AND(AM50="Muy Alta",AO50="Mayor")),"Alto",IF(OR(AND(AM50="Muy Baja",AO50="Catastrófico"),AND(AM50="Baja",AO50="Catastrófico"),AND(AM50="Media",AO50="Catastrófico"),AND(AM50="Alta",AO50="Catastrófico"),AND(AM50="Muy Alta",AO50="Catastrófico")),"Extremo","")))),"")</f>
        <v>Alto</v>
      </c>
      <c r="AR50" s="190" t="s">
        <v>36</v>
      </c>
      <c r="AS50" s="178" t="s">
        <v>743</v>
      </c>
      <c r="AT50" s="178" t="s">
        <v>725</v>
      </c>
      <c r="AU50" s="178" t="s">
        <v>728</v>
      </c>
      <c r="AV50" s="208" t="s">
        <v>729</v>
      </c>
      <c r="AW50" s="292"/>
      <c r="AX50" s="292"/>
      <c r="AY50" s="292"/>
    </row>
    <row r="51" spans="1:51" ht="15.75" customHeight="1" x14ac:dyDescent="0.2">
      <c r="A51" s="309"/>
      <c r="B51" s="311"/>
      <c r="C51" s="292"/>
      <c r="D51" s="292"/>
      <c r="E51" s="292"/>
      <c r="F51" s="292"/>
      <c r="G51" s="305"/>
      <c r="H51" s="292"/>
      <c r="I51" s="292"/>
      <c r="J51" s="292"/>
      <c r="K51" s="292"/>
      <c r="L51" s="292"/>
      <c r="M51" s="292"/>
      <c r="N51" s="292"/>
      <c r="O51" s="292"/>
      <c r="P51" s="292"/>
      <c r="Q51" s="292"/>
      <c r="R51" s="300"/>
      <c r="S51" s="299"/>
      <c r="T51" s="294"/>
      <c r="U51" s="293"/>
      <c r="V51" s="294">
        <f>IF(NOT(ISERROR(MATCH(U51,_xlfn.ANCHORARRAY(G62),0))),T64&amp;"Por favor no seleccionar los criterios de impacto",U51)</f>
        <v>0</v>
      </c>
      <c r="W51" s="299"/>
      <c r="X51" s="294"/>
      <c r="Y51" s="296"/>
      <c r="Z51" s="182">
        <v>6</v>
      </c>
      <c r="AA51" s="182"/>
      <c r="AB51" s="182"/>
      <c r="AC51" s="182"/>
      <c r="AD51" s="254" t="str">
        <f t="shared" si="11"/>
        <v xml:space="preserve">  </v>
      </c>
      <c r="AE51" s="184" t="str">
        <f t="shared" si="65"/>
        <v/>
      </c>
      <c r="AF51" s="185"/>
      <c r="AG51" s="185"/>
      <c r="AH51" s="186" t="str">
        <f t="shared" si="60"/>
        <v/>
      </c>
      <c r="AI51" s="185"/>
      <c r="AJ51" s="185"/>
      <c r="AK51" s="185"/>
      <c r="AL51" s="187" t="str">
        <f t="shared" si="66"/>
        <v/>
      </c>
      <c r="AM51" s="188" t="str">
        <f t="shared" si="13"/>
        <v/>
      </c>
      <c r="AN51" s="186" t="str">
        <f t="shared" si="61"/>
        <v/>
      </c>
      <c r="AO51" s="188" t="str">
        <f>IFERROR(IF(AP51="","",IF(AP51&lt;=0.2,"Leve",IF(AP51&lt;=0.4,"Menor",IF(AP51&lt;=0.6,"Moderado",IF(AP51&lt;=0.8,"Mayor","Catastrófico"))))),"")</f>
        <v/>
      </c>
      <c r="AP51" s="186" t="str">
        <f t="shared" si="25"/>
        <v/>
      </c>
      <c r="AQ51" s="189" t="str">
        <f>IFERROR(IF(OR(AND(AM51="Muy Baja",AO51="Leve"),AND(AM51="Muy Baja",AO51="Menor"),AND(AM51="Baja",AO51="Leve")),"Bajo",IF(OR(AND(AM51="Muy baja",AO51="Moderado"),AND(AM51="Baja",AO51="Menor"),AND(AM51="Baja",AO51="Moderado"),AND(AM51="Media",AO51="Leve"),AND(AM51="Media",AO51="Menor"),AND(AM51="Media",AO51="Moderado"),AND(AM51="Alta",AO51="Leve"),AND(AM51="Alta",AO51="Menor")),"Moderado",IF(OR(AND(AM51="Muy Baja",AO51="Mayor"),AND(AM51="Baja",AO51="Mayor"),AND(AM51="Media",AO51="Mayor"),AND(AM51="Alta",AO51="Moderado"),AND(AM51="Alta",AO51="Mayor"),AND(AM51="Muy Alta",AO51="Leve"),AND(AM51="Muy Alta",AO51="Menor"),AND(AM51="Muy Alta",AO51="Moderado"),AND(AM51="Muy Alta",AO51="Mayor")),"Alto",IF(OR(AND(AM51="Muy Baja",AO51="Catastrófico"),AND(AM51="Baja",AO51="Catastrófico"),AND(AM51="Media",AO51="Catastrófico"),AND(AM51="Alta",AO51="Catastrófico"),AND(AM51="Muy Alta",AO51="Catastrófico")),"Extremo","")))),"")</f>
        <v/>
      </c>
      <c r="AR51" s="190"/>
      <c r="AS51" s="178"/>
      <c r="AT51" s="180"/>
      <c r="AU51" s="180"/>
      <c r="AV51" s="191"/>
      <c r="AW51" s="292"/>
      <c r="AX51" s="292"/>
      <c r="AY51" s="292"/>
    </row>
    <row r="52" spans="1:51" ht="48" customHeight="1" x14ac:dyDescent="0.2">
      <c r="A52" s="309">
        <v>8</v>
      </c>
      <c r="B52" s="311" t="s">
        <v>300</v>
      </c>
      <c r="C52" s="292" t="s">
        <v>34</v>
      </c>
      <c r="D52" s="292" t="s">
        <v>76</v>
      </c>
      <c r="E52" s="292" t="s">
        <v>744</v>
      </c>
      <c r="F52" s="292" t="s">
        <v>745</v>
      </c>
      <c r="G52" s="305" t="str">
        <f t="shared" ref="G52" si="68">+CONCATENATE(C52," ",D52," ",E52)</f>
        <v>Posibilidad de afectación Económica y Reputacional Por Pérdida de la disponibilidad  OCI-FILESRV y SpiceWork debido a Falla en la conectividad de red, debido a inconvenientes internos por parte del proveedor (ORACLE) y/o Degradación del sistema operativo del servidor debido a actualizaciones no testeadas previamente.</v>
      </c>
      <c r="H52" s="292" t="s">
        <v>654</v>
      </c>
      <c r="I52" s="292" t="s">
        <v>746</v>
      </c>
      <c r="J52" s="292" t="s">
        <v>88</v>
      </c>
      <c r="K52" s="292" t="s">
        <v>747</v>
      </c>
      <c r="L52" s="292" t="s">
        <v>45</v>
      </c>
      <c r="M52" s="292" t="s">
        <v>564</v>
      </c>
      <c r="N52" s="292" t="s">
        <v>565</v>
      </c>
      <c r="O52" s="292" t="s">
        <v>748</v>
      </c>
      <c r="P52" s="292" t="s">
        <v>49</v>
      </c>
      <c r="Q52" s="292" t="s">
        <v>66</v>
      </c>
      <c r="R52" s="300">
        <v>5001</v>
      </c>
      <c r="S52" s="299" t="str">
        <f>IF(R52&lt;=0,"",IF(R52&lt;=2,"Muy Baja",IF(R52&lt;=24,"Baja",IF(R52&lt;=500,"Media",IF(R52&lt;=5000,"Alta","Muy Alta")))))</f>
        <v>Muy Alta</v>
      </c>
      <c r="T52" s="294">
        <f>IF(S52="","",IF(S52="Muy Baja",0.2,IF(S52="Baja",0.4,IF(S52="Media",0.6,IF(S52="Alta",0.8,IF(S52="Muy Alta",1,))))))</f>
        <v>1</v>
      </c>
      <c r="U52" s="293" t="s">
        <v>197</v>
      </c>
      <c r="V52" s="294" t="str">
        <f>IF(NOT(ISERROR(MATCH(U52,'[5]Tabla Impacto'!$B$245:$B$247,0))),'[5]Tabla Impacto'!$F$224&amp;"Por favor no seleccionar los criterios de impacto(Afectación Económica o presupuestal y Pérdida Reputacional)",U52)</f>
        <v xml:space="preserve">     El riesgo afecta la imagen de la entidad con algunos usuarios de relevancia frente al logro de los objetivos</v>
      </c>
      <c r="W52" s="299" t="str">
        <f>IF(OR(V52='[5]Tabla Impacto'!$C$12,V52='[5]Tabla Impacto'!$D$12),"Leve",IF(OR(V52='[5]Tabla Impacto'!$C$13,V52='[5]Tabla Impacto'!$D$13),"Menor",IF(OR(V52='[5]Tabla Impacto'!$C$14,V52='[5]Tabla Impacto'!$D$14),"Moderado",IF(OR(V52='[5]Tabla Impacto'!$C$15,V52='[5]Tabla Impacto'!$D$15),"Mayor",IF(OR(V52='[5]Tabla Impacto'!$C$16,V52='[5]Tabla Impacto'!$D$16),"Catastrófico","")))))</f>
        <v>Moderado</v>
      </c>
      <c r="X52" s="294">
        <f>IF(W52="","",IF(W52="Leve",0.2,IF(W52="Menor",0.4,IF(W52="Moderado",0.6,IF(W52="Mayor",0.8,IF(W52="Catastrófico",1,))))))</f>
        <v>0.6</v>
      </c>
      <c r="Y52" s="296" t="str">
        <f>IF(OR(AND(S52="Muy Baja",W52="Leve"),AND(S52="Muy Baja",W52="Menor"),AND(S52="Baja",W52="Leve")),"Bajo",IF(OR(AND(S52="Muy baja",W52="Moderado"),AND(S52="Baja",W52="Menor"),AND(S52="Baja",W52="Moderado"),AND(S52="Media",W52="Leve"),AND(S52="Media",W52="Menor"),AND(S52="Media",W52="Moderado"),AND(S52="Alta",W52="Leve"),AND(S52="Alta",W52="Menor")),"Moderado",IF(OR(AND(S52="Muy Baja",W52="Mayor"),AND(S52="Baja",W52="Mayor"),AND(S52="Media",W52="Mayor"),AND(S52="Alta",W52="Moderado"),AND(S52="Alta",W52="Mayor"),AND(S52="Muy Alta",W52="Leve"),AND(S52="Muy Alta",W52="Menor"),AND(S52="Muy Alta",W52="Moderado"),AND(S52="Muy Alta",W52="Mayor")),"Alto",IF(OR(AND(S52="Muy Baja",W52="Catastrófico"),AND(S52="Baja",W52="Catastrófico"),AND(S52="Media",W52="Catastrófico"),AND(S52="Alta",W52="Catastrófico"),AND(S52="Muy Alta",W52="Catastrófico")),"Extremo",""))))</f>
        <v>Alto</v>
      </c>
      <c r="Z52" s="182">
        <v>1</v>
      </c>
      <c r="AA52" s="182" t="s">
        <v>678</v>
      </c>
      <c r="AB52" s="182" t="s">
        <v>29</v>
      </c>
      <c r="AC52" s="183" t="s">
        <v>749</v>
      </c>
      <c r="AD52" s="254" t="str">
        <f t="shared" si="11"/>
        <v>Especialistas Servidores Verifica  mensualmente que los servicios prestados por el proveedor Oracle se encuentren disponibles diligenciando la bitácora de Seguimiento de infraestructura ingresando a la consola de administración de Oracle.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Bitácora de Seguimiento de Infraestructura, Solicitud de Servicio cuando aplique y correo electrónico cuando aplique.</v>
      </c>
      <c r="AE52" s="184" t="str">
        <f>IF(OR(AF52="Preventivo",AF52="Detectivo"),"Probabilidad",IF(AF52="Correctivo","Impacto",""))</f>
        <v>Probabilidad</v>
      </c>
      <c r="AF52" s="185" t="s">
        <v>214</v>
      </c>
      <c r="AG52" s="185" t="s">
        <v>201</v>
      </c>
      <c r="AH52" s="186" t="str">
        <f>IF(AND(AF52="Preventivo",AG52="Automático"),"50%",IF(AND(AF52="Preventivo",AG52="Manual"),"40%",IF(AND(AF52="Detectivo",AG52="Automático"),"40%",IF(AND(AF52="Detectivo",AG52="Manual"),"30%",IF(AND(AF52="Correctivo",AG52="Automático"),"35%",IF(AND(AF52="Correctivo",AG52="Manual"),"25%",""))))))</f>
        <v>30%</v>
      </c>
      <c r="AI52" s="185" t="s">
        <v>230</v>
      </c>
      <c r="AJ52" s="185" t="s">
        <v>203</v>
      </c>
      <c r="AK52" s="185" t="s">
        <v>204</v>
      </c>
      <c r="AL52" s="187">
        <f>IFERROR(IF(AE52="Probabilidad",(T52-(+T52*AH52)),IF(AE52="Impacto",T52,"")),"")</f>
        <v>0.7</v>
      </c>
      <c r="AM52" s="188" t="str">
        <f>IFERROR(IF(AL52="","",IF(AL52&lt;=0.2,"Muy Baja",IF(AL52&lt;=0.4,"Baja",IF(AL52&lt;=0.6,"Media",IF(AL52&lt;=0.8,"Alta","Muy Alta"))))),"")</f>
        <v>Alta</v>
      </c>
      <c r="AN52" s="186">
        <f>+AL52</f>
        <v>0.7</v>
      </c>
      <c r="AO52" s="188" t="str">
        <f>IFERROR(IF(AP52="","",IF(AP52&lt;=0.2,"Leve",IF(AP52&lt;=0.4,"Menor",IF(AP52&lt;=0.6,"Moderado",IF(AP52&lt;=0.8,"Mayor","Catastrófico"))))),"")</f>
        <v>Moderado</v>
      </c>
      <c r="AP52" s="186">
        <f t="shared" ref="AP52" si="69">IFERROR(IF(AE52="Impacto",(X52-(+X52*AH52)),IF(AE52="Probabilidad",X52,"")),"")</f>
        <v>0.6</v>
      </c>
      <c r="AQ52" s="189" t="str">
        <f>IFERROR(IF(OR(AND(AM52="Muy Baja",AO52="Leve"),AND(AM52="Muy Baja",AO52="Menor"),AND(AM52="Baja",AO52="Leve")),"Bajo",IF(OR(AND(AM52="Muy baja",AO52="Moderado"),AND(AM52="Baja",AO52="Menor"),AND(AM52="Baja",AO52="Moderado"),AND(AM52="Media",AO52="Leve"),AND(AM52="Media",AO52="Menor"),AND(AM52="Media",AO52="Moderado"),AND(AM52="Alta",AO52="Leve"),AND(AM52="Alta",AO52="Menor")),"Moderado",IF(OR(AND(AM52="Muy Baja",AO52="Mayor"),AND(AM52="Baja",AO52="Mayor"),AND(AM52="Media",AO52="Mayor"),AND(AM52="Alta",AO52="Moderado"),AND(AM52="Alta",AO52="Mayor"),AND(AM52="Muy Alta",AO52="Leve"),AND(AM52="Muy Alta",AO52="Menor"),AND(AM52="Muy Alta",AO52="Moderado"),AND(AM52="Muy Alta",AO52="Mayor")),"Alto",IF(OR(AND(AM52="Muy Baja",AO52="Catastrófico"),AND(AM52="Baja",AO52="Catastrófico"),AND(AM52="Media",AO52="Catastrófico"),AND(AM52="Alta",AO52="Catastrófico"),AND(AM52="Muy Alta",AO52="Catastrófico")),"Extremo","")))),"")</f>
        <v>Alto</v>
      </c>
      <c r="AR52" s="190" t="s">
        <v>36</v>
      </c>
      <c r="AS52" s="178" t="s">
        <v>750</v>
      </c>
      <c r="AT52" s="178" t="s">
        <v>751</v>
      </c>
      <c r="AU52" s="178" t="s">
        <v>752</v>
      </c>
      <c r="AV52" s="208" t="s">
        <v>542</v>
      </c>
      <c r="AW52" s="292" t="s">
        <v>753</v>
      </c>
      <c r="AX52" s="292" t="s">
        <v>754</v>
      </c>
      <c r="AY52" s="292" t="s">
        <v>755</v>
      </c>
    </row>
    <row r="53" spans="1:51" ht="48" customHeight="1" x14ac:dyDescent="0.2">
      <c r="A53" s="309"/>
      <c r="B53" s="311"/>
      <c r="C53" s="292"/>
      <c r="D53" s="292"/>
      <c r="E53" s="292"/>
      <c r="F53" s="292"/>
      <c r="G53" s="305"/>
      <c r="H53" s="292"/>
      <c r="I53" s="292"/>
      <c r="J53" s="292"/>
      <c r="K53" s="292"/>
      <c r="L53" s="292"/>
      <c r="M53" s="292"/>
      <c r="N53" s="292"/>
      <c r="O53" s="292"/>
      <c r="P53" s="292"/>
      <c r="Q53" s="292"/>
      <c r="R53" s="300"/>
      <c r="S53" s="299"/>
      <c r="T53" s="294"/>
      <c r="U53" s="293"/>
      <c r="V53" s="294">
        <f>IF(NOT(ISERROR(MATCH(U53,_xlfn.ANCHORARRAY(G64),0))),T66&amp;"Por favor no seleccionar los criterios de impacto",U53)</f>
        <v>0</v>
      </c>
      <c r="W53" s="299"/>
      <c r="X53" s="294"/>
      <c r="Y53" s="296"/>
      <c r="Z53" s="182">
        <v>2</v>
      </c>
      <c r="AA53" s="182" t="s">
        <v>678</v>
      </c>
      <c r="AB53" s="182" t="s">
        <v>29</v>
      </c>
      <c r="AC53" s="183" t="s">
        <v>756</v>
      </c>
      <c r="AD53" s="254" t="str">
        <f t="shared" si="11"/>
        <v>Especialistas Servidores Verifica  mensualmente que se estén realizando las copias de seguridad de las maquinas que están en la plataforma Oracle cloud mediante el diligenciamiento de la bitácora de infraestructura , en caso de evidenciar que no se ejecuto el backup programado, se deberá realizar inmediatamente la copia y el escalamiento correspondiente al proveedor de servicio mediante la plataforma service request, como evidencia de esta actividad se tiene bitácora de infraestructura, el escalamiento al proveedor del servicio cuando aplique.</v>
      </c>
      <c r="AE53" s="184" t="str">
        <f>IF(OR(AF53="Preventivo",AF53="Detectivo"),"Probabilidad",IF(AF53="Correctivo","Impacto",""))</f>
        <v>Probabilidad</v>
      </c>
      <c r="AF53" s="185" t="s">
        <v>200</v>
      </c>
      <c r="AG53" s="185" t="s">
        <v>701</v>
      </c>
      <c r="AH53" s="186" t="str">
        <f t="shared" ref="AH53:AH57" si="70">IF(AND(AF53="Preventivo",AG53="Automático"),"50%",IF(AND(AF53="Preventivo",AG53="Manual"),"40%",IF(AND(AF53="Detectivo",AG53="Automático"),"40%",IF(AND(AF53="Detectivo",AG53="Manual"),"30%",IF(AND(AF53="Correctivo",AG53="Automático"),"35%",IF(AND(AF53="Correctivo",AG53="Manual"),"25%",""))))))</f>
        <v>50%</v>
      </c>
      <c r="AI53" s="185" t="s">
        <v>202</v>
      </c>
      <c r="AJ53" s="185" t="s">
        <v>203</v>
      </c>
      <c r="AK53" s="185" t="s">
        <v>204</v>
      </c>
      <c r="AL53" s="187">
        <f>IFERROR(IF(AND(AE52="Probabilidad",AE53="Probabilidad"),(AN52-(+AN52*AH53)),IF(AE53="Probabilidad",(T52-(+T52*AH53)),IF(AE53="Impacto",AN52,""))),"")</f>
        <v>0.35</v>
      </c>
      <c r="AM53" s="188" t="str">
        <f t="shared" si="13"/>
        <v>Baja</v>
      </c>
      <c r="AN53" s="186">
        <f t="shared" ref="AN53:AN57" si="71">+AL53</f>
        <v>0.35</v>
      </c>
      <c r="AO53" s="188" t="str">
        <f t="shared" si="15"/>
        <v>Moderado</v>
      </c>
      <c r="AP53" s="186">
        <f t="shared" ref="AP53" si="72">IFERROR(IF(AND(AE52="Impacto",AE53="Impacto"),(AP52-(+AP52*AH53)),IF(AE53="Impacto",($W$13-(+$W$13*AH53)),IF(AE53="Probabilidad",AP52,""))),"")</f>
        <v>0.6</v>
      </c>
      <c r="AQ53" s="189" t="str">
        <f t="shared" ref="AQ53:AQ54" si="73">IFERROR(IF(OR(AND(AM53="Muy Baja",AO53="Leve"),AND(AM53="Muy Baja",AO53="Menor"),AND(AM53="Baja",AO53="Leve")),"Bajo",IF(OR(AND(AM53="Muy baja",AO53="Moderado"),AND(AM53="Baja",AO53="Menor"),AND(AM53="Baja",AO53="Moderado"),AND(AM53="Media",AO53="Leve"),AND(AM53="Media",AO53="Menor"),AND(AM53="Media",AO53="Moderado"),AND(AM53="Alta",AO53="Leve"),AND(AM53="Alta",AO53="Menor")),"Moderado",IF(OR(AND(AM53="Muy Baja",AO53="Mayor"),AND(AM53="Baja",AO53="Mayor"),AND(AM53="Media",AO53="Mayor"),AND(AM53="Alta",AO53="Moderado"),AND(AM53="Alta",AO53="Mayor"),AND(AM53="Muy Alta",AO53="Leve"),AND(AM53="Muy Alta",AO53="Menor"),AND(AM53="Muy Alta",AO53="Moderado"),AND(AM53="Muy Alta",AO53="Mayor")),"Alto",IF(OR(AND(AM53="Muy Baja",AO53="Catastrófico"),AND(AM53="Baja",AO53="Catastrófico"),AND(AM53="Media",AO53="Catastrófico"),AND(AM53="Alta",AO53="Catastrófico"),AND(AM53="Muy Alta",AO53="Catastrófico")),"Extremo","")))),"")</f>
        <v>Moderado</v>
      </c>
      <c r="AR53" s="190" t="s">
        <v>36</v>
      </c>
      <c r="AS53" s="178" t="s">
        <v>757</v>
      </c>
      <c r="AT53" s="178" t="s">
        <v>751</v>
      </c>
      <c r="AU53" s="178" t="s">
        <v>758</v>
      </c>
      <c r="AV53" s="208" t="s">
        <v>542</v>
      </c>
      <c r="AW53" s="300"/>
      <c r="AX53" s="300"/>
      <c r="AY53" s="300"/>
    </row>
    <row r="54" spans="1:51" ht="48" customHeight="1" x14ac:dyDescent="0.2">
      <c r="A54" s="309"/>
      <c r="B54" s="311"/>
      <c r="C54" s="292"/>
      <c r="D54" s="292"/>
      <c r="E54" s="292"/>
      <c r="F54" s="292"/>
      <c r="G54" s="305"/>
      <c r="H54" s="292"/>
      <c r="I54" s="292"/>
      <c r="J54" s="292"/>
      <c r="K54" s="292"/>
      <c r="L54" s="292"/>
      <c r="M54" s="292"/>
      <c r="N54" s="292"/>
      <c r="O54" s="292"/>
      <c r="P54" s="292"/>
      <c r="Q54" s="292"/>
      <c r="R54" s="300"/>
      <c r="S54" s="299"/>
      <c r="T54" s="294"/>
      <c r="U54" s="293"/>
      <c r="V54" s="294">
        <f>IF(NOT(ISERROR(MATCH(U54,_xlfn.ANCHORARRAY(G65),0))),T67&amp;"Por favor no seleccionar los criterios de impacto",U54)</f>
        <v>0</v>
      </c>
      <c r="W54" s="299"/>
      <c r="X54" s="294"/>
      <c r="Y54" s="296"/>
      <c r="Z54" s="182">
        <v>3</v>
      </c>
      <c r="AA54" s="182" t="s">
        <v>678</v>
      </c>
      <c r="AB54" s="182" t="s">
        <v>29</v>
      </c>
      <c r="AC54" s="183" t="s">
        <v>759</v>
      </c>
      <c r="AD54" s="254" t="str">
        <f t="shared" si="11"/>
        <v>Especialistas Servidores Verifica mensualmente las actualizaciones disponibles del sistemas operativo del servidor en la plataforma Microsoft a través del  diligenciamiento de la Bitácora de Infraestructura de las pruebas en el servidor WSUS. En caso de presentar inconsistencias en la actualización, se escalará al Líder de Infraestructura el inconveniente quien dará las instrucciones correspondientes.
Evidencia: Bitácora de Infraestructura, Correo electrónico cuando aplique.</v>
      </c>
      <c r="AE54" s="184" t="str">
        <f>IF(OR(AF54="Preventivo",AF54="Detectivo"),"Probabilidad",IF(AF54="Correctivo","Impacto",""))</f>
        <v>Probabilidad</v>
      </c>
      <c r="AF54" s="185" t="s">
        <v>214</v>
      </c>
      <c r="AG54" s="185" t="s">
        <v>201</v>
      </c>
      <c r="AH54" s="186" t="str">
        <f t="shared" si="70"/>
        <v>30%</v>
      </c>
      <c r="AI54" s="185" t="s">
        <v>230</v>
      </c>
      <c r="AJ54" s="185" t="s">
        <v>203</v>
      </c>
      <c r="AK54" s="185" t="s">
        <v>204</v>
      </c>
      <c r="AL54" s="187">
        <f>IFERROR(IF(AND(AE53="Probabilidad",AE54="Probabilidad"),(AN53-(+AN53*AH54)),IF(AND(AE53="Impacto",AE54="Probabilidad"),(AN52-(+AN52*AH54)),IF(AE54="Impacto",AN53,""))),"")</f>
        <v>0.245</v>
      </c>
      <c r="AM54" s="188" t="str">
        <f t="shared" si="13"/>
        <v>Baja</v>
      </c>
      <c r="AN54" s="186">
        <f t="shared" si="71"/>
        <v>0.245</v>
      </c>
      <c r="AO54" s="188" t="str">
        <f t="shared" si="15"/>
        <v>Moderado</v>
      </c>
      <c r="AP54" s="186">
        <f t="shared" ref="AP54" si="74">IFERROR(IF(AND(AE53="Impacto",AE54="Impacto"),(AP53-(+AP53*AH54)),IF(AND(AE53="Probabilidad",AE54="Impacto"),(AP52-(+AP52*AH54)),IF(AE54="Probabilidad",AP53,""))),"")</f>
        <v>0.6</v>
      </c>
      <c r="AQ54" s="189" t="str">
        <f t="shared" si="73"/>
        <v>Moderado</v>
      </c>
      <c r="AR54" s="190" t="s">
        <v>36</v>
      </c>
      <c r="AS54" s="178" t="s">
        <v>760</v>
      </c>
      <c r="AT54" s="178" t="s">
        <v>751</v>
      </c>
      <c r="AU54" s="178" t="s">
        <v>662</v>
      </c>
      <c r="AV54" s="208" t="s">
        <v>542</v>
      </c>
      <c r="AW54" s="300"/>
      <c r="AX54" s="300"/>
      <c r="AY54" s="300"/>
    </row>
    <row r="55" spans="1:51" ht="15" customHeight="1" x14ac:dyDescent="0.2">
      <c r="A55" s="309"/>
      <c r="B55" s="311"/>
      <c r="C55" s="292"/>
      <c r="D55" s="292"/>
      <c r="E55" s="292"/>
      <c r="F55" s="292"/>
      <c r="G55" s="305"/>
      <c r="H55" s="292"/>
      <c r="I55" s="292"/>
      <c r="J55" s="292"/>
      <c r="K55" s="292"/>
      <c r="L55" s="292"/>
      <c r="M55" s="292"/>
      <c r="N55" s="292"/>
      <c r="O55" s="292"/>
      <c r="P55" s="292"/>
      <c r="Q55" s="292"/>
      <c r="R55" s="300"/>
      <c r="S55" s="299"/>
      <c r="T55" s="294"/>
      <c r="U55" s="293"/>
      <c r="V55" s="294">
        <f>IF(NOT(ISERROR(MATCH(U55,_xlfn.ANCHORARRAY(G66),0))),T68&amp;"Por favor no seleccionar los criterios de impacto",U55)</f>
        <v>0</v>
      </c>
      <c r="W55" s="299"/>
      <c r="X55" s="294"/>
      <c r="Y55" s="296"/>
      <c r="Z55" s="182">
        <v>4</v>
      </c>
      <c r="AA55" s="182"/>
      <c r="AB55" s="182"/>
      <c r="AC55" s="182"/>
      <c r="AD55" s="254" t="str">
        <f t="shared" si="11"/>
        <v xml:space="preserve">  </v>
      </c>
      <c r="AE55" s="184" t="str">
        <f t="shared" ref="AE55:AE57" si="75">IF(OR(AF55="Preventivo",AF55="Detectivo"),"Probabilidad",IF(AF55="Correctivo","Impacto",""))</f>
        <v/>
      </c>
      <c r="AF55" s="185"/>
      <c r="AG55" s="185"/>
      <c r="AH55" s="186" t="str">
        <f t="shared" si="70"/>
        <v/>
      </c>
      <c r="AI55" s="185"/>
      <c r="AJ55" s="185"/>
      <c r="AK55" s="185"/>
      <c r="AL55" s="187" t="str">
        <f t="shared" ref="AL55:AL57" si="76">IFERROR(IF(AND(AE54="Probabilidad",AE55="Probabilidad"),(AN54-(+AN54*AH55)),IF(AND(AE54="Impacto",AE55="Probabilidad"),(AN53-(+AN53*AH55)),IF(AE55="Impacto",AN54,""))),"")</f>
        <v/>
      </c>
      <c r="AM55" s="188" t="str">
        <f t="shared" si="13"/>
        <v/>
      </c>
      <c r="AN55" s="186" t="str">
        <f t="shared" si="71"/>
        <v/>
      </c>
      <c r="AO55" s="188" t="str">
        <f t="shared" si="15"/>
        <v/>
      </c>
      <c r="AP55" s="186" t="str">
        <f t="shared" si="25"/>
        <v/>
      </c>
      <c r="AQ55" s="189" t="str">
        <f>IFERROR(IF(OR(AND(AM55="Muy Baja",AO55="Leve"),AND(AM55="Muy Baja",AO55="Menor"),AND(AM55="Baja",AO55="Leve")),"Bajo",IF(OR(AND(AM55="Muy baja",AO55="Moderado"),AND(AM55="Baja",AO55="Menor"),AND(AM55="Baja",AO55="Moderado"),AND(AM55="Media",AO55="Leve"),AND(AM55="Media",AO55="Menor"),AND(AM55="Media",AO55="Moderado"),AND(AM55="Alta",AO55="Leve"),AND(AM55="Alta",AO55="Menor")),"Moderado",IF(OR(AND(AM55="Muy Baja",AO55="Mayor"),AND(AM55="Baja",AO55="Mayor"),AND(AM55="Media",AO55="Mayor"),AND(AM55="Alta",AO55="Moderado"),AND(AM55="Alta",AO55="Mayor"),AND(AM55="Muy Alta",AO55="Leve"),AND(AM55="Muy Alta",AO55="Menor"),AND(AM55="Muy Alta",AO55="Moderado"),AND(AM55="Muy Alta",AO55="Mayor")),"Alto",IF(OR(AND(AM55="Muy Baja",AO55="Catastrófico"),AND(AM55="Baja",AO55="Catastrófico"),AND(AM55="Media",AO55="Catastrófico"),AND(AM55="Alta",AO55="Catastrófico"),AND(AM55="Muy Alta",AO55="Catastrófico")),"Extremo","")))),"")</f>
        <v/>
      </c>
      <c r="AR55" s="190"/>
      <c r="AS55" s="178"/>
      <c r="AT55" s="180"/>
      <c r="AU55" s="180"/>
      <c r="AV55" s="191"/>
      <c r="AW55" s="300"/>
      <c r="AX55" s="300"/>
      <c r="AY55" s="300"/>
    </row>
    <row r="56" spans="1:51" ht="15" customHeight="1" x14ac:dyDescent="0.2">
      <c r="A56" s="309"/>
      <c r="B56" s="311"/>
      <c r="C56" s="292"/>
      <c r="D56" s="292"/>
      <c r="E56" s="292"/>
      <c r="F56" s="292"/>
      <c r="G56" s="305"/>
      <c r="H56" s="292"/>
      <c r="I56" s="292"/>
      <c r="J56" s="292"/>
      <c r="K56" s="292"/>
      <c r="L56" s="292"/>
      <c r="M56" s="292"/>
      <c r="N56" s="292"/>
      <c r="O56" s="292"/>
      <c r="P56" s="292"/>
      <c r="Q56" s="292"/>
      <c r="R56" s="300"/>
      <c r="S56" s="299"/>
      <c r="T56" s="294"/>
      <c r="U56" s="293"/>
      <c r="V56" s="294">
        <f>IF(NOT(ISERROR(MATCH(U56,_xlfn.ANCHORARRAY(G67),0))),T69&amp;"Por favor no seleccionar los criterios de impacto",U56)</f>
        <v>0</v>
      </c>
      <c r="W56" s="299"/>
      <c r="X56" s="294"/>
      <c r="Y56" s="296"/>
      <c r="Z56" s="182">
        <v>5</v>
      </c>
      <c r="AA56" s="182"/>
      <c r="AB56" s="182"/>
      <c r="AC56" s="182"/>
      <c r="AD56" s="254" t="str">
        <f t="shared" si="11"/>
        <v xml:space="preserve">  </v>
      </c>
      <c r="AE56" s="184" t="str">
        <f t="shared" si="75"/>
        <v/>
      </c>
      <c r="AF56" s="185"/>
      <c r="AG56" s="185"/>
      <c r="AH56" s="186" t="str">
        <f t="shared" si="70"/>
        <v/>
      </c>
      <c r="AI56" s="185"/>
      <c r="AJ56" s="185"/>
      <c r="AK56" s="185"/>
      <c r="AL56" s="187" t="str">
        <f t="shared" si="76"/>
        <v/>
      </c>
      <c r="AM56" s="188" t="str">
        <f t="shared" si="13"/>
        <v/>
      </c>
      <c r="AN56" s="186" t="str">
        <f t="shared" si="71"/>
        <v/>
      </c>
      <c r="AO56" s="188" t="str">
        <f t="shared" si="15"/>
        <v/>
      </c>
      <c r="AP56" s="186" t="str">
        <f t="shared" si="25"/>
        <v/>
      </c>
      <c r="AQ56" s="189" t="str">
        <f t="shared" ref="AQ56:AQ57" si="77">IFERROR(IF(OR(AND(AM56="Muy Baja",AO56="Leve"),AND(AM56="Muy Baja",AO56="Menor"),AND(AM56="Baja",AO56="Leve")),"Bajo",IF(OR(AND(AM56="Muy baja",AO56="Moderado"),AND(AM56="Baja",AO56="Menor"),AND(AM56="Baja",AO56="Moderado"),AND(AM56="Media",AO56="Leve"),AND(AM56="Media",AO56="Menor"),AND(AM56="Media",AO56="Moderado"),AND(AM56="Alta",AO56="Leve"),AND(AM56="Alta",AO56="Menor")),"Moderado",IF(OR(AND(AM56="Muy Baja",AO56="Mayor"),AND(AM56="Baja",AO56="Mayor"),AND(AM56="Media",AO56="Mayor"),AND(AM56="Alta",AO56="Moderado"),AND(AM56="Alta",AO56="Mayor"),AND(AM56="Muy Alta",AO56="Leve"),AND(AM56="Muy Alta",AO56="Menor"),AND(AM56="Muy Alta",AO56="Moderado"),AND(AM56="Muy Alta",AO56="Mayor")),"Alto",IF(OR(AND(AM56="Muy Baja",AO56="Catastrófico"),AND(AM56="Baja",AO56="Catastrófico"),AND(AM56="Media",AO56="Catastrófico"),AND(AM56="Alta",AO56="Catastrófico"),AND(AM56="Muy Alta",AO56="Catastrófico")),"Extremo","")))),"")</f>
        <v/>
      </c>
      <c r="AR56" s="190"/>
      <c r="AS56" s="178"/>
      <c r="AT56" s="180"/>
      <c r="AU56" s="180"/>
      <c r="AV56" s="191"/>
      <c r="AW56" s="300"/>
      <c r="AX56" s="300"/>
      <c r="AY56" s="300"/>
    </row>
    <row r="57" spans="1:51" ht="15.75" customHeight="1" x14ac:dyDescent="0.2">
      <c r="A57" s="309"/>
      <c r="B57" s="311"/>
      <c r="C57" s="292"/>
      <c r="D57" s="292"/>
      <c r="E57" s="292"/>
      <c r="F57" s="292"/>
      <c r="G57" s="305"/>
      <c r="H57" s="292"/>
      <c r="I57" s="292"/>
      <c r="J57" s="292"/>
      <c r="K57" s="292"/>
      <c r="L57" s="292"/>
      <c r="M57" s="292"/>
      <c r="N57" s="292"/>
      <c r="O57" s="292"/>
      <c r="P57" s="292"/>
      <c r="Q57" s="292"/>
      <c r="R57" s="300"/>
      <c r="S57" s="299"/>
      <c r="T57" s="294"/>
      <c r="U57" s="293"/>
      <c r="V57" s="294">
        <f>IF(NOT(ISERROR(MATCH(U57,_xlfn.ANCHORARRAY(G68),0))),T70&amp;"Por favor no seleccionar los criterios de impacto",U57)</f>
        <v>0</v>
      </c>
      <c r="W57" s="299"/>
      <c r="X57" s="294"/>
      <c r="Y57" s="296"/>
      <c r="Z57" s="182">
        <v>6</v>
      </c>
      <c r="AA57" s="182"/>
      <c r="AB57" s="182"/>
      <c r="AC57" s="182"/>
      <c r="AD57" s="254" t="str">
        <f t="shared" si="11"/>
        <v xml:space="preserve">  </v>
      </c>
      <c r="AE57" s="184" t="str">
        <f t="shared" si="75"/>
        <v/>
      </c>
      <c r="AF57" s="185"/>
      <c r="AG57" s="185"/>
      <c r="AH57" s="186" t="str">
        <f t="shared" si="70"/>
        <v/>
      </c>
      <c r="AI57" s="185"/>
      <c r="AJ57" s="185"/>
      <c r="AK57" s="185"/>
      <c r="AL57" s="187" t="str">
        <f t="shared" si="76"/>
        <v/>
      </c>
      <c r="AM57" s="188" t="str">
        <f t="shared" si="13"/>
        <v/>
      </c>
      <c r="AN57" s="186" t="str">
        <f t="shared" si="71"/>
        <v/>
      </c>
      <c r="AO57" s="188" t="str">
        <f t="shared" si="15"/>
        <v/>
      </c>
      <c r="AP57" s="186" t="str">
        <f t="shared" si="25"/>
        <v/>
      </c>
      <c r="AQ57" s="189" t="str">
        <f t="shared" si="77"/>
        <v/>
      </c>
      <c r="AR57" s="190"/>
      <c r="AS57" s="178"/>
      <c r="AT57" s="180"/>
      <c r="AU57" s="180"/>
      <c r="AV57" s="191"/>
      <c r="AW57" s="300"/>
      <c r="AX57" s="300"/>
      <c r="AY57" s="300"/>
    </row>
    <row r="58" spans="1:51" ht="48" customHeight="1" x14ac:dyDescent="0.2">
      <c r="A58" s="309">
        <v>9</v>
      </c>
      <c r="B58" s="311" t="s">
        <v>300</v>
      </c>
      <c r="C58" s="292" t="s">
        <v>34</v>
      </c>
      <c r="D58" s="292" t="s">
        <v>76</v>
      </c>
      <c r="E58" s="292" t="s">
        <v>761</v>
      </c>
      <c r="F58" s="292" t="s">
        <v>762</v>
      </c>
      <c r="G58" s="305" t="str">
        <f t="shared" ref="G58:G64" si="78">+CONCATENATE(C58," ",D58," ",E58)</f>
        <v>Posibilidad de afectación Económica y Reputacional Por Pérdida de la disponibilidad  Equipos de Cómputo debido a Daños en el dispositivo por Falta de mantenimiento preventivo y/o Falta de actualizaciones en el sistema operativo.</v>
      </c>
      <c r="H58" s="292" t="s">
        <v>763</v>
      </c>
      <c r="I58" s="292" t="s">
        <v>764</v>
      </c>
      <c r="J58" s="292" t="s">
        <v>88</v>
      </c>
      <c r="K58" s="292" t="s">
        <v>765</v>
      </c>
      <c r="L58" s="292" t="s">
        <v>48</v>
      </c>
      <c r="M58" s="292" t="s">
        <v>564</v>
      </c>
      <c r="N58" s="292" t="s">
        <v>565</v>
      </c>
      <c r="O58" s="292" t="s">
        <v>766</v>
      </c>
      <c r="P58" s="292" t="s">
        <v>58</v>
      </c>
      <c r="Q58" s="292" t="s">
        <v>66</v>
      </c>
      <c r="R58" s="300">
        <v>5001</v>
      </c>
      <c r="S58" s="299" t="str">
        <f>IF(R58&lt;=0,"",IF(R58&lt;=2,"Muy Baja",IF(R58&lt;=24,"Baja",IF(R58&lt;=500,"Media",IF(R58&lt;=5000,"Alta","Muy Alta")))))</f>
        <v>Muy Alta</v>
      </c>
      <c r="T58" s="294">
        <f>IF(S58="","",IF(S58="Muy Baja",0.2,IF(S58="Baja",0.4,IF(S58="Media",0.6,IF(S58="Alta",0.8,IF(S58="Muy Alta",1,))))))</f>
        <v>1</v>
      </c>
      <c r="U58" s="293" t="s">
        <v>713</v>
      </c>
      <c r="V58" s="294" t="str">
        <f>IF(NOT(ISERROR(MATCH(U58,'[5]Tabla Impacto'!$B$245:$B$247,0))),'[5]Tabla Impacto'!$F$224&amp;"Por favor no seleccionar los criterios de impacto(Afectación Económica o presupuestal y Pérdida Reputacional)",U58)</f>
        <v xml:space="preserve">     El riesgo afecta la imagen de alguna área de la organización</v>
      </c>
      <c r="W58" s="299" t="str">
        <f>IF(OR(V58='[5]Tabla Impacto'!$C$12,V58='[5]Tabla Impacto'!$D$12),"Leve",IF(OR(V58='[5]Tabla Impacto'!$C$13,V58='[5]Tabla Impacto'!$D$13),"Menor",IF(OR(V58='[5]Tabla Impacto'!$C$14,V58='[5]Tabla Impacto'!$D$14),"Moderado",IF(OR(V58='[5]Tabla Impacto'!$C$15,V58='[5]Tabla Impacto'!$D$15),"Mayor",IF(OR(V58='[5]Tabla Impacto'!$C$16,V58='[5]Tabla Impacto'!$D$16),"Catastrófico","")))))</f>
        <v>Leve</v>
      </c>
      <c r="X58" s="294">
        <f>IF(W58="","",IF(W58="Leve",0.2,IF(W58="Menor",0.4,IF(W58="Moderado",0.6,IF(W58="Mayor",0.8,IF(W58="Catastrófico",1,))))))</f>
        <v>0.2</v>
      </c>
      <c r="Y58" s="296" t="str">
        <f>IF(OR(AND(S58="Muy Baja",W58="Leve"),AND(S58="Muy Baja",W58="Menor"),AND(S58="Baja",W58="Leve")),"Bajo",IF(OR(AND(S58="Muy baja",W58="Moderado"),AND(S58="Baja",W58="Menor"),AND(S58="Baja",W58="Moderado"),AND(S58="Media",W58="Leve"),AND(S58="Media",W58="Menor"),AND(S58="Media",W58="Moderado"),AND(S58="Alta",W58="Leve"),AND(S58="Alta",W58="Menor")),"Moderado",IF(OR(AND(S58="Muy Baja",W58="Mayor"),AND(S58="Baja",W58="Mayor"),AND(S58="Media",W58="Mayor"),AND(S58="Alta",W58="Moderado"),AND(S58="Alta",W58="Mayor"),AND(S58="Muy Alta",W58="Leve"),AND(S58="Muy Alta",W58="Menor"),AND(S58="Muy Alta",W58="Moderado"),AND(S58="Muy Alta",W58="Mayor")),"Alto",IF(OR(AND(S58="Muy Baja",W58="Catastrófico"),AND(S58="Baja",W58="Catastrófico"),AND(S58="Media",W58="Catastrófico"),AND(S58="Alta",W58="Catastrófico"),AND(S58="Muy Alta",W58="Catastrófico")),"Extremo",""))))</f>
        <v>Alto</v>
      </c>
      <c r="Z58" s="182">
        <v>1</v>
      </c>
      <c r="AA58" s="182" t="s">
        <v>672</v>
      </c>
      <c r="AB58" s="182" t="s">
        <v>40</v>
      </c>
      <c r="AC58" s="183" t="s">
        <v>767</v>
      </c>
      <c r="AD58" s="254" t="str">
        <f t="shared" si="11"/>
        <v>Líder Grupo Infraestructura Revisa  cada cuatro meses el cumplimiento del plan de mantenimiento, mediante el diligenciamiento de la bitacora de equipos de computo, en donde se podra evidenciar en que sedes y a cuales equipos se les realizó mantenimiento preventivo, en caso de que se evidencie que los mantenimientos no se realicen en los tiempos establecidos se escalará via correo electronico al proveedor para programacion de la nueva fecha la cual no puede pasar mas de una semana.
Evidencia:bitacora de equipos de computo y correo electronico en el caso que aplique</v>
      </c>
      <c r="AE58" s="184" t="str">
        <f>IF(OR(AF58="Preventivo",AF58="Detectivo"),"Probabilidad",IF(AF58="Correctivo","Impacto",""))</f>
        <v>Probabilidad</v>
      </c>
      <c r="AF58" s="185" t="s">
        <v>200</v>
      </c>
      <c r="AG58" s="185" t="s">
        <v>201</v>
      </c>
      <c r="AH58" s="186" t="str">
        <f>IF(AND(AF58="Preventivo",AG58="Automático"),"50%",IF(AND(AF58="Preventivo",AG58="Manual"),"40%",IF(AND(AF58="Detectivo",AG58="Automático"),"40%",IF(AND(AF58="Detectivo",AG58="Manual"),"30%",IF(AND(AF58="Correctivo",AG58="Automático"),"35%",IF(AND(AF58="Correctivo",AG58="Manual"),"25%",""))))))</f>
        <v>40%</v>
      </c>
      <c r="AI58" s="185" t="s">
        <v>202</v>
      </c>
      <c r="AJ58" s="185" t="s">
        <v>203</v>
      </c>
      <c r="AK58" s="185" t="s">
        <v>204</v>
      </c>
      <c r="AL58" s="187">
        <f>IFERROR(IF(AE58="Probabilidad",(T58-(+T58*AH58)),IF(AE58="Impacto",T58,"")),"")</f>
        <v>0.6</v>
      </c>
      <c r="AM58" s="188" t="str">
        <f>IFERROR(IF(AL58="","",IF(AL58&lt;=0.2,"Muy Baja",IF(AL58&lt;=0.4,"Baja",IF(AL58&lt;=0.6,"Media",IF(AL58&lt;=0.8,"Alta","Muy Alta"))))),"")</f>
        <v>Media</v>
      </c>
      <c r="AN58" s="186">
        <f>+AL58</f>
        <v>0.6</v>
      </c>
      <c r="AO58" s="188" t="str">
        <f>IFERROR(IF(AP58="","",IF(AP58&lt;=0.2,"Leve",IF(AP58&lt;=0.4,"Menor",IF(AP58&lt;=0.6,"Moderado",IF(AP58&lt;=0.8,"Mayor","Catastrófico"))))),"")</f>
        <v>Leve</v>
      </c>
      <c r="AP58" s="186">
        <f t="shared" ref="AP58" si="79">IFERROR(IF(AE58="Impacto",(X58-(+X58*AH58)),IF(AE58="Probabilidad",X58,"")),"")</f>
        <v>0.2</v>
      </c>
      <c r="AQ58" s="189" t="str">
        <f>IFERROR(IF(OR(AND(AM58="Muy Baja",AO58="Leve"),AND(AM58="Muy Baja",AO58="Menor"),AND(AM58="Baja",AO58="Leve")),"Bajo",IF(OR(AND(AM58="Muy baja",AO58="Moderado"),AND(AM58="Baja",AO58="Menor"),AND(AM58="Baja",AO58="Moderado"),AND(AM58="Media",AO58="Leve"),AND(AM58="Media",AO58="Menor"),AND(AM58="Media",AO58="Moderado"),AND(AM58="Alta",AO58="Leve"),AND(AM58="Alta",AO58="Menor")),"Moderado",IF(OR(AND(AM58="Muy Baja",AO58="Mayor"),AND(AM58="Baja",AO58="Mayor"),AND(AM58="Media",AO58="Mayor"),AND(AM58="Alta",AO58="Moderado"),AND(AM58="Alta",AO58="Mayor"),AND(AM58="Muy Alta",AO58="Leve"),AND(AM58="Muy Alta",AO58="Menor"),AND(AM58="Muy Alta",AO58="Moderado"),AND(AM58="Muy Alta",AO58="Mayor")),"Alto",IF(OR(AND(AM58="Muy Baja",AO58="Catastrófico"),AND(AM58="Baja",AO58="Catastrófico"),AND(AM58="Media",AO58="Catastrófico"),AND(AM58="Alta",AO58="Catastrófico"),AND(AM58="Muy Alta",AO58="Catastrófico")),"Extremo","")))),"")</f>
        <v>Moderado</v>
      </c>
      <c r="AR58" s="190" t="s">
        <v>36</v>
      </c>
      <c r="AS58" s="178" t="s">
        <v>768</v>
      </c>
      <c r="AT58" s="178" t="s">
        <v>699</v>
      </c>
      <c r="AU58" s="178" t="s">
        <v>662</v>
      </c>
      <c r="AV58" s="208" t="s">
        <v>216</v>
      </c>
      <c r="AW58" s="292" t="s">
        <v>769</v>
      </c>
      <c r="AX58" s="292" t="s">
        <v>770</v>
      </c>
      <c r="AY58" s="292" t="s">
        <v>771</v>
      </c>
    </row>
    <row r="59" spans="1:51" ht="48" customHeight="1" x14ac:dyDescent="0.2">
      <c r="A59" s="309"/>
      <c r="B59" s="311"/>
      <c r="C59" s="292"/>
      <c r="D59" s="292"/>
      <c r="E59" s="292"/>
      <c r="F59" s="292"/>
      <c r="G59" s="305"/>
      <c r="H59" s="292"/>
      <c r="I59" s="292"/>
      <c r="J59" s="292"/>
      <c r="K59" s="292"/>
      <c r="L59" s="292"/>
      <c r="M59" s="292"/>
      <c r="N59" s="292"/>
      <c r="O59" s="292"/>
      <c r="P59" s="292"/>
      <c r="Q59" s="292"/>
      <c r="R59" s="300"/>
      <c r="S59" s="299"/>
      <c r="T59" s="294"/>
      <c r="U59" s="293"/>
      <c r="V59" s="294">
        <f>IF(NOT(ISERROR(MATCH(U59,_xlfn.ANCHORARRAY(G70),0))),T72&amp;"Por favor no seleccionar los criterios de impacto",U59)</f>
        <v>0</v>
      </c>
      <c r="W59" s="299"/>
      <c r="X59" s="294"/>
      <c r="Y59" s="296"/>
      <c r="Z59" s="182">
        <v>2</v>
      </c>
      <c r="AA59" s="182" t="s">
        <v>678</v>
      </c>
      <c r="AB59" s="182" t="s">
        <v>29</v>
      </c>
      <c r="AC59" s="182"/>
      <c r="AD59" s="254" t="str">
        <f t="shared" si="11"/>
        <v xml:space="preserve">Especialistas Servidores Verifica </v>
      </c>
      <c r="AE59" s="184" t="str">
        <f>IF(OR(AF59="Preventivo",AF59="Detectivo"),"Probabilidad",IF(AF59="Correctivo","Impacto",""))</f>
        <v>Probabilidad</v>
      </c>
      <c r="AF59" s="185" t="s">
        <v>214</v>
      </c>
      <c r="AG59" s="185" t="s">
        <v>201</v>
      </c>
      <c r="AH59" s="186" t="str">
        <f t="shared" ref="AH59:AH63" si="80">IF(AND(AF59="Preventivo",AG59="Automático"),"50%",IF(AND(AF59="Preventivo",AG59="Manual"),"40%",IF(AND(AF59="Detectivo",AG59="Automático"),"40%",IF(AND(AF59="Detectivo",AG59="Manual"),"30%",IF(AND(AF59="Correctivo",AG59="Automático"),"35%",IF(AND(AF59="Correctivo",AG59="Manual"),"25%",""))))))</f>
        <v>30%</v>
      </c>
      <c r="AI59" s="185" t="s">
        <v>230</v>
      </c>
      <c r="AJ59" s="185" t="s">
        <v>203</v>
      </c>
      <c r="AK59" s="185" t="s">
        <v>204</v>
      </c>
      <c r="AL59" s="187">
        <f>IFERROR(IF(AND(AE58="Probabilidad",AE59="Probabilidad"),(AN58-(+AN58*AH59)),IF(AE59="Probabilidad",(T58-(+T58*AH59)),IF(AE59="Impacto",AN58,""))),"")</f>
        <v>0.42</v>
      </c>
      <c r="AM59" s="188" t="str">
        <f t="shared" si="13"/>
        <v>Media</v>
      </c>
      <c r="AN59" s="186">
        <f t="shared" ref="AN59:AN63" si="81">+AL59</f>
        <v>0.42</v>
      </c>
      <c r="AO59" s="188" t="str">
        <f t="shared" si="15"/>
        <v>Leve</v>
      </c>
      <c r="AP59" s="186">
        <f t="shared" ref="AP59" si="82">IFERROR(IF(AND(AE58="Impacto",AE59="Impacto"),(AP58-(+AP58*AH59)),IF(AE59="Impacto",($W$13-(+$W$13*AH59)),IF(AE59="Probabilidad",AP58,""))),"")</f>
        <v>0.2</v>
      </c>
      <c r="AQ59" s="189" t="str">
        <f t="shared" ref="AQ59:AQ60" si="83">IFERROR(IF(OR(AND(AM59="Muy Baja",AO59="Leve"),AND(AM59="Muy Baja",AO59="Menor"),AND(AM59="Baja",AO59="Leve")),"Bajo",IF(OR(AND(AM59="Muy baja",AO59="Moderado"),AND(AM59="Baja",AO59="Menor"),AND(AM59="Baja",AO59="Moderado"),AND(AM59="Media",AO59="Leve"),AND(AM59="Media",AO59="Menor"),AND(AM59="Media",AO59="Moderado"),AND(AM59="Alta",AO59="Leve"),AND(AM59="Alta",AO59="Menor")),"Moderado",IF(OR(AND(AM59="Muy Baja",AO59="Mayor"),AND(AM59="Baja",AO59="Mayor"),AND(AM59="Media",AO59="Mayor"),AND(AM59="Alta",AO59="Moderado"),AND(AM59="Alta",AO59="Mayor"),AND(AM59="Muy Alta",AO59="Leve"),AND(AM59="Muy Alta",AO59="Menor"),AND(AM59="Muy Alta",AO59="Moderado"),AND(AM59="Muy Alta",AO59="Mayor")),"Alto",IF(OR(AND(AM59="Muy Baja",AO59="Catastrófico"),AND(AM59="Baja",AO59="Catastrófico"),AND(AM59="Media",AO59="Catastrófico"),AND(AM59="Alta",AO59="Catastrófico"),AND(AM59="Muy Alta",AO59="Catastrófico")),"Extremo","")))),"")</f>
        <v>Moderado</v>
      </c>
      <c r="AR59" s="190" t="s">
        <v>36</v>
      </c>
      <c r="AS59" s="178" t="s">
        <v>772</v>
      </c>
      <c r="AT59" s="178" t="s">
        <v>751</v>
      </c>
      <c r="AU59" s="178" t="s">
        <v>662</v>
      </c>
      <c r="AV59" s="208" t="s">
        <v>216</v>
      </c>
      <c r="AW59" s="292"/>
      <c r="AX59" s="292"/>
      <c r="AY59" s="292"/>
    </row>
    <row r="60" spans="1:51" ht="15" customHeight="1" x14ac:dyDescent="0.2">
      <c r="A60" s="309"/>
      <c r="B60" s="311"/>
      <c r="C60" s="292"/>
      <c r="D60" s="292"/>
      <c r="E60" s="292"/>
      <c r="F60" s="292"/>
      <c r="G60" s="305"/>
      <c r="H60" s="292"/>
      <c r="I60" s="292"/>
      <c r="J60" s="292"/>
      <c r="K60" s="292"/>
      <c r="L60" s="292"/>
      <c r="M60" s="292"/>
      <c r="N60" s="292"/>
      <c r="O60" s="292"/>
      <c r="P60" s="292"/>
      <c r="Q60" s="292"/>
      <c r="R60" s="300"/>
      <c r="S60" s="299"/>
      <c r="T60" s="294"/>
      <c r="U60" s="293"/>
      <c r="V60" s="294">
        <f>IF(NOT(ISERROR(MATCH(U60,_xlfn.ANCHORARRAY(G71),0))),T73&amp;"Por favor no seleccionar los criterios de impacto",U60)</f>
        <v>0</v>
      </c>
      <c r="W60" s="299"/>
      <c r="X60" s="294"/>
      <c r="Y60" s="296"/>
      <c r="Z60" s="182">
        <v>3</v>
      </c>
      <c r="AA60" s="182"/>
      <c r="AB60" s="182"/>
      <c r="AC60" s="182"/>
      <c r="AD60" s="254" t="str">
        <f t="shared" si="11"/>
        <v xml:space="preserve">  </v>
      </c>
      <c r="AE60" s="184" t="str">
        <f>IF(OR(AF60="Preventivo",AF60="Detectivo"),"Probabilidad",IF(AF60="Correctivo","Impacto",""))</f>
        <v/>
      </c>
      <c r="AF60" s="185"/>
      <c r="AG60" s="185"/>
      <c r="AH60" s="186" t="str">
        <f t="shared" si="80"/>
        <v/>
      </c>
      <c r="AI60" s="185"/>
      <c r="AJ60" s="185"/>
      <c r="AK60" s="185"/>
      <c r="AL60" s="187" t="str">
        <f>IFERROR(IF(AND(AE59="Probabilidad",AE60="Probabilidad"),(AN59-(+AN59*AH60)),IF(AND(AE59="Impacto",AE60="Probabilidad"),(AN58-(+AN58*AH60)),IF(AE60="Impacto",AN59,""))),"")</f>
        <v/>
      </c>
      <c r="AM60" s="188" t="str">
        <f t="shared" si="13"/>
        <v/>
      </c>
      <c r="AN60" s="186" t="str">
        <f t="shared" si="81"/>
        <v/>
      </c>
      <c r="AO60" s="188" t="str">
        <f t="shared" si="15"/>
        <v/>
      </c>
      <c r="AP60" s="186" t="str">
        <f t="shared" ref="AP60" si="84">IFERROR(IF(AND(AE59="Impacto",AE60="Impacto"),(AP59-(+AP59*AH60)),IF(AND(AE59="Probabilidad",AE60="Impacto"),(AP58-(+AP58*AH60)),IF(AE60="Probabilidad",AP59,""))),"")</f>
        <v/>
      </c>
      <c r="AQ60" s="189" t="str">
        <f t="shared" si="83"/>
        <v/>
      </c>
      <c r="AR60" s="190"/>
      <c r="AS60" s="178"/>
      <c r="AT60" s="180"/>
      <c r="AU60" s="180"/>
      <c r="AV60" s="191"/>
      <c r="AW60" s="292"/>
      <c r="AX60" s="292"/>
      <c r="AY60" s="292"/>
    </row>
    <row r="61" spans="1:51" ht="15" customHeight="1" x14ac:dyDescent="0.2">
      <c r="A61" s="309"/>
      <c r="B61" s="311"/>
      <c r="C61" s="292"/>
      <c r="D61" s="292"/>
      <c r="E61" s="292"/>
      <c r="F61" s="292"/>
      <c r="G61" s="305"/>
      <c r="H61" s="292"/>
      <c r="I61" s="292"/>
      <c r="J61" s="292"/>
      <c r="K61" s="292"/>
      <c r="L61" s="292"/>
      <c r="M61" s="292"/>
      <c r="N61" s="292"/>
      <c r="O61" s="292"/>
      <c r="P61" s="292"/>
      <c r="Q61" s="292"/>
      <c r="R61" s="300"/>
      <c r="S61" s="299"/>
      <c r="T61" s="294"/>
      <c r="U61" s="293"/>
      <c r="V61" s="294">
        <f>IF(NOT(ISERROR(MATCH(U61,_xlfn.ANCHORARRAY(G72),0))),T74&amp;"Por favor no seleccionar los criterios de impacto",U61)</f>
        <v>0</v>
      </c>
      <c r="W61" s="299"/>
      <c r="X61" s="294"/>
      <c r="Y61" s="296"/>
      <c r="Z61" s="182">
        <v>4</v>
      </c>
      <c r="AA61" s="182"/>
      <c r="AB61" s="182"/>
      <c r="AC61" s="182"/>
      <c r="AD61" s="254" t="str">
        <f t="shared" si="11"/>
        <v xml:space="preserve">  </v>
      </c>
      <c r="AE61" s="184" t="str">
        <f t="shared" ref="AE61:AE63" si="85">IF(OR(AF61="Preventivo",AF61="Detectivo"),"Probabilidad",IF(AF61="Correctivo","Impacto",""))</f>
        <v/>
      </c>
      <c r="AF61" s="185"/>
      <c r="AG61" s="185"/>
      <c r="AH61" s="186" t="str">
        <f t="shared" si="80"/>
        <v/>
      </c>
      <c r="AI61" s="185"/>
      <c r="AJ61" s="185"/>
      <c r="AK61" s="185"/>
      <c r="AL61" s="187" t="str">
        <f t="shared" ref="AL61:AL63" si="86">IFERROR(IF(AND(AE60="Probabilidad",AE61="Probabilidad"),(AN60-(+AN60*AH61)),IF(AND(AE60="Impacto",AE61="Probabilidad"),(AN59-(+AN59*AH61)),IF(AE61="Impacto",AN60,""))),"")</f>
        <v/>
      </c>
      <c r="AM61" s="188" t="str">
        <f t="shared" si="13"/>
        <v/>
      </c>
      <c r="AN61" s="186" t="str">
        <f t="shared" si="81"/>
        <v/>
      </c>
      <c r="AO61" s="188" t="str">
        <f t="shared" si="15"/>
        <v/>
      </c>
      <c r="AP61" s="186" t="str">
        <f t="shared" si="25"/>
        <v/>
      </c>
      <c r="AQ61" s="189" t="str">
        <f>IFERROR(IF(OR(AND(AM61="Muy Baja",AO61="Leve"),AND(AM61="Muy Baja",AO61="Menor"),AND(AM61="Baja",AO61="Leve")),"Bajo",IF(OR(AND(AM61="Muy baja",AO61="Moderado"),AND(AM61="Baja",AO61="Menor"),AND(AM61="Baja",AO61="Moderado"),AND(AM61="Media",AO61="Leve"),AND(AM61="Media",AO61="Menor"),AND(AM61="Media",AO61="Moderado"),AND(AM61="Alta",AO61="Leve"),AND(AM61="Alta",AO61="Menor")),"Moderado",IF(OR(AND(AM61="Muy Baja",AO61="Mayor"),AND(AM61="Baja",AO61="Mayor"),AND(AM61="Media",AO61="Mayor"),AND(AM61="Alta",AO61="Moderado"),AND(AM61="Alta",AO61="Mayor"),AND(AM61="Muy Alta",AO61="Leve"),AND(AM61="Muy Alta",AO61="Menor"),AND(AM61="Muy Alta",AO61="Moderado"),AND(AM61="Muy Alta",AO61="Mayor")),"Alto",IF(OR(AND(AM61="Muy Baja",AO61="Catastrófico"),AND(AM61="Baja",AO61="Catastrófico"),AND(AM61="Media",AO61="Catastrófico"),AND(AM61="Alta",AO61="Catastrófico"),AND(AM61="Muy Alta",AO61="Catastrófico")),"Extremo","")))),"")</f>
        <v/>
      </c>
      <c r="AR61" s="190"/>
      <c r="AS61" s="178"/>
      <c r="AT61" s="180"/>
      <c r="AU61" s="180"/>
      <c r="AV61" s="191"/>
      <c r="AW61" s="292"/>
      <c r="AX61" s="292"/>
      <c r="AY61" s="292"/>
    </row>
    <row r="62" spans="1:51" ht="15" customHeight="1" x14ac:dyDescent="0.2">
      <c r="A62" s="309"/>
      <c r="B62" s="311"/>
      <c r="C62" s="292"/>
      <c r="D62" s="292"/>
      <c r="E62" s="292"/>
      <c r="F62" s="292"/>
      <c r="G62" s="305"/>
      <c r="H62" s="292"/>
      <c r="I62" s="292"/>
      <c r="J62" s="292"/>
      <c r="K62" s="292"/>
      <c r="L62" s="292"/>
      <c r="M62" s="292"/>
      <c r="N62" s="292"/>
      <c r="O62" s="292"/>
      <c r="P62" s="292"/>
      <c r="Q62" s="292"/>
      <c r="R62" s="300"/>
      <c r="S62" s="299"/>
      <c r="T62" s="294"/>
      <c r="U62" s="293"/>
      <c r="V62" s="294">
        <f>IF(NOT(ISERROR(MATCH(U62,_xlfn.ANCHORARRAY(G73),0))),T75&amp;"Por favor no seleccionar los criterios de impacto",U62)</f>
        <v>0</v>
      </c>
      <c r="W62" s="299"/>
      <c r="X62" s="294"/>
      <c r="Y62" s="296"/>
      <c r="Z62" s="182">
        <v>5</v>
      </c>
      <c r="AA62" s="182"/>
      <c r="AB62" s="182"/>
      <c r="AC62" s="182"/>
      <c r="AD62" s="254" t="str">
        <f t="shared" si="11"/>
        <v xml:space="preserve">  </v>
      </c>
      <c r="AE62" s="184" t="str">
        <f t="shared" si="85"/>
        <v/>
      </c>
      <c r="AF62" s="185"/>
      <c r="AG62" s="185"/>
      <c r="AH62" s="186" t="str">
        <f t="shared" si="80"/>
        <v/>
      </c>
      <c r="AI62" s="185"/>
      <c r="AJ62" s="185"/>
      <c r="AK62" s="185"/>
      <c r="AL62" s="187" t="str">
        <f t="shared" si="86"/>
        <v/>
      </c>
      <c r="AM62" s="188" t="str">
        <f t="shared" si="13"/>
        <v/>
      </c>
      <c r="AN62" s="186" t="str">
        <f t="shared" si="81"/>
        <v/>
      </c>
      <c r="AO62" s="188" t="str">
        <f t="shared" si="15"/>
        <v/>
      </c>
      <c r="AP62" s="186" t="str">
        <f t="shared" si="25"/>
        <v/>
      </c>
      <c r="AQ62" s="189" t="str">
        <f t="shared" ref="AQ62:AQ63" si="87">IFERROR(IF(OR(AND(AM62="Muy Baja",AO62="Leve"),AND(AM62="Muy Baja",AO62="Menor"),AND(AM62="Baja",AO62="Leve")),"Bajo",IF(OR(AND(AM62="Muy baja",AO62="Moderado"),AND(AM62="Baja",AO62="Menor"),AND(AM62="Baja",AO62="Moderado"),AND(AM62="Media",AO62="Leve"),AND(AM62="Media",AO62="Menor"),AND(AM62="Media",AO62="Moderado"),AND(AM62="Alta",AO62="Leve"),AND(AM62="Alta",AO62="Menor")),"Moderado",IF(OR(AND(AM62="Muy Baja",AO62="Mayor"),AND(AM62="Baja",AO62="Mayor"),AND(AM62="Media",AO62="Mayor"),AND(AM62="Alta",AO62="Moderado"),AND(AM62="Alta",AO62="Mayor"),AND(AM62="Muy Alta",AO62="Leve"),AND(AM62="Muy Alta",AO62="Menor"),AND(AM62="Muy Alta",AO62="Moderado"),AND(AM62="Muy Alta",AO62="Mayor")),"Alto",IF(OR(AND(AM62="Muy Baja",AO62="Catastrófico"),AND(AM62="Baja",AO62="Catastrófico"),AND(AM62="Media",AO62="Catastrófico"),AND(AM62="Alta",AO62="Catastrófico"),AND(AM62="Muy Alta",AO62="Catastrófico")),"Extremo","")))),"")</f>
        <v/>
      </c>
      <c r="AR62" s="190"/>
      <c r="AS62" s="178"/>
      <c r="AT62" s="180"/>
      <c r="AU62" s="180"/>
      <c r="AV62" s="191"/>
      <c r="AW62" s="292"/>
      <c r="AX62" s="292"/>
      <c r="AY62" s="292"/>
    </row>
    <row r="63" spans="1:51" ht="15.75" customHeight="1" x14ac:dyDescent="0.2">
      <c r="A63" s="309"/>
      <c r="B63" s="311"/>
      <c r="C63" s="292"/>
      <c r="D63" s="292"/>
      <c r="E63" s="292"/>
      <c r="F63" s="292"/>
      <c r="G63" s="305"/>
      <c r="H63" s="292"/>
      <c r="I63" s="292"/>
      <c r="J63" s="292"/>
      <c r="K63" s="292"/>
      <c r="L63" s="292"/>
      <c r="M63" s="292"/>
      <c r="N63" s="292"/>
      <c r="O63" s="292"/>
      <c r="P63" s="292"/>
      <c r="Q63" s="292"/>
      <c r="R63" s="300"/>
      <c r="S63" s="299"/>
      <c r="T63" s="294"/>
      <c r="U63" s="293"/>
      <c r="V63" s="294">
        <f>IF(NOT(ISERROR(MATCH(U63,_xlfn.ANCHORARRAY(G74),0))),U76&amp;"Por favor no seleccionar los criterios de impacto",U63)</f>
        <v>0</v>
      </c>
      <c r="W63" s="299"/>
      <c r="X63" s="294"/>
      <c r="Y63" s="296"/>
      <c r="Z63" s="182">
        <v>6</v>
      </c>
      <c r="AA63" s="182"/>
      <c r="AB63" s="182"/>
      <c r="AC63" s="182"/>
      <c r="AD63" s="254" t="str">
        <f t="shared" si="11"/>
        <v xml:space="preserve">  </v>
      </c>
      <c r="AE63" s="184" t="str">
        <f t="shared" si="85"/>
        <v/>
      </c>
      <c r="AF63" s="185"/>
      <c r="AG63" s="185"/>
      <c r="AH63" s="186" t="str">
        <f t="shared" si="80"/>
        <v/>
      </c>
      <c r="AI63" s="185"/>
      <c r="AJ63" s="185"/>
      <c r="AK63" s="185"/>
      <c r="AL63" s="187" t="str">
        <f t="shared" si="86"/>
        <v/>
      </c>
      <c r="AM63" s="188" t="str">
        <f t="shared" si="13"/>
        <v/>
      </c>
      <c r="AN63" s="186" t="str">
        <f t="shared" si="81"/>
        <v/>
      </c>
      <c r="AO63" s="188" t="str">
        <f t="shared" si="15"/>
        <v/>
      </c>
      <c r="AP63" s="186" t="str">
        <f t="shared" si="25"/>
        <v/>
      </c>
      <c r="AQ63" s="189" t="str">
        <f t="shared" si="87"/>
        <v/>
      </c>
      <c r="AR63" s="190"/>
      <c r="AS63" s="178"/>
      <c r="AT63" s="180"/>
      <c r="AU63" s="180"/>
      <c r="AV63" s="191"/>
      <c r="AW63" s="292"/>
      <c r="AX63" s="292"/>
      <c r="AY63" s="292"/>
    </row>
    <row r="64" spans="1:51" ht="48" customHeight="1" x14ac:dyDescent="0.2">
      <c r="A64" s="309">
        <v>10</v>
      </c>
      <c r="B64" s="311" t="s">
        <v>300</v>
      </c>
      <c r="C64" s="292" t="s">
        <v>34</v>
      </c>
      <c r="D64" s="292" t="s">
        <v>76</v>
      </c>
      <c r="E64" s="292" t="s">
        <v>773</v>
      </c>
      <c r="F64" s="292" t="s">
        <v>774</v>
      </c>
      <c r="G64" s="305" t="str">
        <f t="shared" si="78"/>
        <v>Posibilidad de afectación Económica y Reputacional Por Pérdida de la disponibilidad  Sigma Código Fuente, Calíope Código Fuente, Orfeo Código Fuente y SI Capital Código Fuente debido a</v>
      </c>
      <c r="H64" s="292" t="s">
        <v>775</v>
      </c>
      <c r="I64" s="292" t="s">
        <v>776</v>
      </c>
      <c r="J64" s="292" t="s">
        <v>83</v>
      </c>
      <c r="K64" s="292" t="s">
        <v>777</v>
      </c>
      <c r="L64" s="292" t="s">
        <v>45</v>
      </c>
      <c r="M64" s="292" t="s">
        <v>778</v>
      </c>
      <c r="N64" s="292" t="s">
        <v>779</v>
      </c>
      <c r="O64" s="292" t="s">
        <v>780</v>
      </c>
      <c r="P64" s="292" t="s">
        <v>49</v>
      </c>
      <c r="Q64" s="292" t="s">
        <v>66</v>
      </c>
      <c r="R64" s="300">
        <v>850</v>
      </c>
      <c r="S64" s="299" t="str">
        <f>IF(R64&lt;=0,"",IF(R64&lt;=2,"Muy Baja",IF(R64&lt;=24,"Baja",IF(R64&lt;=500,"Media",IF(R64&lt;=5000,"Alta","Muy Alta")))))</f>
        <v>Alta</v>
      </c>
      <c r="T64" s="294">
        <f>IF(S64="","",IF(S64="Muy Baja",0.2,IF(S64="Baja",0.4,IF(S64="Media",0.6,IF(S64="Alta",0.8,IF(S64="Muy Alta",1,))))))</f>
        <v>0.8</v>
      </c>
      <c r="U64" s="293" t="s">
        <v>366</v>
      </c>
      <c r="V64" s="294" t="str">
        <f>IF(NOT(ISERROR(MATCH(U64,'[5]Tabla Impacto'!$B$245:$B$247,0))),'[5]Tabla Impacto'!$F$224&amp;"Por favor no seleccionar los criterios de impacto(Afectación Económica o presupuestal y Pérdida Reputacional)",U64)</f>
        <v xml:space="preserve">     Entre 130 y 650 SMLMV </v>
      </c>
      <c r="W64" s="299" t="str">
        <f>IF(OR(V64='[5]Tabla Impacto'!$C$12,V64='[5]Tabla Impacto'!$D$12),"Leve",IF(OR(V64='[5]Tabla Impacto'!$C$13,V64='[5]Tabla Impacto'!$D$13),"Menor",IF(OR(V64='[5]Tabla Impacto'!$C$14,V64='[5]Tabla Impacto'!$D$14),"Moderado",IF(OR(V64='[5]Tabla Impacto'!$C$15,V64='[5]Tabla Impacto'!$D$15),"Mayor",IF(OR(V64='[5]Tabla Impacto'!$C$16,V64='[5]Tabla Impacto'!$D$16),"Catastrófico","")))))</f>
        <v>Menor</v>
      </c>
      <c r="X64" s="294">
        <f>IF(W64="","",IF(W64="Leve",0.2,IF(W64="Menor",0.4,IF(W64="Moderado",0.6,IF(W64="Mayor",0.8,IF(W64="Catastrófico",1,))))))</f>
        <v>0.4</v>
      </c>
      <c r="Y64" s="296" t="str">
        <f>IF(OR(AND(S64="Muy Baja",W64="Leve"),AND(S64="Muy Baja",W64="Menor"),AND(S64="Baja",W64="Leve")),"Bajo",IF(OR(AND(S64="Muy baja",W64="Moderado"),AND(S64="Baja",W64="Menor"),AND(S64="Baja",W64="Moderado"),AND(S64="Media",W64="Leve"),AND(S64="Media",W64="Menor"),AND(S64="Media",W64="Moderado"),AND(S64="Alta",W64="Leve"),AND(S64="Alta",W64="Menor")),"Moderado",IF(OR(AND(S64="Muy Baja",W64="Mayor"),AND(S64="Baja",W64="Mayor"),AND(S64="Media",W64="Mayor"),AND(S64="Alta",W64="Moderado"),AND(S64="Alta",W64="Mayor"),AND(S64="Muy Alta",W64="Leve"),AND(S64="Muy Alta",W64="Menor"),AND(S64="Muy Alta",W64="Moderado"),AND(S64="Muy Alta",W64="Mayor")),"Alto",IF(OR(AND(S64="Muy Baja",W64="Catastrófico"),AND(S64="Baja",W64="Catastrófico"),AND(S64="Media",W64="Catastrófico"),AND(S64="Alta",W64="Catastrófico"),AND(S64="Muy Alta",W64="Catastrófico")),"Extremo",""))))</f>
        <v>Moderado</v>
      </c>
      <c r="Z64" s="182">
        <v>1</v>
      </c>
      <c r="AA64" s="182" t="s">
        <v>672</v>
      </c>
      <c r="AB64" s="182" t="s">
        <v>29</v>
      </c>
      <c r="AC64" s="183" t="s">
        <v>781</v>
      </c>
      <c r="AD64" s="254" t="str">
        <f t="shared" si="11"/>
        <v>Líder Grupo Infraestructura Verifica  semanalmente la disponibilidad de los servicios relacionados con GITLAB , comprobando que el acceso no tenga cortes o indisponibilidad estén cumpliendo con los parámetros contratados. Mediante el Diligenciamiento de la Bitácora de Infraestructura.
En caso de presentarse algún evento del servicio, deberá informar de forma inmediata al grupo de desarrollo quién realizara copia de seguridad del código fuente de la aplicación vía correo electrónico.
Evidencia: Instrumento de seguimiento, correo electrónico cuando aplique.</v>
      </c>
      <c r="AE64" s="184" t="str">
        <f>IF(OR(AF64="Preventivo",AF64="Detectivo"),"Probabilidad",IF(AF64="Correctivo","Impacto",""))</f>
        <v>Probabilidad</v>
      </c>
      <c r="AF64" s="185" t="s">
        <v>214</v>
      </c>
      <c r="AG64" s="185" t="s">
        <v>201</v>
      </c>
      <c r="AH64" s="186" t="str">
        <f>IF(AND(AF64="Preventivo",AG64="Automático"),"50%",IF(AND(AF64="Preventivo",AG64="Manual"),"40%",IF(AND(AF64="Detectivo",AG64="Automático"),"40%",IF(AND(AF64="Detectivo",AG64="Manual"),"30%",IF(AND(AF64="Correctivo",AG64="Automático"),"35%",IF(AND(AF64="Correctivo",AG64="Manual"),"25%",""))))))</f>
        <v>30%</v>
      </c>
      <c r="AI64" s="185" t="s">
        <v>230</v>
      </c>
      <c r="AJ64" s="185" t="s">
        <v>203</v>
      </c>
      <c r="AK64" s="185" t="s">
        <v>553</v>
      </c>
      <c r="AL64" s="187">
        <f>IFERROR(IF(AE64="Probabilidad",(T64-(+T64*AH64)),IF(AE64="Impacto",T64,"")),"")</f>
        <v>0.56000000000000005</v>
      </c>
      <c r="AM64" s="188" t="str">
        <f>IFERROR(IF(AL64="","",IF(AL64&lt;=0.2,"Muy Baja",IF(AL64&lt;=0.4,"Baja",IF(AL64&lt;=0.6,"Media",IF(AL64&lt;=0.8,"Alta","Muy Alta"))))),"")</f>
        <v>Media</v>
      </c>
      <c r="AN64" s="186">
        <f>+AL64</f>
        <v>0.56000000000000005</v>
      </c>
      <c r="AO64" s="188" t="str">
        <f>IFERROR(IF(AP64="","",IF(AP64&lt;=0.2,"Leve",IF(AP64&lt;=0.4,"Menor",IF(AP64&lt;=0.6,"Moderado",IF(AP64&lt;=0.8,"Mayor","Catastrófico"))))),"")</f>
        <v>Menor</v>
      </c>
      <c r="AP64" s="186">
        <f t="shared" ref="AP64" si="88">IFERROR(IF(AE64="Impacto",(X64-(+X64*AH64)),IF(AE64="Probabilidad",X64,"")),"")</f>
        <v>0.4</v>
      </c>
      <c r="AQ64" s="189" t="str">
        <f>IFERROR(IF(OR(AND(AM64="Muy Baja",AO64="Leve"),AND(AM64="Muy Baja",AO64="Menor"),AND(AM64="Baja",AO64="Leve")),"Bajo",IF(OR(AND(AM64="Muy baja",AO64="Moderado"),AND(AM64="Baja",AO64="Menor"),AND(AM64="Baja",AO64="Moderado"),AND(AM64="Media",AO64="Leve"),AND(AM64="Media",AO64="Menor"),AND(AM64="Media",AO64="Moderado"),AND(AM64="Alta",AO64="Leve"),AND(AM64="Alta",AO64="Menor")),"Moderado",IF(OR(AND(AM64="Muy Baja",AO64="Mayor"),AND(AM64="Baja",AO64="Mayor"),AND(AM64="Media",AO64="Mayor"),AND(AM64="Alta",AO64="Moderado"),AND(AM64="Alta",AO64="Mayor"),AND(AM64="Muy Alta",AO64="Leve"),AND(AM64="Muy Alta",AO64="Menor"),AND(AM64="Muy Alta",AO64="Moderado"),AND(AM64="Muy Alta",AO64="Mayor")),"Alto",IF(OR(AND(AM64="Muy Baja",AO64="Catastrófico"),AND(AM64="Baja",AO64="Catastrófico"),AND(AM64="Media",AO64="Catastrófico"),AND(AM64="Alta",AO64="Catastrófico"),AND(AM64="Muy Alta",AO64="Catastrófico")),"Extremo","")))),"")</f>
        <v>Moderado</v>
      </c>
      <c r="AR64" s="190" t="s">
        <v>36</v>
      </c>
      <c r="AS64" s="178" t="s">
        <v>782</v>
      </c>
      <c r="AT64" s="178" t="s">
        <v>783</v>
      </c>
      <c r="AU64" s="178" t="s">
        <v>784</v>
      </c>
      <c r="AV64" s="208" t="s">
        <v>542</v>
      </c>
      <c r="AW64" s="292" t="s">
        <v>785</v>
      </c>
      <c r="AX64" s="292" t="s">
        <v>313</v>
      </c>
      <c r="AY64" s="292" t="s">
        <v>786</v>
      </c>
    </row>
    <row r="65" spans="1:51" ht="48" customHeight="1" x14ac:dyDescent="0.2">
      <c r="A65" s="309"/>
      <c r="B65" s="311"/>
      <c r="C65" s="292"/>
      <c r="D65" s="292"/>
      <c r="E65" s="292"/>
      <c r="F65" s="292"/>
      <c r="G65" s="305"/>
      <c r="H65" s="292"/>
      <c r="I65" s="292"/>
      <c r="J65" s="292"/>
      <c r="K65" s="292"/>
      <c r="L65" s="292"/>
      <c r="M65" s="292"/>
      <c r="N65" s="292"/>
      <c r="O65" s="292"/>
      <c r="P65" s="292"/>
      <c r="Q65" s="292"/>
      <c r="R65" s="300"/>
      <c r="S65" s="299"/>
      <c r="T65" s="294"/>
      <c r="U65" s="293"/>
      <c r="V65" s="294">
        <f>IF(NOT(ISERROR(MATCH(U65,_xlfn.ANCHORARRAY(#REF!),0))),U78&amp;"Por favor no seleccionar los criterios de impacto",U65)</f>
        <v>0</v>
      </c>
      <c r="W65" s="299"/>
      <c r="X65" s="294"/>
      <c r="Y65" s="296"/>
      <c r="Z65" s="182">
        <v>2</v>
      </c>
      <c r="AA65" s="182" t="s">
        <v>787</v>
      </c>
      <c r="AB65" s="182" t="s">
        <v>29</v>
      </c>
      <c r="AC65" s="183" t="s">
        <v>788</v>
      </c>
      <c r="AD65" s="254" t="str">
        <f t="shared" si="11"/>
        <v>Líder Grupo Desarrollo Verifica cuatrimestralmente la existencia de nuevas versiones de GITLAB , revisando si hay vulnerabilidades criticas a corregir.  Mediante el Diligenciamiento de la Bitácora de Infraestructura. En caso de encontrarsen vulnerabilidades críticas se debe realizar un plan de actualización sobre GITLAB, quién coordinará en conjunto con el equipo de infraestructura una ventana de mantenimiento.
Evidencia: Instrumento de seguimiento, correo electronico cuando aplique.</v>
      </c>
      <c r="AE65" s="184" t="str">
        <f>IF(OR(AF65="Preventivo",AF65="Detectivo"),"Probabilidad",IF(AF65="Correctivo","Impacto",""))</f>
        <v>Probabilidad</v>
      </c>
      <c r="AF65" s="185" t="s">
        <v>200</v>
      </c>
      <c r="AG65" s="185" t="s">
        <v>201</v>
      </c>
      <c r="AH65" s="186" t="str">
        <f t="shared" ref="AH65:AH69" si="89">IF(AND(AF65="Preventivo",AG65="Automático"),"50%",IF(AND(AF65="Preventivo",AG65="Manual"),"40%",IF(AND(AF65="Detectivo",AG65="Automático"),"40%",IF(AND(AF65="Detectivo",AG65="Manual"),"30%",IF(AND(AF65="Correctivo",AG65="Automático"),"35%",IF(AND(AF65="Correctivo",AG65="Manual"),"25%",""))))))</f>
        <v>40%</v>
      </c>
      <c r="AI65" s="185" t="s">
        <v>230</v>
      </c>
      <c r="AJ65" s="185" t="s">
        <v>588</v>
      </c>
      <c r="AK65" s="185" t="s">
        <v>553</v>
      </c>
      <c r="AL65" s="187">
        <f>IFERROR(IF(AND(AE64="Probabilidad",AE65="Probabilidad"),(AN64-(+AN64*AH65)),IF(AE65="Probabilidad",(T64-(+T64*AH65)),IF(AE65="Impacto",AN64,""))),"")</f>
        <v>0.33600000000000002</v>
      </c>
      <c r="AM65" s="188" t="str">
        <f t="shared" si="13"/>
        <v>Baja</v>
      </c>
      <c r="AN65" s="186">
        <f t="shared" ref="AN65:AN69" si="90">+AL65</f>
        <v>0.33600000000000002</v>
      </c>
      <c r="AO65" s="188" t="str">
        <f t="shared" si="15"/>
        <v>Menor</v>
      </c>
      <c r="AP65" s="186">
        <f t="shared" ref="AP65" si="91">IFERROR(IF(AND(AE64="Impacto",AE65="Impacto"),(AP64-(+AP64*AH65)),IF(AE65="Impacto",($W$13-(+$W$13*AH65)),IF(AE65="Probabilidad",AP64,""))),"")</f>
        <v>0.4</v>
      </c>
      <c r="AQ65" s="189" t="str">
        <f t="shared" ref="AQ65:AQ66" si="92">IFERROR(IF(OR(AND(AM65="Muy Baja",AO65="Leve"),AND(AM65="Muy Baja",AO65="Menor"),AND(AM65="Baja",AO65="Leve")),"Bajo",IF(OR(AND(AM65="Muy baja",AO65="Moderado"),AND(AM65="Baja",AO65="Menor"),AND(AM65="Baja",AO65="Moderado"),AND(AM65="Media",AO65="Leve"),AND(AM65="Media",AO65="Menor"),AND(AM65="Media",AO65="Moderado"),AND(AM65="Alta",AO65="Leve"),AND(AM65="Alta",AO65="Menor")),"Moderado",IF(OR(AND(AM65="Muy Baja",AO65="Mayor"),AND(AM65="Baja",AO65="Mayor"),AND(AM65="Media",AO65="Mayor"),AND(AM65="Alta",AO65="Moderado"),AND(AM65="Alta",AO65="Mayor"),AND(AM65="Muy Alta",AO65="Leve"),AND(AM65="Muy Alta",AO65="Menor"),AND(AM65="Muy Alta",AO65="Moderado"),AND(AM65="Muy Alta",AO65="Mayor")),"Alto",IF(OR(AND(AM65="Muy Baja",AO65="Catastrófico"),AND(AM65="Baja",AO65="Catastrófico"),AND(AM65="Media",AO65="Catastrófico"),AND(AM65="Alta",AO65="Catastrófico"),AND(AM65="Muy Alta",AO65="Catastrófico")),"Extremo","")))),"")</f>
        <v>Moderado</v>
      </c>
      <c r="AR65" s="190" t="s">
        <v>36</v>
      </c>
      <c r="AS65" s="178" t="s">
        <v>789</v>
      </c>
      <c r="AT65" s="180" t="s">
        <v>790</v>
      </c>
      <c r="AU65" s="178" t="s">
        <v>791</v>
      </c>
      <c r="AV65" s="208" t="s">
        <v>736</v>
      </c>
      <c r="AW65" s="292"/>
      <c r="AX65" s="292"/>
      <c r="AY65" s="292"/>
    </row>
    <row r="66" spans="1:51" ht="15" customHeight="1" x14ac:dyDescent="0.2">
      <c r="A66" s="309"/>
      <c r="B66" s="311"/>
      <c r="C66" s="292"/>
      <c r="D66" s="292"/>
      <c r="E66" s="292"/>
      <c r="F66" s="292"/>
      <c r="G66" s="305"/>
      <c r="H66" s="292"/>
      <c r="I66" s="292"/>
      <c r="J66" s="292"/>
      <c r="K66" s="292"/>
      <c r="L66" s="292"/>
      <c r="M66" s="292"/>
      <c r="N66" s="292"/>
      <c r="O66" s="292"/>
      <c r="P66" s="292"/>
      <c r="Q66" s="292"/>
      <c r="R66" s="300"/>
      <c r="S66" s="299"/>
      <c r="T66" s="294"/>
      <c r="U66" s="293"/>
      <c r="V66" s="294">
        <f>IF(NOT(ISERROR(MATCH(U66,_xlfn.ANCHORARRAY(#REF!),0))),U79&amp;"Por favor no seleccionar los criterios de impacto",U66)</f>
        <v>0</v>
      </c>
      <c r="W66" s="299"/>
      <c r="X66" s="294"/>
      <c r="Y66" s="296"/>
      <c r="Z66" s="182">
        <v>3</v>
      </c>
      <c r="AA66" s="182"/>
      <c r="AB66" s="182"/>
      <c r="AC66" s="182"/>
      <c r="AD66" s="254" t="str">
        <f t="shared" si="11"/>
        <v xml:space="preserve">  </v>
      </c>
      <c r="AE66" s="184" t="str">
        <f>IF(OR(AF66="Preventivo",AF66="Detectivo"),"Probabilidad",IF(AF66="Correctivo","Impacto",""))</f>
        <v/>
      </c>
      <c r="AF66" s="185"/>
      <c r="AG66" s="185"/>
      <c r="AH66" s="186" t="str">
        <f t="shared" si="89"/>
        <v/>
      </c>
      <c r="AI66" s="185"/>
      <c r="AJ66" s="185"/>
      <c r="AK66" s="185"/>
      <c r="AL66" s="187" t="str">
        <f>IFERROR(IF(AND(AE65="Probabilidad",AE66="Probabilidad"),(AN65-(+AN65*AH66)),IF(AND(AE65="Impacto",AE66="Probabilidad"),(AN64-(+AN64*AH66)),IF(AE66="Impacto",AN65,""))),"")</f>
        <v/>
      </c>
      <c r="AM66" s="188" t="str">
        <f t="shared" si="13"/>
        <v/>
      </c>
      <c r="AN66" s="186" t="str">
        <f t="shared" si="90"/>
        <v/>
      </c>
      <c r="AO66" s="188" t="str">
        <f t="shared" si="15"/>
        <v/>
      </c>
      <c r="AP66" s="186" t="str">
        <f t="shared" ref="AP66" si="93">IFERROR(IF(AND(AE65="Impacto",AE66="Impacto"),(AP65-(+AP65*AH66)),IF(AND(AE65="Probabilidad",AE66="Impacto"),(AP64-(+AP64*AH66)),IF(AE66="Probabilidad",AP65,""))),"")</f>
        <v/>
      </c>
      <c r="AQ66" s="189" t="str">
        <f t="shared" si="92"/>
        <v/>
      </c>
      <c r="AR66" s="190"/>
      <c r="AS66" s="178"/>
      <c r="AT66" s="180"/>
      <c r="AU66" s="180"/>
      <c r="AV66" s="191"/>
      <c r="AW66" s="292"/>
      <c r="AX66" s="292"/>
      <c r="AY66" s="292"/>
    </row>
    <row r="67" spans="1:51" ht="15" customHeight="1" x14ac:dyDescent="0.2">
      <c r="A67" s="309"/>
      <c r="B67" s="311"/>
      <c r="C67" s="292"/>
      <c r="D67" s="292"/>
      <c r="E67" s="292"/>
      <c r="F67" s="292"/>
      <c r="G67" s="305"/>
      <c r="H67" s="292"/>
      <c r="I67" s="292"/>
      <c r="J67" s="292"/>
      <c r="K67" s="292"/>
      <c r="L67" s="292"/>
      <c r="M67" s="292"/>
      <c r="N67" s="292"/>
      <c r="O67" s="292"/>
      <c r="P67" s="292"/>
      <c r="Q67" s="292"/>
      <c r="R67" s="300"/>
      <c r="S67" s="299"/>
      <c r="T67" s="294"/>
      <c r="U67" s="293"/>
      <c r="V67" s="294">
        <f>IF(NOT(ISERROR(MATCH(U67,_xlfn.ANCHORARRAY(#REF!),0))),U80&amp;"Por favor no seleccionar los criterios de impacto",U67)</f>
        <v>0</v>
      </c>
      <c r="W67" s="299"/>
      <c r="X67" s="294"/>
      <c r="Y67" s="296"/>
      <c r="Z67" s="182">
        <v>4</v>
      </c>
      <c r="AA67" s="182"/>
      <c r="AB67" s="182"/>
      <c r="AC67" s="182"/>
      <c r="AD67" s="254" t="str">
        <f t="shared" si="11"/>
        <v xml:space="preserve">  </v>
      </c>
      <c r="AE67" s="184" t="str">
        <f t="shared" ref="AE67:AE69" si="94">IF(OR(AF67="Preventivo",AF67="Detectivo"),"Probabilidad",IF(AF67="Correctivo","Impacto",""))</f>
        <v/>
      </c>
      <c r="AF67" s="185"/>
      <c r="AG67" s="185"/>
      <c r="AH67" s="186" t="str">
        <f t="shared" si="89"/>
        <v/>
      </c>
      <c r="AI67" s="185"/>
      <c r="AJ67" s="185"/>
      <c r="AK67" s="185"/>
      <c r="AL67" s="187" t="str">
        <f t="shared" ref="AL67:AL69" si="95">IFERROR(IF(AND(AE66="Probabilidad",AE67="Probabilidad"),(AN66-(+AN66*AH67)),IF(AND(AE66="Impacto",AE67="Probabilidad"),(AN65-(+AN65*AH67)),IF(AE67="Impacto",AN66,""))),"")</f>
        <v/>
      </c>
      <c r="AM67" s="188" t="str">
        <f t="shared" si="13"/>
        <v/>
      </c>
      <c r="AN67" s="186" t="str">
        <f t="shared" si="90"/>
        <v/>
      </c>
      <c r="AO67" s="188" t="str">
        <f t="shared" si="15"/>
        <v/>
      </c>
      <c r="AP67" s="186" t="str">
        <f t="shared" si="25"/>
        <v/>
      </c>
      <c r="AQ67" s="189" t="str">
        <f>IFERROR(IF(OR(AND(AM67="Muy Baja",AO67="Leve"),AND(AM67="Muy Baja",AO67="Menor"),AND(AM67="Baja",AO67="Leve")),"Bajo",IF(OR(AND(AM67="Muy baja",AO67="Moderado"),AND(AM67="Baja",AO67="Menor"),AND(AM67="Baja",AO67="Moderado"),AND(AM67="Media",AO67="Leve"),AND(AM67="Media",AO67="Menor"),AND(AM67="Media",AO67="Moderado"),AND(AM67="Alta",AO67="Leve"),AND(AM67="Alta",AO67="Menor")),"Moderado",IF(OR(AND(AM67="Muy Baja",AO67="Mayor"),AND(AM67="Baja",AO67="Mayor"),AND(AM67="Media",AO67="Mayor"),AND(AM67="Alta",AO67="Moderado"),AND(AM67="Alta",AO67="Mayor"),AND(AM67="Muy Alta",AO67="Leve"),AND(AM67="Muy Alta",AO67="Menor"),AND(AM67="Muy Alta",AO67="Moderado"),AND(AM67="Muy Alta",AO67="Mayor")),"Alto",IF(OR(AND(AM67="Muy Baja",AO67="Catastrófico"),AND(AM67="Baja",AO67="Catastrófico"),AND(AM67="Media",AO67="Catastrófico"),AND(AM67="Alta",AO67="Catastrófico"),AND(AM67="Muy Alta",AO67="Catastrófico")),"Extremo","")))),"")</f>
        <v/>
      </c>
      <c r="AR67" s="190"/>
      <c r="AS67" s="178"/>
      <c r="AT67" s="180"/>
      <c r="AU67" s="180"/>
      <c r="AV67" s="191"/>
      <c r="AW67" s="292"/>
      <c r="AX67" s="292"/>
      <c r="AY67" s="292"/>
    </row>
    <row r="68" spans="1:51" ht="15" customHeight="1" x14ac:dyDescent="0.2">
      <c r="A68" s="309"/>
      <c r="B68" s="311"/>
      <c r="C68" s="292"/>
      <c r="D68" s="292"/>
      <c r="E68" s="292"/>
      <c r="F68" s="292"/>
      <c r="G68" s="305"/>
      <c r="H68" s="292"/>
      <c r="I68" s="292"/>
      <c r="J68" s="292"/>
      <c r="K68" s="292"/>
      <c r="L68" s="292"/>
      <c r="M68" s="292"/>
      <c r="N68" s="292"/>
      <c r="O68" s="292"/>
      <c r="P68" s="292"/>
      <c r="Q68" s="292"/>
      <c r="R68" s="300"/>
      <c r="S68" s="299"/>
      <c r="T68" s="294"/>
      <c r="U68" s="293"/>
      <c r="V68" s="294">
        <f>IF(NOT(ISERROR(MATCH(U68,_xlfn.ANCHORARRAY(#REF!),0))),U81&amp;"Por favor no seleccionar los criterios de impacto",U68)</f>
        <v>0</v>
      </c>
      <c r="W68" s="299"/>
      <c r="X68" s="294"/>
      <c r="Y68" s="296"/>
      <c r="Z68" s="182">
        <v>5</v>
      </c>
      <c r="AA68" s="182"/>
      <c r="AB68" s="182"/>
      <c r="AC68" s="182"/>
      <c r="AD68" s="254" t="str">
        <f t="shared" si="11"/>
        <v xml:space="preserve">  </v>
      </c>
      <c r="AE68" s="184" t="str">
        <f t="shared" si="94"/>
        <v/>
      </c>
      <c r="AF68" s="185"/>
      <c r="AG68" s="185"/>
      <c r="AH68" s="186" t="str">
        <f t="shared" si="89"/>
        <v/>
      </c>
      <c r="AI68" s="185"/>
      <c r="AJ68" s="185"/>
      <c r="AK68" s="185"/>
      <c r="AL68" s="187" t="str">
        <f t="shared" si="95"/>
        <v/>
      </c>
      <c r="AM68" s="188" t="str">
        <f t="shared" si="13"/>
        <v/>
      </c>
      <c r="AN68" s="186" t="str">
        <f t="shared" si="90"/>
        <v/>
      </c>
      <c r="AO68" s="188" t="str">
        <f t="shared" si="15"/>
        <v/>
      </c>
      <c r="AP68" s="186" t="str">
        <f t="shared" si="25"/>
        <v/>
      </c>
      <c r="AQ68" s="189" t="str">
        <f t="shared" ref="AQ68:AQ69" si="96">IFERROR(IF(OR(AND(AM68="Muy Baja",AO68="Leve"),AND(AM68="Muy Baja",AO68="Menor"),AND(AM68="Baja",AO68="Leve")),"Bajo",IF(OR(AND(AM68="Muy baja",AO68="Moderado"),AND(AM68="Baja",AO68="Menor"),AND(AM68="Baja",AO68="Moderado"),AND(AM68="Media",AO68="Leve"),AND(AM68="Media",AO68="Menor"),AND(AM68="Media",AO68="Moderado"),AND(AM68="Alta",AO68="Leve"),AND(AM68="Alta",AO68="Menor")),"Moderado",IF(OR(AND(AM68="Muy Baja",AO68="Mayor"),AND(AM68="Baja",AO68="Mayor"),AND(AM68="Media",AO68="Mayor"),AND(AM68="Alta",AO68="Moderado"),AND(AM68="Alta",AO68="Mayor"),AND(AM68="Muy Alta",AO68="Leve"),AND(AM68="Muy Alta",AO68="Menor"),AND(AM68="Muy Alta",AO68="Moderado"),AND(AM68="Muy Alta",AO68="Mayor")),"Alto",IF(OR(AND(AM68="Muy Baja",AO68="Catastrófico"),AND(AM68="Baja",AO68="Catastrófico"),AND(AM68="Media",AO68="Catastrófico"),AND(AM68="Alta",AO68="Catastrófico"),AND(AM68="Muy Alta",AO68="Catastrófico")),"Extremo","")))),"")</f>
        <v/>
      </c>
      <c r="AR68" s="190"/>
      <c r="AS68" s="178"/>
      <c r="AT68" s="180"/>
      <c r="AU68" s="180"/>
      <c r="AV68" s="191"/>
      <c r="AW68" s="292"/>
      <c r="AX68" s="292"/>
      <c r="AY68" s="292"/>
    </row>
    <row r="69" spans="1:51" ht="15.75" customHeight="1" x14ac:dyDescent="0.2">
      <c r="A69" s="309"/>
      <c r="B69" s="311"/>
      <c r="C69" s="292"/>
      <c r="D69" s="292"/>
      <c r="E69" s="292"/>
      <c r="F69" s="292"/>
      <c r="G69" s="305"/>
      <c r="H69" s="292"/>
      <c r="I69" s="292"/>
      <c r="J69" s="292"/>
      <c r="K69" s="292"/>
      <c r="L69" s="292"/>
      <c r="M69" s="292"/>
      <c r="N69" s="292"/>
      <c r="O69" s="292"/>
      <c r="P69" s="292"/>
      <c r="Q69" s="292"/>
      <c r="R69" s="300"/>
      <c r="S69" s="299"/>
      <c r="T69" s="294"/>
      <c r="U69" s="293"/>
      <c r="V69" s="294">
        <f>IF(NOT(ISERROR(MATCH(U69,_xlfn.ANCHORARRAY(#REF!),0))),U82&amp;"Por favor no seleccionar los criterios de impacto",U69)</f>
        <v>0</v>
      </c>
      <c r="W69" s="299"/>
      <c r="X69" s="294"/>
      <c r="Y69" s="296"/>
      <c r="Z69" s="182">
        <v>6</v>
      </c>
      <c r="AA69" s="182"/>
      <c r="AB69" s="182"/>
      <c r="AC69" s="182"/>
      <c r="AD69" s="254" t="str">
        <f t="shared" si="11"/>
        <v xml:space="preserve">  </v>
      </c>
      <c r="AE69" s="184" t="str">
        <f t="shared" si="94"/>
        <v/>
      </c>
      <c r="AF69" s="185"/>
      <c r="AG69" s="185"/>
      <c r="AH69" s="186" t="str">
        <f t="shared" si="89"/>
        <v/>
      </c>
      <c r="AI69" s="185"/>
      <c r="AJ69" s="185"/>
      <c r="AK69" s="185"/>
      <c r="AL69" s="187" t="str">
        <f t="shared" si="95"/>
        <v/>
      </c>
      <c r="AM69" s="188" t="str">
        <f t="shared" si="13"/>
        <v/>
      </c>
      <c r="AN69" s="186" t="str">
        <f t="shared" si="90"/>
        <v/>
      </c>
      <c r="AO69" s="188" t="str">
        <f t="shared" si="15"/>
        <v/>
      </c>
      <c r="AP69" s="186" t="str">
        <f t="shared" si="25"/>
        <v/>
      </c>
      <c r="AQ69" s="189" t="str">
        <f t="shared" si="96"/>
        <v/>
      </c>
      <c r="AR69" s="190"/>
      <c r="AS69" s="178"/>
      <c r="AT69" s="180"/>
      <c r="AU69" s="180"/>
      <c r="AV69" s="191"/>
      <c r="AW69" s="292"/>
      <c r="AX69" s="292"/>
      <c r="AY69" s="292"/>
    </row>
    <row r="70" spans="1:51" ht="48" customHeight="1" x14ac:dyDescent="0.2">
      <c r="A70" s="309">
        <v>11</v>
      </c>
      <c r="B70" s="311" t="s">
        <v>300</v>
      </c>
      <c r="C70" s="292" t="s">
        <v>34</v>
      </c>
      <c r="D70" s="292" t="s">
        <v>74</v>
      </c>
      <c r="E70" s="292" t="s">
        <v>792</v>
      </c>
      <c r="F70" s="292" t="s">
        <v>793</v>
      </c>
      <c r="G70" s="305" t="str">
        <f t="shared" ref="G70" si="97">+CONCATENATE(C70," ",D70," ",E70)</f>
        <v>Posibilidad de afectación Económica y Reputacional Por Pérdida de la integridad   Política Calidad de Datos y Plan de Calidad de la Información, Documento para la formulación del plan de territorios inteligentes, Plan de datos abiertos,  Roles y Responsabilidades Gobierno Componentes de Información debido</v>
      </c>
      <c r="H70" s="292" t="s">
        <v>638</v>
      </c>
      <c r="I70" s="292" t="s">
        <v>794</v>
      </c>
      <c r="J70" s="292" t="s">
        <v>83</v>
      </c>
      <c r="K70" s="292" t="s">
        <v>795</v>
      </c>
      <c r="L70" s="292" t="s">
        <v>45</v>
      </c>
      <c r="M70" s="292" t="s">
        <v>796</v>
      </c>
      <c r="N70" s="292" t="s">
        <v>797</v>
      </c>
      <c r="O70" s="292" t="s">
        <v>798</v>
      </c>
      <c r="P70" s="292" t="s">
        <v>49</v>
      </c>
      <c r="Q70" s="292" t="s">
        <v>66</v>
      </c>
      <c r="R70" s="300">
        <v>24</v>
      </c>
      <c r="S70" s="299" t="str">
        <f>IF(R70&lt;=0,"",IF(R70&lt;=2,"Muy Baja",IF(R70&lt;=24,"Baja",IF(R70&lt;=500,"Media",IF(R70&lt;=5000,"Alta","Muy Alta")))))</f>
        <v>Baja</v>
      </c>
      <c r="T70" s="294">
        <f>IF(S70="","",IF(S70="Muy Baja",0.2,IF(S70="Baja",0.4,IF(S70="Media",0.6,IF(S70="Alta",0.8,IF(S70="Muy Alta",1,))))))</f>
        <v>0.4</v>
      </c>
      <c r="U70" s="293" t="s">
        <v>567</v>
      </c>
      <c r="V70" s="294" t="str">
        <f>IF(NOT(ISERROR(MATCH(U70,'[5]Tabla Impacto'!$B$245:$B$247,0))),'[5]Tabla Impacto'!$F$224&amp;"Por favor no seleccionar los criterios de impacto(Afectación Económica o presupuestal y Pérdida Reputacional)",U70)</f>
        <v xml:space="preserve">     El riesgo afecta la imagen de de la entidad con efecto publicitario sostenido a nivel de sector administrativo, nivel departamental o municipal</v>
      </c>
      <c r="W70" s="299" t="str">
        <f>IF(OR(V70='[5]Tabla Impacto'!$C$12,V70='[5]Tabla Impacto'!$D$12),"Leve",IF(OR(V70='[5]Tabla Impacto'!$C$13,V70='[5]Tabla Impacto'!$D$13),"Menor",IF(OR(V70='[5]Tabla Impacto'!$C$14,V70='[5]Tabla Impacto'!$D$14),"Moderado",IF(OR(V70='[5]Tabla Impacto'!$C$15,V70='[5]Tabla Impacto'!$D$15),"Mayor",IF(OR(V70='[5]Tabla Impacto'!$C$16,V70='[5]Tabla Impacto'!$D$16),"Catastrófico","")))))</f>
        <v>Mayor</v>
      </c>
      <c r="X70" s="294">
        <f>IF(W70="","",IF(W70="Leve",0.2,IF(W70="Menor",0.4,IF(W70="Moderado",0.6,IF(W70="Mayor",0.8,IF(W70="Catastrófico",1,))))))</f>
        <v>0.8</v>
      </c>
      <c r="Y70" s="296" t="str">
        <f>IF(OR(AND(S70="Muy Baja",W70="Leve"),AND(S70="Muy Baja",W70="Menor"),AND(S70="Baja",W70="Leve")),"Bajo",IF(OR(AND(S70="Muy baja",W70="Moderado"),AND(S70="Baja",W70="Menor"),AND(S70="Baja",W70="Moderado"),AND(S70="Media",W70="Leve"),AND(S70="Media",W70="Menor"),AND(S70="Media",W70="Moderado"),AND(S70="Alta",W70="Leve"),AND(S70="Alta",W70="Menor")),"Moderado",IF(OR(AND(S70="Muy Baja",W70="Mayor"),AND(S70="Baja",W70="Mayor"),AND(S70="Media",W70="Mayor"),AND(S70="Alta",W70="Moderado"),AND(S70="Alta",W70="Mayor"),AND(S70="Muy Alta",W70="Leve"),AND(S70="Muy Alta",W70="Menor"),AND(S70="Muy Alta",W70="Moderado"),AND(S70="Muy Alta",W70="Mayor")),"Alto",IF(OR(AND(S70="Muy Baja",W70="Catastrófico"),AND(S70="Baja",W70="Catastrófico"),AND(S70="Media",W70="Catastrófico"),AND(S70="Alta",W70="Catastrófico"),AND(S70="Muy Alta",W70="Catastrófico")),"Extremo",""))))</f>
        <v>Alto</v>
      </c>
      <c r="Z70" s="182">
        <v>1</v>
      </c>
      <c r="AA70" s="182" t="s">
        <v>787</v>
      </c>
      <c r="AB70" s="182" t="s">
        <v>29</v>
      </c>
      <c r="AC70" s="183" t="s">
        <v>799</v>
      </c>
      <c r="AD70" s="254" t="str">
        <f t="shared" si="11"/>
        <v>Líder Grupo Desarrollo Verifica Cada 3 meses la calidad de la información de las fuentes de datos a través de la consolidación de las incidencias de mesa de ayuda relacionada con problemas de datos En caso de evidenciar inconsistencias con la calidad de la información se determinará los requerimientos que permitan realizar los ajustes a los problemas de datos detectados, los cuales serán colocados en el backlog de requerimientos del proyecto para ser priorizados y cuando estos sean priorizados se realiza su respectiva planeación."
Evidencia: Backlog de Requerimientos, Planeación en caso de priorización.</v>
      </c>
      <c r="AE70" s="184" t="str">
        <f>IF(OR(AF70="Preventivo",AF70="Detectivo"),"Probabilidad",IF(AF70="Correctivo","Impacto",""))</f>
        <v>Impacto</v>
      </c>
      <c r="AF70" s="185" t="s">
        <v>315</v>
      </c>
      <c r="AG70" s="185" t="s">
        <v>201</v>
      </c>
      <c r="AH70" s="186" t="str">
        <f>IF(AND(AF70="Preventivo",AG70="Automático"),"50%",IF(AND(AF70="Preventivo",AG70="Manual"),"40%",IF(AND(AF70="Detectivo",AG70="Automático"),"40%",IF(AND(AF70="Detectivo",AG70="Manual"),"30%",IF(AND(AF70="Correctivo",AG70="Automático"),"35%",IF(AND(AF70="Correctivo",AG70="Manual"),"25%",""))))))</f>
        <v>25%</v>
      </c>
      <c r="AI70" s="185" t="s">
        <v>202</v>
      </c>
      <c r="AJ70" s="185" t="s">
        <v>203</v>
      </c>
      <c r="AK70" s="185" t="s">
        <v>204</v>
      </c>
      <c r="AL70" s="187">
        <f>IFERROR(IF(AE70="Probabilidad",(T70-(+T70*AH70)),IF(AE70="Impacto",T70,"")),"")</f>
        <v>0.4</v>
      </c>
      <c r="AM70" s="188" t="str">
        <f>IFERROR(IF(AL70="","",IF(AL70&lt;=0.2,"Muy Baja",IF(AL70&lt;=0.4,"Baja",IF(AL70&lt;=0.6,"Media",IF(AL70&lt;=0.8,"Alta","Muy Alta"))))),"")</f>
        <v>Baja</v>
      </c>
      <c r="AN70" s="186">
        <f>+AL70</f>
        <v>0.4</v>
      </c>
      <c r="AO70" s="188" t="str">
        <f>IFERROR(IF(AP70="","",IF(AP70&lt;=0.2,"Leve",IF(AP70&lt;=0.4,"Menor",IF(AP70&lt;=0.6,"Moderado",IF(AP70&lt;=0.8,"Mayor","Catastrófico"))))),"")</f>
        <v>Moderado</v>
      </c>
      <c r="AP70" s="186">
        <f t="shared" ref="AP70" si="98">IFERROR(IF(AE70="Impacto",(X70-(+X70*AH70)),IF(AE70="Probabilidad",X70,"")),"")</f>
        <v>0.60000000000000009</v>
      </c>
      <c r="AQ70" s="189" t="str">
        <f>IFERROR(IF(OR(AND(AM70="Muy Baja",AO70="Leve"),AND(AM70="Muy Baja",AO70="Menor"),AND(AM70="Baja",AO70="Leve")),"Bajo",IF(OR(AND(AM70="Muy baja",AO70="Moderado"),AND(AM70="Baja",AO70="Menor"),AND(AM70="Baja",AO70="Moderado"),AND(AM70="Media",AO70="Leve"),AND(AM70="Media",AO70="Menor"),AND(AM70="Media",AO70="Moderado"),AND(AM70="Alta",AO70="Leve"),AND(AM70="Alta",AO70="Menor")),"Moderado",IF(OR(AND(AM70="Muy Baja",AO70="Mayor"),AND(AM70="Baja",AO70="Mayor"),AND(AM70="Media",AO70="Mayor"),AND(AM70="Alta",AO70="Moderado"),AND(AM70="Alta",AO70="Mayor"),AND(AM70="Muy Alta",AO70="Leve"),AND(AM70="Muy Alta",AO70="Menor"),AND(AM70="Muy Alta",AO70="Moderado"),AND(AM70="Muy Alta",AO70="Mayor")),"Alto",IF(OR(AND(AM70="Muy Baja",AO70="Catastrófico"),AND(AM70="Baja",AO70="Catastrófico"),AND(AM70="Media",AO70="Catastrófico"),AND(AM70="Alta",AO70="Catastrófico"),AND(AM70="Muy Alta",AO70="Catastrófico")),"Extremo","")))),"")</f>
        <v>Moderado</v>
      </c>
      <c r="AR70" s="190" t="s">
        <v>36</v>
      </c>
      <c r="AS70" s="178" t="s">
        <v>800</v>
      </c>
      <c r="AT70" s="180" t="s">
        <v>790</v>
      </c>
      <c r="AU70" s="178" t="s">
        <v>801</v>
      </c>
      <c r="AV70" s="191" t="s">
        <v>216</v>
      </c>
      <c r="AW70" s="292" t="s">
        <v>802</v>
      </c>
      <c r="AX70" s="292" t="s">
        <v>313</v>
      </c>
      <c r="AY70" s="292" t="s">
        <v>803</v>
      </c>
    </row>
    <row r="71" spans="1:51" ht="48" customHeight="1" x14ac:dyDescent="0.2">
      <c r="A71" s="309"/>
      <c r="B71" s="311"/>
      <c r="C71" s="292"/>
      <c r="D71" s="292"/>
      <c r="E71" s="292"/>
      <c r="F71" s="292"/>
      <c r="G71" s="305"/>
      <c r="H71" s="292"/>
      <c r="I71" s="292"/>
      <c r="J71" s="292"/>
      <c r="K71" s="292"/>
      <c r="L71" s="292"/>
      <c r="M71" s="292"/>
      <c r="N71" s="292"/>
      <c r="O71" s="292"/>
      <c r="P71" s="292"/>
      <c r="Q71" s="292"/>
      <c r="R71" s="300"/>
      <c r="S71" s="299"/>
      <c r="T71" s="294"/>
      <c r="U71" s="293"/>
      <c r="V71" s="294">
        <f>IF(NOT(ISERROR(MATCH(U71,_xlfn.ANCHORARRAY(#REF!),0))),U84&amp;"Por favor no seleccionar los criterios de impacto",U71)</f>
        <v>0</v>
      </c>
      <c r="W71" s="299"/>
      <c r="X71" s="294"/>
      <c r="Y71" s="296"/>
      <c r="Z71" s="182">
        <v>2</v>
      </c>
      <c r="AA71" s="182" t="s">
        <v>804</v>
      </c>
      <c r="AB71" s="182" t="s">
        <v>29</v>
      </c>
      <c r="AC71" s="183" t="s">
        <v>805</v>
      </c>
      <c r="AD71" s="254" t="str">
        <f t="shared" si="11"/>
        <v>Arquitecto Información Verifica  trimestralmente el cumplimiento de las acciones definidas en los planes a través de un reporte de avance de las acciones propuestas (Documento para la formulación del plan de territorios inteligentes, Plan de datos abiertos, Roles y Responsabilidades Gobierno Componentes de Información), en caso de desviación en la ejecución de las actividades planteadas, se definen las acciones de mejoras a través del reporte de avance.
Como evidencia de esta actividad se encuentra el reporte de avance y las acciones de mejoras en caso de presentarse.</v>
      </c>
      <c r="AE71" s="184" t="str">
        <f>IF(OR(AF71="Preventivo",AF71="Detectivo"),"Probabilidad",IF(AF71="Correctivo","Impacto",""))</f>
        <v>Probabilidad</v>
      </c>
      <c r="AF71" s="185" t="s">
        <v>214</v>
      </c>
      <c r="AG71" s="185" t="s">
        <v>201</v>
      </c>
      <c r="AH71" s="186" t="str">
        <f t="shared" ref="AH71:AH75" si="99">IF(AND(AF71="Preventivo",AG71="Automático"),"50%",IF(AND(AF71="Preventivo",AG71="Manual"),"40%",IF(AND(AF71="Detectivo",AG71="Automático"),"40%",IF(AND(AF71="Detectivo",AG71="Manual"),"30%",IF(AND(AF71="Correctivo",AG71="Automático"),"35%",IF(AND(AF71="Correctivo",AG71="Manual"),"25%",""))))))</f>
        <v>30%</v>
      </c>
      <c r="AI71" s="185" t="s">
        <v>230</v>
      </c>
      <c r="AJ71" s="185" t="s">
        <v>203</v>
      </c>
      <c r="AK71" s="185" t="s">
        <v>204</v>
      </c>
      <c r="AL71" s="187">
        <f>IFERROR(IF(AND(AE70="Probabilidad",AE71="Probabilidad"),(AN70-(+AN70*AH71)),IF(AE71="Probabilidad",(T70-(+T70*AH71)),IF(AE71="Impacto",AN70,""))),"")</f>
        <v>0.28000000000000003</v>
      </c>
      <c r="AM71" s="188" t="str">
        <f t="shared" si="13"/>
        <v>Baja</v>
      </c>
      <c r="AN71" s="186">
        <f t="shared" ref="AN71:AN75" si="100">+AL71</f>
        <v>0.28000000000000003</v>
      </c>
      <c r="AO71" s="188" t="str">
        <f t="shared" si="15"/>
        <v>Moderado</v>
      </c>
      <c r="AP71" s="186">
        <f t="shared" ref="AP71" si="101">IFERROR(IF(AND(AE70="Impacto",AE71="Impacto"),(AP70-(+AP70*AH71)),IF(AE71="Impacto",($W$13-(+$W$13*AH71)),IF(AE71="Probabilidad",AP70,""))),"")</f>
        <v>0.60000000000000009</v>
      </c>
      <c r="AQ71" s="189" t="str">
        <f t="shared" ref="AQ71:AQ72" si="102">IFERROR(IF(OR(AND(AM71="Muy Baja",AO71="Leve"),AND(AM71="Muy Baja",AO71="Menor"),AND(AM71="Baja",AO71="Leve")),"Bajo",IF(OR(AND(AM71="Muy baja",AO71="Moderado"),AND(AM71="Baja",AO71="Menor"),AND(AM71="Baja",AO71="Moderado"),AND(AM71="Media",AO71="Leve"),AND(AM71="Media",AO71="Menor"),AND(AM71="Media",AO71="Moderado"),AND(AM71="Alta",AO71="Leve"),AND(AM71="Alta",AO71="Menor")),"Moderado",IF(OR(AND(AM71="Muy Baja",AO71="Mayor"),AND(AM71="Baja",AO71="Mayor"),AND(AM71="Media",AO71="Mayor"),AND(AM71="Alta",AO71="Moderado"),AND(AM71="Alta",AO71="Mayor"),AND(AM71="Muy Alta",AO71="Leve"),AND(AM71="Muy Alta",AO71="Menor"),AND(AM71="Muy Alta",AO71="Moderado"),AND(AM71="Muy Alta",AO71="Mayor")),"Alto",IF(OR(AND(AM71="Muy Baja",AO71="Catastrófico"),AND(AM71="Baja",AO71="Catastrófico"),AND(AM71="Media",AO71="Catastrófico"),AND(AM71="Alta",AO71="Catastrófico"),AND(AM71="Muy Alta",AO71="Catastrófico")),"Extremo","")))),"")</f>
        <v>Moderado</v>
      </c>
      <c r="AR71" s="190" t="s">
        <v>36</v>
      </c>
      <c r="AS71" s="178" t="s">
        <v>806</v>
      </c>
      <c r="AT71" s="178" t="s">
        <v>807</v>
      </c>
      <c r="AU71" s="178" t="s">
        <v>808</v>
      </c>
      <c r="AV71" s="208" t="s">
        <v>809</v>
      </c>
      <c r="AW71" s="300"/>
      <c r="AX71" s="292"/>
      <c r="AY71" s="292"/>
    </row>
    <row r="72" spans="1:51" ht="48" customHeight="1" x14ac:dyDescent="0.2">
      <c r="A72" s="309"/>
      <c r="B72" s="311"/>
      <c r="C72" s="292"/>
      <c r="D72" s="292"/>
      <c r="E72" s="292"/>
      <c r="F72" s="292"/>
      <c r="G72" s="305"/>
      <c r="H72" s="292"/>
      <c r="I72" s="292"/>
      <c r="J72" s="292"/>
      <c r="K72" s="292"/>
      <c r="L72" s="292"/>
      <c r="M72" s="292"/>
      <c r="N72" s="292"/>
      <c r="O72" s="292"/>
      <c r="P72" s="292"/>
      <c r="Q72" s="292"/>
      <c r="R72" s="300"/>
      <c r="S72" s="299"/>
      <c r="T72" s="294"/>
      <c r="U72" s="293"/>
      <c r="V72" s="294">
        <f>IF(NOT(ISERROR(MATCH(U72,_xlfn.ANCHORARRAY(#REF!),0))),U85&amp;"Por favor no seleccionar los criterios de impacto",U72)</f>
        <v>0</v>
      </c>
      <c r="W72" s="299"/>
      <c r="X72" s="294"/>
      <c r="Y72" s="296"/>
      <c r="Z72" s="182">
        <v>3</v>
      </c>
      <c r="AA72" s="182" t="s">
        <v>672</v>
      </c>
      <c r="AB72" s="182" t="s">
        <v>29</v>
      </c>
      <c r="AC72" s="183" t="s">
        <v>810</v>
      </c>
      <c r="AD72" s="254" t="str">
        <f t="shared" si="11"/>
        <v>Líder Grupo Infraestructura Verifica  cada 2 meses la actualización del Sistema Operativo que aloja el servicio WEB a través del diligenciamiento de la bitácora de infraestructura. En caso de existir alguna actualización del sistema operativo, se realizan las pruebas correspondientes en ambiente test para comprobar en  funcionamiento de la actualización, si las pruebas determinan que se debe realizar un reinicio de la máquina se realizará un control de cambios donde se establece una ventana de mantenimiento para lanzar la actualización.
Como evidencia de esta actividad se encuentra la bitácora de infraestructura, formato Control de Cambios y correo electrónico al Líder de Infraestructura en caso de ser necesario.</v>
      </c>
      <c r="AE72" s="184" t="str">
        <f>IF(OR(AF72="Preventivo",AF72="Detectivo"),"Probabilidad",IF(AF72="Correctivo","Impacto",""))</f>
        <v>Probabilidad</v>
      </c>
      <c r="AF72" s="185" t="s">
        <v>200</v>
      </c>
      <c r="AG72" s="185" t="s">
        <v>201</v>
      </c>
      <c r="AH72" s="186" t="str">
        <f t="shared" si="99"/>
        <v>40%</v>
      </c>
      <c r="AI72" s="185" t="s">
        <v>230</v>
      </c>
      <c r="AJ72" s="185" t="s">
        <v>203</v>
      </c>
      <c r="AK72" s="185" t="s">
        <v>204</v>
      </c>
      <c r="AL72" s="187">
        <f>IFERROR(IF(AND(AE71="Probabilidad",AE72="Probabilidad"),(AN71-(+AN71*AH72)),IF(AND(AE71="Impacto",AE72="Probabilidad"),(AN70-(+AN70*AH72)),IF(AE72="Impacto",AN71,""))),"")</f>
        <v>0.16800000000000001</v>
      </c>
      <c r="AM72" s="188" t="str">
        <f t="shared" si="13"/>
        <v>Muy Baja</v>
      </c>
      <c r="AN72" s="186">
        <f t="shared" si="100"/>
        <v>0.16800000000000001</v>
      </c>
      <c r="AO72" s="188" t="str">
        <f t="shared" si="15"/>
        <v>Moderado</v>
      </c>
      <c r="AP72" s="186">
        <f t="shared" ref="AP72" si="103">IFERROR(IF(AND(AE71="Impacto",AE72="Impacto"),(AP71-(+AP71*AH72)),IF(AND(AE71="Probabilidad",AE72="Impacto"),(AP70-(+AP70*AH72)),IF(AE72="Probabilidad",AP71,""))),"")</f>
        <v>0.60000000000000009</v>
      </c>
      <c r="AQ72" s="189" t="str">
        <f t="shared" si="102"/>
        <v>Moderado</v>
      </c>
      <c r="AR72" s="190" t="s">
        <v>36</v>
      </c>
      <c r="AS72" s="178" t="s">
        <v>811</v>
      </c>
      <c r="AT72" s="178" t="s">
        <v>675</v>
      </c>
      <c r="AU72" s="178" t="s">
        <v>784</v>
      </c>
      <c r="AV72" s="208" t="s">
        <v>736</v>
      </c>
      <c r="AW72" s="300"/>
      <c r="AX72" s="292"/>
      <c r="AY72" s="292"/>
    </row>
    <row r="73" spans="1:51" ht="48" customHeight="1" x14ac:dyDescent="0.2">
      <c r="A73" s="309"/>
      <c r="B73" s="311"/>
      <c r="C73" s="292"/>
      <c r="D73" s="292"/>
      <c r="E73" s="292"/>
      <c r="F73" s="292"/>
      <c r="G73" s="305"/>
      <c r="H73" s="292"/>
      <c r="I73" s="292"/>
      <c r="J73" s="292"/>
      <c r="K73" s="292"/>
      <c r="L73" s="292"/>
      <c r="M73" s="292"/>
      <c r="N73" s="292"/>
      <c r="O73" s="292"/>
      <c r="P73" s="292"/>
      <c r="Q73" s="292"/>
      <c r="R73" s="300"/>
      <c r="S73" s="299"/>
      <c r="T73" s="294"/>
      <c r="U73" s="293"/>
      <c r="V73" s="294">
        <f>IF(NOT(ISERROR(MATCH(U73,_xlfn.ANCHORARRAY(#REF!),0))),U86&amp;"Por favor no seleccionar los criterios de impacto",U73)</f>
        <v>0</v>
      </c>
      <c r="W73" s="299"/>
      <c r="X73" s="294"/>
      <c r="Y73" s="296"/>
      <c r="Z73" s="182">
        <v>4</v>
      </c>
      <c r="AA73" s="182" t="s">
        <v>812</v>
      </c>
      <c r="AB73" s="182" t="s">
        <v>29</v>
      </c>
      <c r="AC73" s="183" t="s">
        <v>813</v>
      </c>
      <c r="AD73" s="254" t="str">
        <f t="shared" si="11"/>
        <v>Web Master Verifica trimestralmente los intentos fallidos de acceso al administrador del sitio WEB y bloqueos a nivel seguridad a través de un reporte general donde se manifieste los bloqueos realizados. En caso de presentarse una alerta concurrente, se identifica IP y se realiza bloqueo permanente de la IP
Evidencia: Reporte Trimestral y Bloqueo de IP en caso de ser necesario.</v>
      </c>
      <c r="AE73" s="184" t="str">
        <f t="shared" ref="AE73:AE75" si="104">IF(OR(AF73="Preventivo",AF73="Detectivo"),"Probabilidad",IF(AF73="Correctivo","Impacto",""))</f>
        <v>Probabilidad</v>
      </c>
      <c r="AF73" s="185" t="s">
        <v>200</v>
      </c>
      <c r="AG73" s="185" t="s">
        <v>701</v>
      </c>
      <c r="AH73" s="186" t="str">
        <f t="shared" si="99"/>
        <v>50%</v>
      </c>
      <c r="AI73" s="185" t="s">
        <v>230</v>
      </c>
      <c r="AJ73" s="185" t="s">
        <v>203</v>
      </c>
      <c r="AK73" s="185" t="s">
        <v>204</v>
      </c>
      <c r="AL73" s="187">
        <f t="shared" ref="AL73:AL75" si="105">IFERROR(IF(AND(AE72="Probabilidad",AE73="Probabilidad"),(AN72-(+AN72*AH73)),IF(AND(AE72="Impacto",AE73="Probabilidad"),(AN71-(+AN71*AH73)),IF(AE73="Impacto",AN72,""))),"")</f>
        <v>8.4000000000000005E-2</v>
      </c>
      <c r="AM73" s="188" t="str">
        <f t="shared" si="13"/>
        <v>Muy Baja</v>
      </c>
      <c r="AN73" s="186">
        <f t="shared" si="100"/>
        <v>8.4000000000000005E-2</v>
      </c>
      <c r="AO73" s="188" t="str">
        <f t="shared" si="15"/>
        <v>Moderado</v>
      </c>
      <c r="AP73" s="186">
        <f t="shared" si="25"/>
        <v>0.60000000000000009</v>
      </c>
      <c r="AQ73" s="189" t="str">
        <f>IFERROR(IF(OR(AND(AM73="Muy Baja",AO73="Leve"),AND(AM73="Muy Baja",AO73="Menor"),AND(AM73="Baja",AO73="Leve")),"Bajo",IF(OR(AND(AM73="Muy baja",AO73="Moderado"),AND(AM73="Baja",AO73="Menor"),AND(AM73="Baja",AO73="Moderado"),AND(AM73="Media",AO73="Leve"),AND(AM73="Media",AO73="Menor"),AND(AM73="Media",AO73="Moderado"),AND(AM73="Alta",AO73="Leve"),AND(AM73="Alta",AO73="Menor")),"Moderado",IF(OR(AND(AM73="Muy Baja",AO73="Mayor"),AND(AM73="Baja",AO73="Mayor"),AND(AM73="Media",AO73="Mayor"),AND(AM73="Alta",AO73="Moderado"),AND(AM73="Alta",AO73="Mayor"),AND(AM73="Muy Alta",AO73="Leve"),AND(AM73="Muy Alta",AO73="Menor"),AND(AM73="Muy Alta",AO73="Moderado"),AND(AM73="Muy Alta",AO73="Mayor")),"Alto",IF(OR(AND(AM73="Muy Baja",AO73="Catastrófico"),AND(AM73="Baja",AO73="Catastrófico"),AND(AM73="Media",AO73="Catastrófico"),AND(AM73="Alta",AO73="Catastrófico"),AND(AM73="Muy Alta",AO73="Catastrófico")),"Extremo","")))),"")</f>
        <v>Moderado</v>
      </c>
      <c r="AR73" s="190" t="s">
        <v>36</v>
      </c>
      <c r="AS73" s="178" t="s">
        <v>814</v>
      </c>
      <c r="AT73" s="178" t="s">
        <v>815</v>
      </c>
      <c r="AU73" s="178" t="s">
        <v>816</v>
      </c>
      <c r="AV73" s="208" t="s">
        <v>216</v>
      </c>
      <c r="AW73" s="300"/>
      <c r="AX73" s="292"/>
      <c r="AY73" s="292"/>
    </row>
    <row r="74" spans="1:51" ht="15" customHeight="1" x14ac:dyDescent="0.2">
      <c r="A74" s="309"/>
      <c r="B74" s="311"/>
      <c r="C74" s="292"/>
      <c r="D74" s="292"/>
      <c r="E74" s="292"/>
      <c r="F74" s="292"/>
      <c r="G74" s="305"/>
      <c r="H74" s="292"/>
      <c r="I74" s="292"/>
      <c r="J74" s="292"/>
      <c r="K74" s="292"/>
      <c r="L74" s="292"/>
      <c r="M74" s="292"/>
      <c r="N74" s="292"/>
      <c r="O74" s="292"/>
      <c r="P74" s="292"/>
      <c r="Q74" s="292"/>
      <c r="R74" s="300"/>
      <c r="S74" s="299"/>
      <c r="T74" s="294"/>
      <c r="U74" s="293"/>
      <c r="V74" s="294">
        <f>IF(NOT(ISERROR(MATCH(U74,_xlfn.ANCHORARRAY(#REF!),0))),U87&amp;"Por favor no seleccionar los criterios de impacto",U74)</f>
        <v>0</v>
      </c>
      <c r="W74" s="299"/>
      <c r="X74" s="294"/>
      <c r="Y74" s="296"/>
      <c r="Z74" s="182">
        <v>5</v>
      </c>
      <c r="AA74" s="182"/>
      <c r="AB74" s="182"/>
      <c r="AC74" s="182"/>
      <c r="AD74" s="254" t="str">
        <f t="shared" si="11"/>
        <v xml:space="preserve">  </v>
      </c>
      <c r="AE74" s="184" t="str">
        <f t="shared" si="104"/>
        <v/>
      </c>
      <c r="AF74" s="185"/>
      <c r="AG74" s="185"/>
      <c r="AH74" s="186" t="str">
        <f t="shared" si="99"/>
        <v/>
      </c>
      <c r="AI74" s="185"/>
      <c r="AJ74" s="185"/>
      <c r="AK74" s="185"/>
      <c r="AL74" s="187" t="str">
        <f t="shared" si="105"/>
        <v/>
      </c>
      <c r="AM74" s="188" t="str">
        <f t="shared" si="13"/>
        <v/>
      </c>
      <c r="AN74" s="186" t="str">
        <f t="shared" si="100"/>
        <v/>
      </c>
      <c r="AO74" s="188" t="str">
        <f t="shared" si="15"/>
        <v/>
      </c>
      <c r="AP74" s="186" t="str">
        <f t="shared" si="25"/>
        <v/>
      </c>
      <c r="AQ74" s="189" t="str">
        <f t="shared" ref="AQ74:AQ75" si="106">IFERROR(IF(OR(AND(AM74="Muy Baja",AO74="Leve"),AND(AM74="Muy Baja",AO74="Menor"),AND(AM74="Baja",AO74="Leve")),"Bajo",IF(OR(AND(AM74="Muy baja",AO74="Moderado"),AND(AM74="Baja",AO74="Menor"),AND(AM74="Baja",AO74="Moderado"),AND(AM74="Media",AO74="Leve"),AND(AM74="Media",AO74="Menor"),AND(AM74="Media",AO74="Moderado"),AND(AM74="Alta",AO74="Leve"),AND(AM74="Alta",AO74="Menor")),"Moderado",IF(OR(AND(AM74="Muy Baja",AO74="Mayor"),AND(AM74="Baja",AO74="Mayor"),AND(AM74="Media",AO74="Mayor"),AND(AM74="Alta",AO74="Moderado"),AND(AM74="Alta",AO74="Mayor"),AND(AM74="Muy Alta",AO74="Leve"),AND(AM74="Muy Alta",AO74="Menor"),AND(AM74="Muy Alta",AO74="Moderado"),AND(AM74="Muy Alta",AO74="Mayor")),"Alto",IF(OR(AND(AM74="Muy Baja",AO74="Catastrófico"),AND(AM74="Baja",AO74="Catastrófico"),AND(AM74="Media",AO74="Catastrófico"),AND(AM74="Alta",AO74="Catastrófico"),AND(AM74="Muy Alta",AO74="Catastrófico")),"Extremo","")))),"")</f>
        <v/>
      </c>
      <c r="AR74" s="190"/>
      <c r="AS74" s="178"/>
      <c r="AT74" s="180"/>
      <c r="AU74" s="180"/>
      <c r="AV74" s="191"/>
      <c r="AW74" s="300"/>
      <c r="AX74" s="292"/>
      <c r="AY74" s="292"/>
    </row>
    <row r="75" spans="1:51" ht="15" customHeight="1" x14ac:dyDescent="0.2">
      <c r="A75" s="309"/>
      <c r="B75" s="311"/>
      <c r="C75" s="292"/>
      <c r="D75" s="292"/>
      <c r="E75" s="292"/>
      <c r="F75" s="292"/>
      <c r="G75" s="305"/>
      <c r="H75" s="292"/>
      <c r="I75" s="292"/>
      <c r="J75" s="292"/>
      <c r="K75" s="292"/>
      <c r="L75" s="292"/>
      <c r="M75" s="292"/>
      <c r="N75" s="292"/>
      <c r="O75" s="292"/>
      <c r="P75" s="292"/>
      <c r="Q75" s="292"/>
      <c r="R75" s="300"/>
      <c r="S75" s="299"/>
      <c r="T75" s="294"/>
      <c r="U75" s="293"/>
      <c r="V75" s="294">
        <f>IF(NOT(ISERROR(MATCH(U75,_xlfn.ANCHORARRAY(#REF!),0))),U88&amp;"Por favor no seleccionar los criterios de impacto",U75)</f>
        <v>0</v>
      </c>
      <c r="W75" s="299"/>
      <c r="X75" s="294"/>
      <c r="Y75" s="296"/>
      <c r="Z75" s="182">
        <v>6</v>
      </c>
      <c r="AA75" s="182"/>
      <c r="AB75" s="182"/>
      <c r="AC75" s="182"/>
      <c r="AD75" s="254" t="str">
        <f t="shared" si="11"/>
        <v xml:space="preserve">  </v>
      </c>
      <c r="AE75" s="184" t="str">
        <f t="shared" si="104"/>
        <v/>
      </c>
      <c r="AF75" s="185"/>
      <c r="AG75" s="185"/>
      <c r="AH75" s="186" t="str">
        <f t="shared" si="99"/>
        <v/>
      </c>
      <c r="AI75" s="185"/>
      <c r="AJ75" s="185"/>
      <c r="AK75" s="185"/>
      <c r="AL75" s="187" t="str">
        <f t="shared" si="105"/>
        <v/>
      </c>
      <c r="AM75" s="188" t="str">
        <f t="shared" si="13"/>
        <v/>
      </c>
      <c r="AN75" s="186" t="str">
        <f t="shared" si="100"/>
        <v/>
      </c>
      <c r="AO75" s="188" t="str">
        <f t="shared" si="15"/>
        <v/>
      </c>
      <c r="AP75" s="186" t="str">
        <f t="shared" si="25"/>
        <v/>
      </c>
      <c r="AQ75" s="189" t="str">
        <f t="shared" si="106"/>
        <v/>
      </c>
      <c r="AR75" s="190"/>
      <c r="AS75" s="178"/>
      <c r="AT75" s="180"/>
      <c r="AU75" s="180"/>
      <c r="AV75" s="191"/>
      <c r="AW75" s="300"/>
      <c r="AX75" s="292"/>
      <c r="AY75" s="292"/>
    </row>
    <row r="76" spans="1:51" ht="134.25" customHeight="1" x14ac:dyDescent="0.2">
      <c r="A76" s="309">
        <v>12</v>
      </c>
      <c r="B76" s="311" t="s">
        <v>336</v>
      </c>
      <c r="C76" s="277" t="s">
        <v>31</v>
      </c>
      <c r="D76" s="277" t="s">
        <v>75</v>
      </c>
      <c r="E76" s="277" t="s">
        <v>1571</v>
      </c>
      <c r="F76" s="257"/>
      <c r="G76" s="341" t="s">
        <v>1572</v>
      </c>
      <c r="H76" s="277" t="s">
        <v>638</v>
      </c>
      <c r="I76" s="277" t="s">
        <v>1573</v>
      </c>
      <c r="J76" s="277" t="s">
        <v>88</v>
      </c>
      <c r="K76" s="277" t="s">
        <v>1574</v>
      </c>
      <c r="L76" s="277" t="s">
        <v>48</v>
      </c>
      <c r="M76" s="368" t="s">
        <v>1594</v>
      </c>
      <c r="N76" s="368" t="s">
        <v>1591</v>
      </c>
      <c r="O76" s="368" t="s">
        <v>1595</v>
      </c>
      <c r="P76" s="277" t="s">
        <v>58</v>
      </c>
      <c r="Q76" s="277" t="s">
        <v>58</v>
      </c>
      <c r="R76" s="279">
        <v>60</v>
      </c>
      <c r="S76" s="312" t="s">
        <v>501</v>
      </c>
      <c r="T76" s="313">
        <v>0.6</v>
      </c>
      <c r="U76" s="277" t="s">
        <v>713</v>
      </c>
      <c r="V76" s="277" t="s">
        <v>713</v>
      </c>
      <c r="W76" s="342" t="s">
        <v>517</v>
      </c>
      <c r="X76" s="313">
        <v>0.2</v>
      </c>
      <c r="Y76" s="315" t="s">
        <v>502</v>
      </c>
      <c r="Z76" s="279">
        <v>1</v>
      </c>
      <c r="AA76" s="277" t="s">
        <v>1457</v>
      </c>
      <c r="AB76" s="277" t="s">
        <v>29</v>
      </c>
      <c r="AC76" s="183" t="s">
        <v>1575</v>
      </c>
      <c r="AD76" s="260" t="s">
        <v>1579</v>
      </c>
      <c r="AE76" s="279" t="s">
        <v>506</v>
      </c>
      <c r="AF76" s="280" t="s">
        <v>200</v>
      </c>
      <c r="AG76" s="280" t="s">
        <v>201</v>
      </c>
      <c r="AH76" s="282">
        <v>0.4</v>
      </c>
      <c r="AI76" s="280" t="s">
        <v>202</v>
      </c>
      <c r="AJ76" s="280" t="s">
        <v>203</v>
      </c>
      <c r="AK76" s="280" t="s">
        <v>204</v>
      </c>
      <c r="AL76" s="283">
        <v>0.36</v>
      </c>
      <c r="AM76" s="285" t="s">
        <v>508</v>
      </c>
      <c r="AN76" s="282">
        <v>0.36</v>
      </c>
      <c r="AO76" s="348" t="s">
        <v>517</v>
      </c>
      <c r="AP76" s="282">
        <v>0.2</v>
      </c>
      <c r="AQ76" s="354" t="s">
        <v>518</v>
      </c>
      <c r="AR76" s="276"/>
      <c r="AS76" s="277" t="s">
        <v>1580</v>
      </c>
      <c r="AT76" s="279" t="s">
        <v>1457</v>
      </c>
      <c r="AU76" s="277" t="s">
        <v>1581</v>
      </c>
      <c r="AV76" s="286">
        <v>45656</v>
      </c>
      <c r="AW76" s="277" t="s">
        <v>1582</v>
      </c>
      <c r="AX76" s="277" t="s">
        <v>1583</v>
      </c>
      <c r="AY76" s="277" t="s">
        <v>1584</v>
      </c>
    </row>
    <row r="77" spans="1:51" ht="15" customHeight="1" x14ac:dyDescent="0.2">
      <c r="A77" s="309"/>
      <c r="B77" s="311"/>
      <c r="C77" s="277"/>
      <c r="D77" s="277"/>
      <c r="E77" s="277"/>
      <c r="F77" s="257"/>
      <c r="G77" s="341"/>
      <c r="H77" s="277"/>
      <c r="I77" s="277"/>
      <c r="J77" s="277"/>
      <c r="K77" s="277"/>
      <c r="L77" s="277"/>
      <c r="M77" s="369"/>
      <c r="N77" s="369"/>
      <c r="O77" s="369"/>
      <c r="P77" s="277"/>
      <c r="Q77" s="277"/>
      <c r="R77" s="279"/>
      <c r="S77" s="312"/>
      <c r="T77" s="313"/>
      <c r="U77" s="277"/>
      <c r="V77" s="277"/>
      <c r="W77" s="342"/>
      <c r="X77" s="313"/>
      <c r="Y77" s="315"/>
      <c r="Z77" s="279"/>
      <c r="AA77" s="277"/>
      <c r="AB77" s="277"/>
      <c r="AC77" s="183" t="s">
        <v>1576</v>
      </c>
      <c r="AD77" s="260" t="s">
        <v>1576</v>
      </c>
      <c r="AE77" s="279"/>
      <c r="AF77" s="280"/>
      <c r="AG77" s="280"/>
      <c r="AH77" s="282"/>
      <c r="AI77" s="280"/>
      <c r="AJ77" s="280"/>
      <c r="AK77" s="280"/>
      <c r="AL77" s="283"/>
      <c r="AM77" s="285"/>
      <c r="AN77" s="282"/>
      <c r="AO77" s="348"/>
      <c r="AP77" s="282"/>
      <c r="AQ77" s="354"/>
      <c r="AR77" s="276"/>
      <c r="AS77" s="277"/>
      <c r="AT77" s="279"/>
      <c r="AU77" s="277"/>
      <c r="AV77" s="286"/>
      <c r="AW77" s="277"/>
      <c r="AX77" s="277"/>
      <c r="AY77" s="277"/>
    </row>
    <row r="78" spans="1:51" ht="15" customHeight="1" x14ac:dyDescent="0.2">
      <c r="A78" s="309"/>
      <c r="B78" s="311"/>
      <c r="C78" s="277"/>
      <c r="D78" s="277"/>
      <c r="E78" s="277"/>
      <c r="F78" s="257"/>
      <c r="G78" s="341"/>
      <c r="H78" s="277"/>
      <c r="I78" s="277"/>
      <c r="J78" s="277"/>
      <c r="K78" s="277"/>
      <c r="L78" s="277"/>
      <c r="M78" s="369"/>
      <c r="N78" s="369"/>
      <c r="O78" s="369"/>
      <c r="P78" s="277"/>
      <c r="Q78" s="277"/>
      <c r="R78" s="279"/>
      <c r="S78" s="312"/>
      <c r="T78" s="313"/>
      <c r="U78" s="277"/>
      <c r="V78" s="277"/>
      <c r="W78" s="342"/>
      <c r="X78" s="313"/>
      <c r="Y78" s="315"/>
      <c r="Z78" s="279"/>
      <c r="AA78" s="277"/>
      <c r="AB78" s="277"/>
      <c r="AC78" s="183" t="s">
        <v>1577</v>
      </c>
      <c r="AD78" s="260" t="s">
        <v>1577</v>
      </c>
      <c r="AE78" s="279"/>
      <c r="AF78" s="280"/>
      <c r="AG78" s="280"/>
      <c r="AH78" s="282"/>
      <c r="AI78" s="280"/>
      <c r="AJ78" s="280"/>
      <c r="AK78" s="280"/>
      <c r="AL78" s="283"/>
      <c r="AM78" s="285"/>
      <c r="AN78" s="282"/>
      <c r="AO78" s="348"/>
      <c r="AP78" s="282"/>
      <c r="AQ78" s="354"/>
      <c r="AR78" s="276"/>
      <c r="AS78" s="277"/>
      <c r="AT78" s="279"/>
      <c r="AU78" s="277"/>
      <c r="AV78" s="286"/>
      <c r="AW78" s="277"/>
      <c r="AX78" s="277"/>
      <c r="AY78" s="277"/>
    </row>
    <row r="79" spans="1:51" ht="15" customHeight="1" x14ac:dyDescent="0.2">
      <c r="A79" s="309"/>
      <c r="B79" s="311"/>
      <c r="C79" s="277"/>
      <c r="D79" s="277"/>
      <c r="E79" s="277"/>
      <c r="F79" s="257"/>
      <c r="G79" s="341"/>
      <c r="H79" s="277"/>
      <c r="I79" s="277"/>
      <c r="J79" s="277"/>
      <c r="K79" s="277"/>
      <c r="L79" s="277"/>
      <c r="M79" s="369"/>
      <c r="N79" s="369"/>
      <c r="O79" s="369"/>
      <c r="P79" s="277"/>
      <c r="Q79" s="277"/>
      <c r="R79" s="279"/>
      <c r="S79" s="312"/>
      <c r="T79" s="313"/>
      <c r="U79" s="277"/>
      <c r="V79" s="277"/>
      <c r="W79" s="342"/>
      <c r="X79" s="313"/>
      <c r="Y79" s="315"/>
      <c r="Z79" s="279"/>
      <c r="AA79" s="277"/>
      <c r="AB79" s="277"/>
      <c r="AC79" s="183" t="s">
        <v>1578</v>
      </c>
      <c r="AD79" s="260" t="s">
        <v>1578</v>
      </c>
      <c r="AE79" s="279"/>
      <c r="AF79" s="280"/>
      <c r="AG79" s="280"/>
      <c r="AH79" s="282"/>
      <c r="AI79" s="280"/>
      <c r="AJ79" s="280"/>
      <c r="AK79" s="280"/>
      <c r="AL79" s="283"/>
      <c r="AM79" s="285"/>
      <c r="AN79" s="282"/>
      <c r="AO79" s="348"/>
      <c r="AP79" s="282"/>
      <c r="AQ79" s="354"/>
      <c r="AR79" s="276"/>
      <c r="AS79" s="277"/>
      <c r="AT79" s="279"/>
      <c r="AU79" s="277"/>
      <c r="AV79" s="286"/>
      <c r="AW79" s="277"/>
      <c r="AX79" s="277"/>
      <c r="AY79" s="277"/>
    </row>
    <row r="80" spans="1:51" ht="89.25" customHeight="1" x14ac:dyDescent="0.2">
      <c r="A80" s="309"/>
      <c r="B80" s="311"/>
      <c r="C80" s="277"/>
      <c r="D80" s="277"/>
      <c r="E80" s="277"/>
      <c r="F80" s="257"/>
      <c r="G80" s="341"/>
      <c r="H80" s="277"/>
      <c r="I80" s="277"/>
      <c r="J80" s="277"/>
      <c r="K80" s="277"/>
      <c r="L80" s="277"/>
      <c r="M80" s="369"/>
      <c r="N80" s="369"/>
      <c r="O80" s="369"/>
      <c r="P80" s="277"/>
      <c r="Q80" s="277"/>
      <c r="R80" s="279"/>
      <c r="S80" s="312"/>
      <c r="T80" s="313"/>
      <c r="U80" s="277"/>
      <c r="V80" s="277"/>
      <c r="W80" s="342"/>
      <c r="X80" s="313"/>
      <c r="Y80" s="315"/>
      <c r="Z80" s="279">
        <v>2</v>
      </c>
      <c r="AA80" s="277" t="s">
        <v>1457</v>
      </c>
      <c r="AB80" s="279" t="s">
        <v>32</v>
      </c>
      <c r="AC80" s="183" t="s">
        <v>1585</v>
      </c>
      <c r="AD80" s="260" t="s">
        <v>1587</v>
      </c>
      <c r="AE80" s="279" t="s">
        <v>506</v>
      </c>
      <c r="AF80" s="280" t="s">
        <v>200</v>
      </c>
      <c r="AG80" s="280" t="s">
        <v>201</v>
      </c>
      <c r="AH80" s="282">
        <v>0.4</v>
      </c>
      <c r="AI80" s="280" t="s">
        <v>202</v>
      </c>
      <c r="AJ80" s="280" t="s">
        <v>203</v>
      </c>
      <c r="AK80" s="280" t="s">
        <v>204</v>
      </c>
      <c r="AL80" s="283">
        <v>0.216</v>
      </c>
      <c r="AM80" s="285" t="s">
        <v>508</v>
      </c>
      <c r="AN80" s="282">
        <v>0.22</v>
      </c>
      <c r="AO80" s="348" t="s">
        <v>517</v>
      </c>
      <c r="AP80" s="282">
        <v>0.2</v>
      </c>
      <c r="AQ80" s="354" t="s">
        <v>518</v>
      </c>
      <c r="AR80" s="276"/>
      <c r="AS80" s="277" t="s">
        <v>1588</v>
      </c>
      <c r="AT80" s="279" t="s">
        <v>1457</v>
      </c>
      <c r="AU80" s="277" t="s">
        <v>1589</v>
      </c>
      <c r="AV80" s="286">
        <v>45656</v>
      </c>
      <c r="AW80" s="277"/>
      <c r="AX80" s="277"/>
      <c r="AY80" s="277"/>
    </row>
    <row r="81" spans="1:51" ht="15.75" customHeight="1" x14ac:dyDescent="0.2">
      <c r="A81" s="309"/>
      <c r="B81" s="311"/>
      <c r="C81" s="277"/>
      <c r="D81" s="277"/>
      <c r="E81" s="277"/>
      <c r="F81" s="183" t="s">
        <v>1467</v>
      </c>
      <c r="G81" s="341"/>
      <c r="H81" s="277"/>
      <c r="I81" s="277"/>
      <c r="J81" s="277"/>
      <c r="K81" s="277"/>
      <c r="L81" s="277"/>
      <c r="M81" s="370"/>
      <c r="N81" s="370"/>
      <c r="O81" s="370"/>
      <c r="P81" s="277"/>
      <c r="Q81" s="277"/>
      <c r="R81" s="279"/>
      <c r="S81" s="312"/>
      <c r="T81" s="313"/>
      <c r="U81" s="277"/>
      <c r="V81" s="277"/>
      <c r="W81" s="342"/>
      <c r="X81" s="313"/>
      <c r="Y81" s="315"/>
      <c r="Z81" s="279"/>
      <c r="AA81" s="277"/>
      <c r="AB81" s="279"/>
      <c r="AC81" s="183" t="s">
        <v>1586</v>
      </c>
      <c r="AD81" s="260" t="s">
        <v>1586</v>
      </c>
      <c r="AE81" s="279"/>
      <c r="AF81" s="280"/>
      <c r="AG81" s="280"/>
      <c r="AH81" s="282"/>
      <c r="AI81" s="280"/>
      <c r="AJ81" s="280"/>
      <c r="AK81" s="280"/>
      <c r="AL81" s="283"/>
      <c r="AM81" s="285"/>
      <c r="AN81" s="282"/>
      <c r="AO81" s="348"/>
      <c r="AP81" s="282"/>
      <c r="AQ81" s="354"/>
      <c r="AR81" s="276"/>
      <c r="AS81" s="277"/>
      <c r="AT81" s="279"/>
      <c r="AU81" s="277"/>
      <c r="AV81" s="286"/>
      <c r="AW81" s="277"/>
      <c r="AX81" s="277"/>
      <c r="AY81" s="277"/>
    </row>
    <row r="82" spans="1:51" ht="48" customHeight="1" x14ac:dyDescent="0.2">
      <c r="A82" s="309">
        <v>13</v>
      </c>
      <c r="B82" s="311" t="s">
        <v>359</v>
      </c>
      <c r="C82" s="292" t="s">
        <v>31</v>
      </c>
      <c r="D82" s="292" t="s">
        <v>74</v>
      </c>
      <c r="E82" s="292" t="s">
        <v>817</v>
      </c>
      <c r="F82" s="292" t="s">
        <v>818</v>
      </c>
      <c r="G82" s="305" t="str">
        <f>+CONCATENATE(C82," ",D82," ",E82)</f>
        <v>Posibilidad de afectación reputacional Por Pérdida de la integridad  debido a la alteración o modificación no autorizada de la informacion de la bitacora de produccion</v>
      </c>
      <c r="H82" s="292" t="s">
        <v>638</v>
      </c>
      <c r="I82" s="292" t="s">
        <v>819</v>
      </c>
      <c r="J82" s="292" t="s">
        <v>83</v>
      </c>
      <c r="K82" s="292" t="s">
        <v>820</v>
      </c>
      <c r="L82" s="292" t="s">
        <v>48</v>
      </c>
      <c r="M82" s="292" t="s">
        <v>821</v>
      </c>
      <c r="N82" s="292" t="s">
        <v>822</v>
      </c>
      <c r="O82" s="292" t="s">
        <v>823</v>
      </c>
      <c r="P82" s="292" t="s">
        <v>51</v>
      </c>
      <c r="Q82" s="292" t="s">
        <v>62</v>
      </c>
      <c r="R82" s="300">
        <v>52</v>
      </c>
      <c r="S82" s="299" t="str">
        <f>IF(R82&lt;=0,"",IF(R82&lt;=2,"Muy Baja",IF(R82&lt;=24,"Baja",IF(R82&lt;=500,"Media",IF(R82&lt;=5000,"Alta","Muy Alta")))))</f>
        <v>Media</v>
      </c>
      <c r="T82" s="294">
        <f>IF(S82="","",IF(S82="Muy Baja",0.2,IF(S82="Baja",0.4,IF(S82="Media",0.6,IF(S82="Alta",0.8,IF(S82="Muy Alta",1,))))))</f>
        <v>0.6</v>
      </c>
      <c r="U82" s="293" t="s">
        <v>197</v>
      </c>
      <c r="V82" s="294" t="str">
        <f>IF(NOT(ISERROR(MATCH(U82,'[8]Tabla Impacto'!$B$245:$B$247,0))),'[8]Tabla Impacto'!$F$224&amp;"Por favor no seleccionar los criterios de impacto(Afectación Económica o presupuestal y Pérdida Reputacional)",U82)</f>
        <v xml:space="preserve">     El riesgo afecta la imagen de la entidad con algunos usuarios de relevancia frente al logro de los objetivos</v>
      </c>
      <c r="W82" s="299" t="str">
        <f>IF(OR(V82='[8]Tabla Impacto'!$C$12,V82='[8]Tabla Impacto'!$D$12),"Leve",IF(OR(V82='[8]Tabla Impacto'!$C$13,V82='[8]Tabla Impacto'!$D$13),"Menor",IF(OR(V82='[8]Tabla Impacto'!$C$14,V82='[8]Tabla Impacto'!$D$14),"Moderado",IF(OR(V82='[8]Tabla Impacto'!$C$15,V82='[8]Tabla Impacto'!$D$15),"Mayor",IF(OR(V82='[8]Tabla Impacto'!$C$16,V82='[8]Tabla Impacto'!$D$16),"Catastrófico","")))))</f>
        <v>Moderado</v>
      </c>
      <c r="X82" s="294">
        <f>IF(W82="","",IF(W82="Leve",0.2,IF(W82="Menor",0.4,IF(W82="Moderado",0.6,IF(W82="Mayor",0.8,IF(W82="Catastrófico",1,))))))</f>
        <v>0.6</v>
      </c>
      <c r="Y82" s="296" t="str">
        <f>IF(OR(AND(S82="Muy Baja",W82="Leve"),AND(S82="Muy Baja",W82="Menor"),AND(S82="Baja",W82="Leve")),"Bajo",IF(OR(AND(S82="Muy baja",W82="Moderado"),AND(S82="Baja",W82="Menor"),AND(S82="Baja",W82="Moderado"),AND(S82="Media",W82="Leve"),AND(S82="Media",W82="Menor"),AND(S82="Media",W82="Moderado"),AND(S82="Alta",W82="Leve"),AND(S82="Alta",W82="Menor")),"Moderado",IF(OR(AND(S82="Muy Baja",W82="Mayor"),AND(S82="Baja",W82="Mayor"),AND(S82="Media",W82="Mayor"),AND(S82="Alta",W82="Moderado"),AND(S82="Alta",W82="Mayor"),AND(S82="Muy Alta",W82="Leve"),AND(S82="Muy Alta",W82="Menor"),AND(S82="Muy Alta",W82="Moderado"),AND(S82="Muy Alta",W82="Mayor")),"Alto",IF(OR(AND(S82="Muy Baja",W82="Catastrófico"),AND(S82="Baja",W82="Catastrófico"),AND(S82="Media",W82="Catastrófico"),AND(S82="Alta",W82="Catastrófico"),AND(S82="Muy Alta",W82="Catastrófico")),"Extremo",""))))</f>
        <v>Moderado</v>
      </c>
      <c r="Z82" s="182">
        <v>1</v>
      </c>
      <c r="AA82" s="183" t="s">
        <v>595</v>
      </c>
      <c r="AB82" s="183" t="s">
        <v>29</v>
      </c>
      <c r="AC82" s="183" t="s">
        <v>824</v>
      </c>
      <c r="AD82" s="254" t="str">
        <f>+CONCATENATE(AA82," ",AB82," ",AC82)</f>
        <v>El gerente de produccion Verifica la continuidad de los back ups de la bitacora a corte mensual con volumenes producidos y las horas de operacion con las ordenes de produccion. de encontrar desviaciones por no disponibilidad del solicita la generacion de back up adicional</v>
      </c>
      <c r="AE82" s="184" t="str">
        <f t="shared" ref="AE82:AE93" si="107">IF(OR(AF82="Preventivo",AF82="Detectivo"),"Probabilidad",IF(AF82="Correctivo","Impacto",""))</f>
        <v>Probabilidad</v>
      </c>
      <c r="AF82" s="185" t="s">
        <v>214</v>
      </c>
      <c r="AG82" s="185" t="s">
        <v>201</v>
      </c>
      <c r="AH82" s="186" t="str">
        <f>IF(AND(AF82="Preventivo",AG82="Automático"),"50%",IF(AND(AF82="Preventivo",AG82="Manual"),"40%",IF(AND(AF82="Detectivo",AG82="Automático"),"40%",IF(AND(AF82="Detectivo",AG82="Manual"),"30%",IF(AND(AF82="Correctivo",AG82="Automático"),"35%",IF(AND(AF82="Correctivo",AG82="Manual"),"25%",""))))))</f>
        <v>30%</v>
      </c>
      <c r="AI82" s="185" t="s">
        <v>202</v>
      </c>
      <c r="AJ82" s="185" t="s">
        <v>203</v>
      </c>
      <c r="AK82" s="185" t="s">
        <v>204</v>
      </c>
      <c r="AL82" s="187">
        <f>IFERROR(IF(AE82="Probabilidad",(T82-(+T82*AH82)),IF(AE82="Impacto",T82,"")),"")</f>
        <v>0.42</v>
      </c>
      <c r="AM82" s="188" t="str">
        <f>IFERROR(IF(AL82="","",IF(AL82&lt;=0.2,"Muy Baja",IF(AL82&lt;=0.4,"Baja",IF(AL82&lt;=0.6,"Media",IF(AL82&lt;=0.8,"Alta","Muy Alta"))))),"")</f>
        <v>Media</v>
      </c>
      <c r="AN82" s="186">
        <f>+AL82</f>
        <v>0.42</v>
      </c>
      <c r="AO82" s="188" t="str">
        <f>IFERROR(IF(AP82="","",IF(AP82&lt;=0.2,"Leve",IF(AP82&lt;=0.4,"Menor",IF(AP82&lt;=0.6,"Moderado",IF(AP82&lt;=0.8,"Mayor","Catastrófico"))))),"")</f>
        <v>Moderado</v>
      </c>
      <c r="AP82" s="186">
        <f>IFERROR(IF(AE82="Impacto",(X82-(+X82*AH82)),IF(AE82="Probabilidad",X82,"")),"")</f>
        <v>0.6</v>
      </c>
      <c r="AQ82" s="189" t="str">
        <f>IFERROR(IF(OR(AND(AM82="Muy Baja",AO82="Leve"),AND(AM82="Muy Baja",AO82="Menor"),AND(AM82="Baja",AO82="Leve")),"Bajo",IF(OR(AND(AM82="Muy baja",AO82="Moderado"),AND(AM82="Baja",AO82="Menor"),AND(AM82="Baja",AO82="Moderado"),AND(AM82="Media",AO82="Leve"),AND(AM82="Media",AO82="Menor"),AND(AM82="Media",AO82="Moderado"),AND(AM82="Alta",AO82="Leve"),AND(AM82="Alta",AO82="Menor")),"Moderado",IF(OR(AND(AM82="Muy Baja",AO82="Mayor"),AND(AM82="Baja",AO82="Mayor"),AND(AM82="Media",AO82="Mayor"),AND(AM82="Alta",AO82="Moderado"),AND(AM82="Alta",AO82="Mayor"),AND(AM82="Muy Alta",AO82="Leve"),AND(AM82="Muy Alta",AO82="Menor"),AND(AM82="Muy Alta",AO82="Moderado"),AND(AM82="Muy Alta",AO82="Mayor")),"Alto",IF(OR(AND(AM82="Muy Baja",AO82="Catastrófico"),AND(AM82="Baja",AO82="Catastrófico"),AND(AM82="Media",AO82="Catastrófico"),AND(AM82="Alta",AO82="Catastrófico"),AND(AM82="Muy Alta",AO82="Catastrófico")),"Extremo","")))),"")</f>
        <v>Moderado</v>
      </c>
      <c r="AR82" s="190" t="s">
        <v>36</v>
      </c>
      <c r="AS82" s="178" t="s">
        <v>825</v>
      </c>
      <c r="AT82" s="180" t="s">
        <v>826</v>
      </c>
      <c r="AU82" s="178" t="s">
        <v>827</v>
      </c>
      <c r="AV82" s="191"/>
      <c r="AW82" s="292"/>
      <c r="AX82" s="292"/>
      <c r="AY82" s="292"/>
    </row>
    <row r="83" spans="1:51" ht="15" customHeight="1" x14ac:dyDescent="0.2">
      <c r="A83" s="309"/>
      <c r="B83" s="311"/>
      <c r="C83" s="292" t="s">
        <v>31</v>
      </c>
      <c r="D83" s="292" t="s">
        <v>76</v>
      </c>
      <c r="E83" s="292"/>
      <c r="F83" s="292"/>
      <c r="G83" s="305"/>
      <c r="H83" s="292" t="s">
        <v>638</v>
      </c>
      <c r="I83" s="292"/>
      <c r="J83" s="292" t="s">
        <v>83</v>
      </c>
      <c r="K83" s="292"/>
      <c r="L83" s="292" t="s">
        <v>48</v>
      </c>
      <c r="M83" s="292"/>
      <c r="N83" s="292"/>
      <c r="O83" s="292"/>
      <c r="P83" s="292" t="s">
        <v>51</v>
      </c>
      <c r="Q83" s="292" t="s">
        <v>62</v>
      </c>
      <c r="R83" s="300"/>
      <c r="S83" s="299"/>
      <c r="T83" s="294"/>
      <c r="U83" s="293" t="s">
        <v>828</v>
      </c>
      <c r="V83" s="294" t="str">
        <f>IF(NOT(ISERROR(MATCH(U83,_xlfn.ANCHORARRAY(G94),0))),T96&amp;"Por favor no seleccionar los criterios de impacto",U83)</f>
        <v xml:space="preserve">     Afectación menor a 130 SMLMV .</v>
      </c>
      <c r="W83" s="299"/>
      <c r="X83" s="294"/>
      <c r="Y83" s="296"/>
      <c r="Z83" s="182">
        <v>2</v>
      </c>
      <c r="AA83" s="183"/>
      <c r="AB83" s="182"/>
      <c r="AC83" s="182"/>
      <c r="AD83" s="254" t="str">
        <f t="shared" ref="AD83:AD87" si="108">+CONCATENATE(AA83," ",AB83," ",AC83)</f>
        <v xml:space="preserve">  </v>
      </c>
      <c r="AE83" s="184" t="str">
        <f t="shared" si="107"/>
        <v/>
      </c>
      <c r="AF83" s="185"/>
      <c r="AG83" s="185"/>
      <c r="AH83" s="186" t="str">
        <f t="shared" ref="AH83:AH87" si="109">IF(AND(AF83="Preventivo",AG83="Automático"),"50%",IF(AND(AF83="Preventivo",AG83="Manual"),"40%",IF(AND(AF83="Detectivo",AG83="Automático"),"40%",IF(AND(AF83="Detectivo",AG83="Manual"),"30%",IF(AND(AF83="Correctivo",AG83="Automático"),"35%",IF(AND(AF83="Correctivo",AG83="Manual"),"25%",""))))))</f>
        <v/>
      </c>
      <c r="AI83" s="185"/>
      <c r="AJ83" s="185"/>
      <c r="AK83" s="185"/>
      <c r="AL83" s="187" t="str">
        <f>IFERROR(IF(AND(AE82="Probabilidad",AE83="Probabilidad"),(AN82-(+AN82*AH83)),IF(AE83="Probabilidad",(T82-(+T82*AH83)),IF(AE83="Impacto",AN82,""))),"")</f>
        <v/>
      </c>
      <c r="AM83" s="188" t="str">
        <f t="shared" ref="AM83:AM87" si="110">IFERROR(IF(AL83="","",IF(AL83&lt;=0.2,"Muy Baja",IF(AL83&lt;=0.4,"Baja",IF(AL83&lt;=0.6,"Media",IF(AL83&lt;=0.8,"Alta","Muy Alta"))))),"")</f>
        <v/>
      </c>
      <c r="AN83" s="186" t="str">
        <f t="shared" ref="AN83:AN87" si="111">+AL83</f>
        <v/>
      </c>
      <c r="AO83" s="188" t="str">
        <f t="shared" ref="AO83:AO87" si="112">IFERROR(IF(AP83="","",IF(AP83&lt;=0.2,"Leve",IF(AP83&lt;=0.4,"Menor",IF(AP83&lt;=0.6,"Moderado",IF(AP83&lt;=0.8,"Mayor","Catastrófico"))))),"")</f>
        <v/>
      </c>
      <c r="AP83" s="186" t="str">
        <f>IFERROR(IF(AND(AE82="Impacto",AE83="Impacto"),(AP82-(+AP82*AH83)),IF(AE83="Impacto",($W$13-(+$W$13*AH83)),IF(AE83="Probabilidad",AP82,""))),"")</f>
        <v/>
      </c>
      <c r="AQ83" s="189" t="str">
        <f t="shared" ref="AQ83:AQ87" si="113">IFERROR(IF(OR(AND(AM83="Muy Baja",AO83="Leve"),AND(AM83="Muy Baja",AO83="Menor"),AND(AM83="Baja",AO83="Leve")),"Bajo",IF(OR(AND(AM83="Muy baja",AO83="Moderado"),AND(AM83="Baja",AO83="Menor"),AND(AM83="Baja",AO83="Moderado"),AND(AM83="Media",AO83="Leve"),AND(AM83="Media",AO83="Menor"),AND(AM83="Media",AO83="Moderado"),AND(AM83="Alta",AO83="Leve"),AND(AM83="Alta",AO83="Menor")),"Moderado",IF(OR(AND(AM83="Muy Baja",AO83="Mayor"),AND(AM83="Baja",AO83="Mayor"),AND(AM83="Media",AO83="Mayor"),AND(AM83="Alta",AO83="Moderado"),AND(AM83="Alta",AO83="Mayor"),AND(AM83="Muy Alta",AO83="Leve"),AND(AM83="Muy Alta",AO83="Menor"),AND(AM83="Muy Alta",AO83="Moderado"),AND(AM83="Muy Alta",AO83="Mayor")),"Alto",IF(OR(AND(AM83="Muy Baja",AO83="Catastrófico"),AND(AM83="Baja",AO83="Catastrófico"),AND(AM83="Media",AO83="Catastrófico"),AND(AM83="Alta",AO83="Catastrófico"),AND(AM83="Muy Alta",AO83="Catastrófico")),"Extremo","")))),"")</f>
        <v/>
      </c>
      <c r="AR83" s="190"/>
      <c r="AS83" s="178"/>
      <c r="AT83" s="180"/>
      <c r="AU83" s="178"/>
      <c r="AV83" s="191"/>
      <c r="AW83" s="292"/>
      <c r="AX83" s="292"/>
      <c r="AY83" s="292"/>
    </row>
    <row r="84" spans="1:51" ht="15" customHeight="1" x14ac:dyDescent="0.2">
      <c r="A84" s="309"/>
      <c r="B84" s="311"/>
      <c r="C84" s="292" t="s">
        <v>31</v>
      </c>
      <c r="D84" s="292" t="s">
        <v>76</v>
      </c>
      <c r="E84" s="292"/>
      <c r="F84" s="292"/>
      <c r="G84" s="305"/>
      <c r="H84" s="292" t="s">
        <v>638</v>
      </c>
      <c r="I84" s="292"/>
      <c r="J84" s="292" t="s">
        <v>83</v>
      </c>
      <c r="K84" s="292"/>
      <c r="L84" s="292" t="s">
        <v>48</v>
      </c>
      <c r="M84" s="292"/>
      <c r="N84" s="292"/>
      <c r="O84" s="292"/>
      <c r="P84" s="292" t="s">
        <v>51</v>
      </c>
      <c r="Q84" s="292" t="s">
        <v>62</v>
      </c>
      <c r="R84" s="300"/>
      <c r="S84" s="299"/>
      <c r="T84" s="294"/>
      <c r="U84" s="293" t="s">
        <v>828</v>
      </c>
      <c r="V84" s="294" t="str">
        <f>IF(NOT(ISERROR(MATCH(U84,_xlfn.ANCHORARRAY(G95),0))),T97&amp;"Por favor no seleccionar los criterios de impacto",U84)</f>
        <v xml:space="preserve">     Afectación menor a 130 SMLMV .</v>
      </c>
      <c r="W84" s="299"/>
      <c r="X84" s="294"/>
      <c r="Y84" s="296"/>
      <c r="Z84" s="182">
        <v>3</v>
      </c>
      <c r="AA84" s="183"/>
      <c r="AB84" s="182"/>
      <c r="AC84" s="182"/>
      <c r="AD84" s="254" t="str">
        <f t="shared" si="108"/>
        <v xml:space="preserve">  </v>
      </c>
      <c r="AE84" s="184" t="str">
        <f t="shared" si="107"/>
        <v/>
      </c>
      <c r="AF84" s="185"/>
      <c r="AG84" s="185"/>
      <c r="AH84" s="186" t="str">
        <f t="shared" si="109"/>
        <v/>
      </c>
      <c r="AI84" s="185"/>
      <c r="AJ84" s="185"/>
      <c r="AK84" s="185"/>
      <c r="AL84" s="187" t="str">
        <f>IFERROR(IF(AND(AE83="Probabilidad",AE84="Probabilidad"),(AN83-(+AN83*AH84)),IF(AND(AE83="Impacto",AE84="Probabilidad"),(AN82-(+AN82*AH84)),IF(AE84="Impacto",AN83,""))),"")</f>
        <v/>
      </c>
      <c r="AM84" s="188" t="str">
        <f t="shared" si="110"/>
        <v/>
      </c>
      <c r="AN84" s="186" t="str">
        <f t="shared" si="111"/>
        <v/>
      </c>
      <c r="AO84" s="188" t="str">
        <f t="shared" si="112"/>
        <v/>
      </c>
      <c r="AP84" s="186" t="str">
        <f>IFERROR(IF(AND(AE83="Impacto",AE84="Impacto"),(AP83-(+AP83*AH84)),IF(AND(AE83="Probabilidad",AE84="Impacto"),(AP82-(+AP82*AH84)),IF(AE84="Probabilidad",AP83,""))),"")</f>
        <v/>
      </c>
      <c r="AQ84" s="189" t="str">
        <f t="shared" si="113"/>
        <v/>
      </c>
      <c r="AR84" s="190"/>
      <c r="AS84" s="178"/>
      <c r="AT84" s="180"/>
      <c r="AU84" s="180"/>
      <c r="AV84" s="191"/>
      <c r="AW84" s="292"/>
      <c r="AX84" s="292"/>
      <c r="AY84" s="292"/>
    </row>
    <row r="85" spans="1:51" ht="15" customHeight="1" x14ac:dyDescent="0.2">
      <c r="A85" s="309"/>
      <c r="B85" s="311"/>
      <c r="C85" s="292" t="s">
        <v>31</v>
      </c>
      <c r="D85" s="292" t="s">
        <v>76</v>
      </c>
      <c r="E85" s="292"/>
      <c r="F85" s="292"/>
      <c r="G85" s="305"/>
      <c r="H85" s="292" t="s">
        <v>638</v>
      </c>
      <c r="I85" s="292"/>
      <c r="J85" s="292" t="s">
        <v>83</v>
      </c>
      <c r="K85" s="292"/>
      <c r="L85" s="292" t="s">
        <v>48</v>
      </c>
      <c r="M85" s="292"/>
      <c r="N85" s="292"/>
      <c r="O85" s="292"/>
      <c r="P85" s="292" t="s">
        <v>51</v>
      </c>
      <c r="Q85" s="292" t="s">
        <v>62</v>
      </c>
      <c r="R85" s="300"/>
      <c r="S85" s="299"/>
      <c r="T85" s="294"/>
      <c r="U85" s="293" t="s">
        <v>828</v>
      </c>
      <c r="V85" s="294" t="str">
        <f>IF(NOT(ISERROR(MATCH(U85,_xlfn.ANCHORARRAY(G96),0))),T98&amp;"Por favor no seleccionar los criterios de impacto",U85)</f>
        <v xml:space="preserve">     Afectación menor a 130 SMLMV .</v>
      </c>
      <c r="W85" s="299"/>
      <c r="X85" s="294"/>
      <c r="Y85" s="296"/>
      <c r="Z85" s="182">
        <v>4</v>
      </c>
      <c r="AA85" s="183"/>
      <c r="AB85" s="182"/>
      <c r="AC85" s="182"/>
      <c r="AD85" s="254" t="str">
        <f t="shared" si="108"/>
        <v xml:space="preserve">  </v>
      </c>
      <c r="AE85" s="184" t="str">
        <f t="shared" si="107"/>
        <v/>
      </c>
      <c r="AF85" s="185"/>
      <c r="AG85" s="185"/>
      <c r="AH85" s="186" t="str">
        <f t="shared" si="109"/>
        <v/>
      </c>
      <c r="AI85" s="185"/>
      <c r="AJ85" s="185"/>
      <c r="AK85" s="185"/>
      <c r="AL85" s="187" t="str">
        <f t="shared" ref="AL85:AL87" si="114">IFERROR(IF(AND(AE84="Probabilidad",AE85="Probabilidad"),(AN84-(+AN84*AH85)),IF(AND(AE84="Impacto",AE85="Probabilidad"),(AN83-(+AN83*AH85)),IF(AE85="Impacto",AN84,""))),"")</f>
        <v/>
      </c>
      <c r="AM85" s="188" t="str">
        <f t="shared" si="110"/>
        <v/>
      </c>
      <c r="AN85" s="186" t="str">
        <f t="shared" si="111"/>
        <v/>
      </c>
      <c r="AO85" s="188" t="str">
        <f t="shared" si="112"/>
        <v/>
      </c>
      <c r="AP85" s="186" t="str">
        <f t="shared" ref="AP85:AP87" si="115">IFERROR(IF(AND(AE84="Impacto",AE85="Impacto"),(AP84-(+AP84*AH85)),IF(AND(AE84="Probabilidad",AE85="Impacto"),(AP83-(+AP83*AH85)),IF(AE85="Probabilidad",AP84,""))),"")</f>
        <v/>
      </c>
      <c r="AQ85" s="189" t="str">
        <f>IFERROR(IF(OR(AND(AM85="Muy Baja",AO85="Leve"),AND(AM85="Muy Baja",AO85="Menor"),AND(AM85="Baja",AO85="Leve")),"Bajo",IF(OR(AND(AM85="Muy baja",AO85="Moderado"),AND(AM85="Baja",AO85="Menor"),AND(AM85="Baja",AO85="Moderado"),AND(AM85="Media",AO85="Leve"),AND(AM85="Media",AO85="Menor"),AND(AM85="Media",AO85="Moderado"),AND(AM85="Alta",AO85="Leve"),AND(AM85="Alta",AO85="Menor")),"Moderado",IF(OR(AND(AM85="Muy Baja",AO85="Mayor"),AND(AM85="Baja",AO85="Mayor"),AND(AM85="Media",AO85="Mayor"),AND(AM85="Alta",AO85="Moderado"),AND(AM85="Alta",AO85="Mayor"),AND(AM85="Muy Alta",AO85="Leve"),AND(AM85="Muy Alta",AO85="Menor"),AND(AM85="Muy Alta",AO85="Moderado"),AND(AM85="Muy Alta",AO85="Mayor")),"Alto",IF(OR(AND(AM85="Muy Baja",AO85="Catastrófico"),AND(AM85="Baja",AO85="Catastrófico"),AND(AM85="Media",AO85="Catastrófico"),AND(AM85="Alta",AO85="Catastrófico"),AND(AM85="Muy Alta",AO85="Catastrófico")),"Extremo","")))),"")</f>
        <v/>
      </c>
      <c r="AR85" s="190"/>
      <c r="AS85" s="178"/>
      <c r="AT85" s="180"/>
      <c r="AU85" s="180"/>
      <c r="AV85" s="191"/>
      <c r="AW85" s="292"/>
      <c r="AX85" s="292"/>
      <c r="AY85" s="292"/>
    </row>
    <row r="86" spans="1:51" ht="15" customHeight="1" x14ac:dyDescent="0.2">
      <c r="A86" s="309"/>
      <c r="B86" s="311"/>
      <c r="C86" s="292" t="s">
        <v>31</v>
      </c>
      <c r="D86" s="292" t="s">
        <v>76</v>
      </c>
      <c r="E86" s="292"/>
      <c r="F86" s="292"/>
      <c r="G86" s="305"/>
      <c r="H86" s="292" t="s">
        <v>638</v>
      </c>
      <c r="I86" s="292"/>
      <c r="J86" s="292" t="s">
        <v>83</v>
      </c>
      <c r="K86" s="292"/>
      <c r="L86" s="292" t="s">
        <v>48</v>
      </c>
      <c r="M86" s="292"/>
      <c r="N86" s="292"/>
      <c r="O86" s="292"/>
      <c r="P86" s="292" t="s">
        <v>51</v>
      </c>
      <c r="Q86" s="292" t="s">
        <v>62</v>
      </c>
      <c r="R86" s="300"/>
      <c r="S86" s="299"/>
      <c r="T86" s="294"/>
      <c r="U86" s="293" t="s">
        <v>828</v>
      </c>
      <c r="V86" s="294" t="str">
        <f>IF(NOT(ISERROR(MATCH(U86,_xlfn.ANCHORARRAY(G97),0))),T99&amp;"Por favor no seleccionar los criterios de impacto",U86)</f>
        <v xml:space="preserve">     Afectación menor a 130 SMLMV .</v>
      </c>
      <c r="W86" s="299"/>
      <c r="X86" s="294"/>
      <c r="Y86" s="296"/>
      <c r="Z86" s="182">
        <v>5</v>
      </c>
      <c r="AA86" s="183"/>
      <c r="AB86" s="182"/>
      <c r="AC86" s="182"/>
      <c r="AD86" s="254" t="str">
        <f t="shared" si="108"/>
        <v xml:space="preserve">  </v>
      </c>
      <c r="AE86" s="184" t="str">
        <f t="shared" si="107"/>
        <v/>
      </c>
      <c r="AF86" s="185"/>
      <c r="AG86" s="185"/>
      <c r="AH86" s="186" t="str">
        <f t="shared" si="109"/>
        <v/>
      </c>
      <c r="AI86" s="185"/>
      <c r="AJ86" s="185"/>
      <c r="AK86" s="185"/>
      <c r="AL86" s="187" t="str">
        <f t="shared" si="114"/>
        <v/>
      </c>
      <c r="AM86" s="188" t="str">
        <f t="shared" si="110"/>
        <v/>
      </c>
      <c r="AN86" s="186" t="str">
        <f t="shared" si="111"/>
        <v/>
      </c>
      <c r="AO86" s="188" t="str">
        <f t="shared" si="112"/>
        <v/>
      </c>
      <c r="AP86" s="186" t="str">
        <f t="shared" si="115"/>
        <v/>
      </c>
      <c r="AQ86" s="189" t="str">
        <f t="shared" si="113"/>
        <v/>
      </c>
      <c r="AR86" s="190"/>
      <c r="AS86" s="178"/>
      <c r="AT86" s="180"/>
      <c r="AU86" s="180"/>
      <c r="AV86" s="191"/>
      <c r="AW86" s="292"/>
      <c r="AX86" s="292"/>
      <c r="AY86" s="292"/>
    </row>
    <row r="87" spans="1:51" ht="15.75" customHeight="1" x14ac:dyDescent="0.2">
      <c r="A87" s="309"/>
      <c r="B87" s="311"/>
      <c r="C87" s="292" t="s">
        <v>31</v>
      </c>
      <c r="D87" s="292" t="s">
        <v>76</v>
      </c>
      <c r="E87" s="292"/>
      <c r="F87" s="292"/>
      <c r="G87" s="305"/>
      <c r="H87" s="292" t="s">
        <v>638</v>
      </c>
      <c r="I87" s="292"/>
      <c r="J87" s="292" t="s">
        <v>83</v>
      </c>
      <c r="K87" s="292"/>
      <c r="L87" s="292" t="s">
        <v>48</v>
      </c>
      <c r="M87" s="292"/>
      <c r="N87" s="292"/>
      <c r="O87" s="292"/>
      <c r="P87" s="292" t="s">
        <v>51</v>
      </c>
      <c r="Q87" s="292" t="s">
        <v>62</v>
      </c>
      <c r="R87" s="300"/>
      <c r="S87" s="299"/>
      <c r="T87" s="294"/>
      <c r="U87" s="293" t="s">
        <v>828</v>
      </c>
      <c r="V87" s="294" t="str">
        <f>IF(NOT(ISERROR(MATCH(U87,_xlfn.ANCHORARRAY(G98),0))),T100&amp;"Por favor no seleccionar los criterios de impacto",U87)</f>
        <v xml:space="preserve">     Afectación menor a 130 SMLMV .</v>
      </c>
      <c r="W87" s="299"/>
      <c r="X87" s="294"/>
      <c r="Y87" s="296"/>
      <c r="Z87" s="182">
        <v>6</v>
      </c>
      <c r="AA87" s="183"/>
      <c r="AB87" s="182"/>
      <c r="AC87" s="182"/>
      <c r="AD87" s="254" t="str">
        <f t="shared" si="108"/>
        <v xml:space="preserve">  </v>
      </c>
      <c r="AE87" s="184" t="str">
        <f t="shared" si="107"/>
        <v/>
      </c>
      <c r="AF87" s="185"/>
      <c r="AG87" s="185"/>
      <c r="AH87" s="186" t="str">
        <f t="shared" si="109"/>
        <v/>
      </c>
      <c r="AI87" s="185"/>
      <c r="AJ87" s="185"/>
      <c r="AK87" s="185"/>
      <c r="AL87" s="187" t="str">
        <f t="shared" si="114"/>
        <v/>
      </c>
      <c r="AM87" s="188" t="str">
        <f t="shared" si="110"/>
        <v/>
      </c>
      <c r="AN87" s="186" t="str">
        <f t="shared" si="111"/>
        <v/>
      </c>
      <c r="AO87" s="188" t="str">
        <f t="shared" si="112"/>
        <v/>
      </c>
      <c r="AP87" s="186" t="str">
        <f t="shared" si="115"/>
        <v/>
      </c>
      <c r="AQ87" s="189" t="str">
        <f t="shared" si="113"/>
        <v/>
      </c>
      <c r="AR87" s="190"/>
      <c r="AS87" s="178"/>
      <c r="AT87" s="180"/>
      <c r="AU87" s="180"/>
      <c r="AV87" s="191"/>
      <c r="AW87" s="292"/>
      <c r="AX87" s="292"/>
      <c r="AY87" s="292"/>
    </row>
    <row r="88" spans="1:51" ht="48" customHeight="1" x14ac:dyDescent="0.2">
      <c r="A88" s="309">
        <v>14</v>
      </c>
      <c r="B88" s="311" t="s">
        <v>379</v>
      </c>
      <c r="C88" s="292" t="s">
        <v>31</v>
      </c>
      <c r="D88" s="292" t="s">
        <v>74</v>
      </c>
      <c r="E88" s="292" t="s">
        <v>829</v>
      </c>
      <c r="F88" s="292" t="s">
        <v>830</v>
      </c>
      <c r="G88" s="305" t="str">
        <f>+CONCATENATE(C88," ",D88," ",E88)</f>
        <v>Posibilidad de afectación reputacional Por Pérdida de la integridad  La inadecuada manipulación de la información de la gerencia de maquinaria y equipos debido a las malas prácticas del personal con permisos a la información física, digital y falta de políticas de gestión de datos efectivas.</v>
      </c>
      <c r="H88" s="292" t="s">
        <v>638</v>
      </c>
      <c r="I88" s="292" t="s">
        <v>831</v>
      </c>
      <c r="J88" s="292" t="s">
        <v>83</v>
      </c>
      <c r="K88" s="292" t="s">
        <v>832</v>
      </c>
      <c r="L88" s="292" t="s">
        <v>45</v>
      </c>
      <c r="M88" s="292" t="s">
        <v>833</v>
      </c>
      <c r="N88" s="292" t="s">
        <v>834</v>
      </c>
      <c r="O88" s="292" t="s">
        <v>835</v>
      </c>
      <c r="P88" s="292" t="s">
        <v>51</v>
      </c>
      <c r="Q88" s="292" t="s">
        <v>62</v>
      </c>
      <c r="R88" s="300">
        <v>3</v>
      </c>
      <c r="S88" s="299" t="str">
        <f>IF(R88&lt;=0,"",IF(R88&lt;=2,"Muy Baja",IF(R88&lt;=24,"Baja",IF(R88&lt;=500,"Media",IF(R88&lt;=5000,"Alta","Muy Alta")))))</f>
        <v>Baja</v>
      </c>
      <c r="T88" s="294">
        <f>IF(S88="","",IF(S88="Muy Baja",0.2,IF(S88="Baja",0.4,IF(S88="Media",0.6,IF(S88="Alta",0.8,IF(S88="Muy Alta",1,))))))</f>
        <v>0.4</v>
      </c>
      <c r="U88" s="293" t="s">
        <v>836</v>
      </c>
      <c r="V88" s="294" t="str">
        <f>IF(NOT(ISERROR(MATCH(U88,'[9]Tabla Impacto'!$B$245:$B$247,0))),'[9]Tabla Impacto'!$F$224&amp;"Por favor no seleccionar los criterios de impacto(Afectación Económica o presupuestal y Pérdida Reputacional)",U88)</f>
        <v xml:space="preserve">     El riesgo afecta la imagen de la entidad internamente, de conocimiento general, nivel interno, de junta directiva y accionistas y/o de proveedores</v>
      </c>
      <c r="W88" s="299" t="str">
        <f>IF(OR(V88='[9]Tabla Impacto'!$C$12,V88='[9]Tabla Impacto'!$D$12),"Leve",IF(OR(V88='[9]Tabla Impacto'!$C$13,V88='[9]Tabla Impacto'!$D$13),"Menor",IF(OR(V88='[9]Tabla Impacto'!$C$14,V88='[9]Tabla Impacto'!$D$14),"Moderado",IF(OR(V88='[9]Tabla Impacto'!$C$15,V88='[9]Tabla Impacto'!$D$15),"Mayor",IF(OR(V88='[9]Tabla Impacto'!$C$16,V88='[9]Tabla Impacto'!$D$16),"Catastrófico","")))))</f>
        <v>Menor</v>
      </c>
      <c r="X88" s="294">
        <f>IF(W88="","",IF(W88="Leve",0.2,IF(W88="Menor",0.4,IF(W88="Moderado",0.6,IF(W88="Mayor",0.8,IF(W88="Catastrófico",1,))))))</f>
        <v>0.4</v>
      </c>
      <c r="Y88" s="296" t="str">
        <f>IF(OR(AND(S88="Muy Baja",W88="Leve"),AND(S88="Muy Baja",W88="Menor"),AND(S88="Baja",W88="Leve")),"Bajo",IF(OR(AND(S88="Muy baja",W88="Moderado"),AND(S88="Baja",W88="Menor"),AND(S88="Baja",W88="Moderado"),AND(S88="Media",W88="Leve"),AND(S88="Media",W88="Menor"),AND(S88="Media",W88="Moderado"),AND(S88="Alta",W88="Leve"),AND(S88="Alta",W88="Menor")),"Moderado",IF(OR(AND(S88="Muy Baja",W88="Mayor"),AND(S88="Baja",W88="Mayor"),AND(S88="Media",W88="Mayor"),AND(S88="Alta",W88="Moderado"),AND(S88="Alta",W88="Mayor"),AND(S88="Muy Alta",W88="Leve"),AND(S88="Muy Alta",W88="Menor"),AND(S88="Muy Alta",W88="Moderado"),AND(S88="Muy Alta",W88="Mayor")),"Alto",IF(OR(AND(S88="Muy Baja",W88="Catastrófico"),AND(S88="Baja",W88="Catastrófico"),AND(S88="Media",W88="Catastrófico"),AND(S88="Alta",W88="Catastrófico"),AND(S88="Muy Alta",W88="Catastrófico")),"Extremo",""))))</f>
        <v>Moderado</v>
      </c>
      <c r="Z88" s="182">
        <v>1</v>
      </c>
      <c r="AA88" s="183" t="s">
        <v>386</v>
      </c>
      <c r="AB88" s="183" t="s">
        <v>29</v>
      </c>
      <c r="AC88" s="262" t="s">
        <v>837</v>
      </c>
      <c r="AD88" s="263" t="str">
        <f>+CONCATENATE(AA88," ",AB88," ",AC88)</f>
        <v>El designado por la Gerencia de Maquinaria y equipos Verifica Cuatrimestralmente la oficina de tecnologías de la información deberá realizar una copia de seguridad de los documentos físicos donde se registra la información de los vehículos, maquinaria, equipo menor y plantas industriales, para llevar el control mediante un acta de seguimiento. En caso de desviación se debe verificar la información física frente a la digital mediante un acta de reunión con la Gerencia de Maquinaria y Equipos.</v>
      </c>
      <c r="AE88" s="184" t="str">
        <f t="shared" si="107"/>
        <v>Probabilidad</v>
      </c>
      <c r="AF88" s="185" t="s">
        <v>214</v>
      </c>
      <c r="AG88" s="185" t="s">
        <v>201</v>
      </c>
      <c r="AH88" s="186" t="str">
        <f>IF(AND(AF88="Preventivo",AG88="Automático"),"50%",IF(AND(AF88="Preventivo",AG88="Manual"),"40%",IF(AND(AF88="Detectivo",AG88="Automático"),"40%",IF(AND(AF88="Detectivo",AG88="Manual"),"30%",IF(AND(AF88="Correctivo",AG88="Automático"),"35%",IF(AND(AF88="Correctivo",AG88="Manual"),"25%",""))))))</f>
        <v>30%</v>
      </c>
      <c r="AI88" s="185" t="s">
        <v>202</v>
      </c>
      <c r="AJ88" s="185" t="s">
        <v>203</v>
      </c>
      <c r="AK88" s="185" t="s">
        <v>204</v>
      </c>
      <c r="AL88" s="187">
        <f>IFERROR(IF(AE88="Probabilidad",(T88-(+T88*AH88)),IF(AE88="Impacto",T88,"")),"")</f>
        <v>0.28000000000000003</v>
      </c>
      <c r="AM88" s="188" t="str">
        <f>IFERROR(IF(AL88="","",IF(AL88&lt;=0.2,"Muy Baja",IF(AL88&lt;=0.4,"Baja",IF(AL88&lt;=0.6,"Media",IF(AL88&lt;=0.8,"Alta","Muy Alta"))))),"")</f>
        <v>Baja</v>
      </c>
      <c r="AN88" s="186">
        <f>+AL88</f>
        <v>0.28000000000000003</v>
      </c>
      <c r="AO88" s="188" t="str">
        <f>IFERROR(IF(AP88="","",IF(AP88&lt;=0.2,"Leve",IF(AP88&lt;=0.4,"Menor",IF(AP88&lt;=0.6,"Moderado",IF(AP88&lt;=0.8,"Mayor","Catastrófico"))))),"")</f>
        <v>Menor</v>
      </c>
      <c r="AP88" s="186">
        <f>IFERROR(IF(AE88="Impacto",(X88-(+X88*AH88)),IF(AE88="Probabilidad",X88,"")),"")</f>
        <v>0.4</v>
      </c>
      <c r="AQ88" s="189" t="str">
        <f>IFERROR(IF(OR(AND(AM88="Muy Baja",AO88="Leve"),AND(AM88="Muy Baja",AO88="Menor"),AND(AM88="Baja",AO88="Leve")),"Bajo",IF(OR(AND(AM88="Muy baja",AO88="Moderado"),AND(AM88="Baja",AO88="Menor"),AND(AM88="Baja",AO88="Moderado"),AND(AM88="Media",AO88="Leve"),AND(AM88="Media",AO88="Menor"),AND(AM88="Media",AO88="Moderado"),AND(AM88="Alta",AO88="Leve"),AND(AM88="Alta",AO88="Menor")),"Moderado",IF(OR(AND(AM88="Muy Baja",AO88="Mayor"),AND(AM88="Baja",AO88="Mayor"),AND(AM88="Media",AO88="Mayor"),AND(AM88="Alta",AO88="Moderado"),AND(AM88="Alta",AO88="Mayor"),AND(AM88="Muy Alta",AO88="Leve"),AND(AM88="Muy Alta",AO88="Menor"),AND(AM88="Muy Alta",AO88="Moderado"),AND(AM88="Muy Alta",AO88="Mayor")),"Alto",IF(OR(AND(AM88="Muy Baja",AO88="Catastrófico"),AND(AM88="Baja",AO88="Catastrófico"),AND(AM88="Media",AO88="Catastrófico"),AND(AM88="Alta",AO88="Catastrófico"),AND(AM88="Muy Alta",AO88="Catastrófico")),"Extremo","")))),"")</f>
        <v>Moderado</v>
      </c>
      <c r="AR88" s="190"/>
      <c r="AS88" s="178" t="s">
        <v>838</v>
      </c>
      <c r="AT88" s="178" t="s">
        <v>839</v>
      </c>
      <c r="AU88" s="178" t="s">
        <v>840</v>
      </c>
      <c r="AV88" s="191" t="s">
        <v>311</v>
      </c>
      <c r="AW88" s="292" t="s">
        <v>841</v>
      </c>
      <c r="AX88" s="292" t="s">
        <v>611</v>
      </c>
      <c r="AY88" s="292" t="s">
        <v>842</v>
      </c>
    </row>
    <row r="89" spans="1:51" ht="48" customHeight="1" x14ac:dyDescent="0.2">
      <c r="A89" s="309"/>
      <c r="B89" s="311"/>
      <c r="C89" s="292" t="s">
        <v>31</v>
      </c>
      <c r="D89" s="292" t="s">
        <v>74</v>
      </c>
      <c r="E89" s="292"/>
      <c r="F89" s="292"/>
      <c r="G89" s="305"/>
      <c r="H89" s="292" t="s">
        <v>638</v>
      </c>
      <c r="I89" s="292"/>
      <c r="J89" s="292" t="s">
        <v>84</v>
      </c>
      <c r="K89" s="292"/>
      <c r="L89" s="292" t="s">
        <v>45</v>
      </c>
      <c r="M89" s="292"/>
      <c r="N89" s="292"/>
      <c r="O89" s="292"/>
      <c r="P89" s="292" t="s">
        <v>51</v>
      </c>
      <c r="Q89" s="292" t="s">
        <v>62</v>
      </c>
      <c r="R89" s="300"/>
      <c r="S89" s="299"/>
      <c r="T89" s="294"/>
      <c r="U89" s="293"/>
      <c r="V89" s="294">
        <f>IF(NOT(ISERROR(MATCH(U89,_xlfn.ANCHORARRAY(G100),0))),T102&amp;"Por favor no seleccionar los criterios de impacto",U89)</f>
        <v>0</v>
      </c>
      <c r="W89" s="299"/>
      <c r="X89" s="294"/>
      <c r="Y89" s="296"/>
      <c r="Z89" s="182">
        <v>2</v>
      </c>
      <c r="AA89" s="183" t="s">
        <v>386</v>
      </c>
      <c r="AB89" s="183" t="s">
        <v>29</v>
      </c>
      <c r="AC89" s="262" t="s">
        <v>843</v>
      </c>
      <c r="AD89" s="263" t="str">
        <f>+CONCATENATE(AA89," ",AB89," ",AC89)</f>
        <v>El designado por la Gerencia de Maquinaria y equipos Verifica Cuatrimestralmente la oficina de tecnologías de la información deberá realizar una copia de seguridad de los documentos digitales donde se registra la información de los vehículos, maquinaria, equipo menor y plantas industriales, para llevar el control mediante un acta de seguimiento. En caso de desviación se debe verificar la información física frente a la digital mediante un acta de reunión con la Gerencia de Maquinaria y Equipos.</v>
      </c>
      <c r="AE89" s="184" t="str">
        <f t="shared" si="107"/>
        <v>Probabilidad</v>
      </c>
      <c r="AF89" s="185" t="s">
        <v>214</v>
      </c>
      <c r="AG89" s="185" t="s">
        <v>201</v>
      </c>
      <c r="AH89" s="186" t="str">
        <f>IF(AND(AF89="Preventivo",AG89="Automático"),"50%",IF(AND(AF89="Preventivo",AG89="Manual"),"40%",IF(AND(AF89="Detectivo",AG89="Automático"),"40%",IF(AND(AF89="Detectivo",AG89="Manual"),"30%",IF(AND(AF89="Correctivo",AG89="Automático"),"35%",IF(AND(AF89="Correctivo",AG89="Manual"),"25%",""))))))</f>
        <v>30%</v>
      </c>
      <c r="AI89" s="185" t="s">
        <v>202</v>
      </c>
      <c r="AJ89" s="185" t="s">
        <v>203</v>
      </c>
      <c r="AK89" s="185" t="s">
        <v>204</v>
      </c>
      <c r="AL89" s="187">
        <f>IFERROR(IF(AE89="Probabilidad",(T89-(+T89*AH89)),IF(AE89="Impacto",T89,"")),"")</f>
        <v>0</v>
      </c>
      <c r="AM89" s="188" t="str">
        <f>IFERROR(IF(AL89="","",IF(AL89&lt;=0.2,"Muy Baja",IF(AL89&lt;=0.4,"Baja",IF(AL89&lt;=0.6,"Media",IF(AL89&lt;=0.8,"Alta","Muy Alta"))))),"")</f>
        <v>Muy Baja</v>
      </c>
      <c r="AN89" s="186">
        <f>+AL88</f>
        <v>0.28000000000000003</v>
      </c>
      <c r="AO89" s="188" t="str">
        <f>IFERROR(IF(AP89="","",IF(AP89&lt;=0.2,"Leve",IF(AP89&lt;=0.4,"Menor",IF(AP89&lt;=0.6,"Moderado",IF(AP89&lt;=0.8,"Mayor","Catastrófico"))))),"")</f>
        <v>Menor</v>
      </c>
      <c r="AP89" s="186">
        <f>IFERROR(IF(AE88="Impacto",(X88-(+X88*AH88)),IF(AE88="Probabilidad",X88,"")),"")</f>
        <v>0.4</v>
      </c>
      <c r="AQ89" s="189" t="str">
        <f>IFERROR(IF(OR(AND(AM89="Muy Baja",AO89="Leve"),AND(AM89="Muy Baja",AO89="Menor"),AND(AM89="Baja",AO89="Leve")),"Bajo",IF(OR(AND(AM89="Muy baja",AO89="Moderado"),AND(AM89="Baja",AO89="Menor"),AND(AM89="Baja",AO89="Moderado"),AND(AM89="Media",AO89="Leve"),AND(AM89="Media",AO89="Menor"),AND(AM89="Media",AO89="Moderado"),AND(AM89="Alta",AO89="Leve"),AND(AM89="Alta",AO89="Menor")),"Moderado",IF(OR(AND(AM89="Muy Baja",AO89="Mayor"),AND(AM89="Baja",AO89="Mayor"),AND(AM89="Media",AO89="Mayor"),AND(AM89="Alta",AO89="Moderado"),AND(AM89="Alta",AO89="Mayor"),AND(AM89="Muy Alta",AO89="Leve"),AND(AM89="Muy Alta",AO89="Menor"),AND(AM89="Muy Alta",AO89="Moderado"),AND(AM89="Muy Alta",AO89="Mayor")),"Alto",IF(OR(AND(AM89="Muy Baja",AO89="Catastrófico"),AND(AM89="Baja",AO89="Catastrófico"),AND(AM89="Media",AO89="Catastrófico"),AND(AM89="Alta",AO89="Catastrófico"),AND(AM89="Muy Alta",AO89="Catastrófico")),"Extremo","")))),"")</f>
        <v>Bajo</v>
      </c>
      <c r="AR89" s="190" t="s">
        <v>27</v>
      </c>
      <c r="AS89" s="178" t="s">
        <v>844</v>
      </c>
      <c r="AT89" s="178" t="s">
        <v>839</v>
      </c>
      <c r="AU89" s="178" t="s">
        <v>840</v>
      </c>
      <c r="AV89" s="191" t="s">
        <v>311</v>
      </c>
      <c r="AW89" s="292"/>
      <c r="AX89" s="292"/>
      <c r="AY89" s="292"/>
    </row>
    <row r="90" spans="1:51" ht="15" customHeight="1" x14ac:dyDescent="0.2">
      <c r="A90" s="309"/>
      <c r="B90" s="311"/>
      <c r="C90" s="292" t="s">
        <v>31</v>
      </c>
      <c r="D90" s="292" t="s">
        <v>74</v>
      </c>
      <c r="E90" s="292"/>
      <c r="F90" s="292"/>
      <c r="G90" s="305"/>
      <c r="H90" s="292" t="s">
        <v>638</v>
      </c>
      <c r="I90" s="292"/>
      <c r="J90" s="292" t="s">
        <v>84</v>
      </c>
      <c r="K90" s="292"/>
      <c r="L90" s="292" t="s">
        <v>45</v>
      </c>
      <c r="M90" s="292"/>
      <c r="N90" s="292"/>
      <c r="O90" s="292"/>
      <c r="P90" s="292" t="s">
        <v>51</v>
      </c>
      <c r="Q90" s="292" t="s">
        <v>62</v>
      </c>
      <c r="R90" s="300"/>
      <c r="S90" s="299"/>
      <c r="T90" s="294"/>
      <c r="U90" s="293"/>
      <c r="V90" s="294">
        <f>IF(NOT(ISERROR(MATCH(U90,_xlfn.ANCHORARRAY(G101),0))),T103&amp;"Por favor no seleccionar los criterios de impacto",U90)</f>
        <v>0</v>
      </c>
      <c r="W90" s="299"/>
      <c r="X90" s="294"/>
      <c r="Y90" s="296"/>
      <c r="Z90" s="182">
        <v>3</v>
      </c>
      <c r="AA90" s="183"/>
      <c r="AB90" s="182"/>
      <c r="AC90" s="182"/>
      <c r="AD90" s="254" t="str">
        <f t="shared" ref="AD90:AD93" si="116">+CONCATENATE(AA90," ",AB90," ",AC90)</f>
        <v xml:space="preserve">  </v>
      </c>
      <c r="AE90" s="184" t="str">
        <f t="shared" si="107"/>
        <v/>
      </c>
      <c r="AF90" s="185"/>
      <c r="AG90" s="185"/>
      <c r="AH90" s="186" t="str">
        <f t="shared" ref="AH90:AH93" si="117">IF(AND(AF90="Preventivo",AG90="Automático"),"50%",IF(AND(AF90="Preventivo",AG90="Manual"),"40%",IF(AND(AF90="Detectivo",AG90="Automático"),"40%",IF(AND(AF90="Detectivo",AG90="Manual"),"30%",IF(AND(AF90="Correctivo",AG90="Automático"),"35%",IF(AND(AF90="Correctivo",AG90="Manual"),"25%",""))))))</f>
        <v/>
      </c>
      <c r="AI90" s="185"/>
      <c r="AJ90" s="185"/>
      <c r="AK90" s="185"/>
      <c r="AL90" s="187" t="str">
        <f>IFERROR(IF(AND(AE89="Probabilidad",AE90="Probabilidad"),(AN89-(+AN89*AH90)),IF(AND(AE89="Impacto",AE90="Probabilidad"),(AN88-(+AN88*AH90)),IF(AE90="Impacto",AN89,""))),"")</f>
        <v/>
      </c>
      <c r="AM90" s="188" t="str">
        <f t="shared" ref="AM90:AM93" si="118">IFERROR(IF(AL90="","",IF(AL90&lt;=0.2,"Muy Baja",IF(AL90&lt;=0.4,"Baja",IF(AL90&lt;=0.6,"Media",IF(AL90&lt;=0.8,"Alta","Muy Alta"))))),"")</f>
        <v/>
      </c>
      <c r="AN90" s="186" t="str">
        <f t="shared" ref="AN90:AN93" si="119">+AL90</f>
        <v/>
      </c>
      <c r="AO90" s="188" t="str">
        <f t="shared" ref="AO90:AO93" si="120">IFERROR(IF(AP90="","",IF(AP90&lt;=0.2,"Leve",IF(AP90&lt;=0.4,"Menor",IF(AP90&lt;=0.6,"Moderado",IF(AP90&lt;=0.8,"Mayor","Catastrófico"))))),"")</f>
        <v/>
      </c>
      <c r="AP90" s="186" t="str">
        <f>IFERROR(IF(AND(AE89="Impacto",AE90="Impacto"),(AP89-(+AP89*AH90)),IF(AND(AE89="Probabilidad",AE90="Impacto"),(AP88-(+AP88*AH90)),IF(AE90="Probabilidad",AP89,""))),"")</f>
        <v/>
      </c>
      <c r="AQ90" s="189" t="str">
        <f t="shared" ref="AQ90:AQ93" si="121">IFERROR(IF(OR(AND(AM90="Muy Baja",AO90="Leve"),AND(AM90="Muy Baja",AO90="Menor"),AND(AM90="Baja",AO90="Leve")),"Bajo",IF(OR(AND(AM90="Muy baja",AO90="Moderado"),AND(AM90="Baja",AO90="Menor"),AND(AM90="Baja",AO90="Moderado"),AND(AM90="Media",AO90="Leve"),AND(AM90="Media",AO90="Menor"),AND(AM90="Media",AO90="Moderado"),AND(AM90="Alta",AO90="Leve"),AND(AM90="Alta",AO90="Menor")),"Moderado",IF(OR(AND(AM90="Muy Baja",AO90="Mayor"),AND(AM90="Baja",AO90="Mayor"),AND(AM90="Media",AO90="Mayor"),AND(AM90="Alta",AO90="Moderado"),AND(AM90="Alta",AO90="Mayor"),AND(AM90="Muy Alta",AO90="Leve"),AND(AM90="Muy Alta",AO90="Menor"),AND(AM90="Muy Alta",AO90="Moderado"),AND(AM90="Muy Alta",AO90="Mayor")),"Alto",IF(OR(AND(AM90="Muy Baja",AO90="Catastrófico"),AND(AM90="Baja",AO90="Catastrófico"),AND(AM90="Media",AO90="Catastrófico"),AND(AM90="Alta",AO90="Catastrófico"),AND(AM90="Muy Alta",AO90="Catastrófico")),"Extremo","")))),"")</f>
        <v/>
      </c>
      <c r="AR90" s="190"/>
      <c r="AS90" s="178"/>
      <c r="AT90" s="180"/>
      <c r="AU90" s="180"/>
      <c r="AV90" s="191"/>
      <c r="AW90" s="173"/>
      <c r="AX90" s="173"/>
      <c r="AY90" s="173"/>
    </row>
    <row r="91" spans="1:51" ht="15" customHeight="1" x14ac:dyDescent="0.2">
      <c r="A91" s="309"/>
      <c r="B91" s="311"/>
      <c r="C91" s="292" t="s">
        <v>31</v>
      </c>
      <c r="D91" s="292" t="s">
        <v>74</v>
      </c>
      <c r="E91" s="292"/>
      <c r="F91" s="292"/>
      <c r="G91" s="305"/>
      <c r="H91" s="292" t="s">
        <v>638</v>
      </c>
      <c r="I91" s="292"/>
      <c r="J91" s="292" t="s">
        <v>84</v>
      </c>
      <c r="K91" s="292"/>
      <c r="L91" s="292" t="s">
        <v>45</v>
      </c>
      <c r="M91" s="292"/>
      <c r="N91" s="292"/>
      <c r="O91" s="292"/>
      <c r="P91" s="292" t="s">
        <v>51</v>
      </c>
      <c r="Q91" s="292" t="s">
        <v>62</v>
      </c>
      <c r="R91" s="300"/>
      <c r="S91" s="299"/>
      <c r="T91" s="294"/>
      <c r="U91" s="293"/>
      <c r="V91" s="294">
        <f>IF(NOT(ISERROR(MATCH(U91,_xlfn.ANCHORARRAY(G102),0))),T104&amp;"Por favor no seleccionar los criterios de impacto",U91)</f>
        <v>0</v>
      </c>
      <c r="W91" s="299"/>
      <c r="X91" s="294"/>
      <c r="Y91" s="296"/>
      <c r="Z91" s="182">
        <v>4</v>
      </c>
      <c r="AA91" s="183"/>
      <c r="AB91" s="182"/>
      <c r="AC91" s="182"/>
      <c r="AD91" s="254" t="str">
        <f t="shared" si="116"/>
        <v xml:space="preserve">  </v>
      </c>
      <c r="AE91" s="184" t="str">
        <f t="shared" si="107"/>
        <v/>
      </c>
      <c r="AF91" s="185"/>
      <c r="AG91" s="185"/>
      <c r="AH91" s="186" t="str">
        <f t="shared" si="117"/>
        <v/>
      </c>
      <c r="AI91" s="185"/>
      <c r="AJ91" s="185"/>
      <c r="AK91" s="185"/>
      <c r="AL91" s="187" t="str">
        <f t="shared" ref="AL91:AL93" si="122">IFERROR(IF(AND(AE90="Probabilidad",AE91="Probabilidad"),(AN90-(+AN90*AH91)),IF(AND(AE90="Impacto",AE91="Probabilidad"),(AN89-(+AN89*AH91)),IF(AE91="Impacto",AN90,""))),"")</f>
        <v/>
      </c>
      <c r="AM91" s="188" t="str">
        <f t="shared" si="118"/>
        <v/>
      </c>
      <c r="AN91" s="186" t="str">
        <f t="shared" si="119"/>
        <v/>
      </c>
      <c r="AO91" s="188" t="str">
        <f t="shared" si="120"/>
        <v/>
      </c>
      <c r="AP91" s="186" t="str">
        <f t="shared" ref="AP91:AP93" si="123">IFERROR(IF(AND(AE90="Impacto",AE91="Impacto"),(AP90-(+AP90*AH91)),IF(AND(AE90="Probabilidad",AE91="Impacto"),(AP89-(+AP89*AH91)),IF(AE91="Probabilidad",AP90,""))),"")</f>
        <v/>
      </c>
      <c r="AQ91" s="189" t="str">
        <f>IFERROR(IF(OR(AND(AM91="Muy Baja",AO91="Leve"),AND(AM91="Muy Baja",AO91="Menor"),AND(AM91="Baja",AO91="Leve")),"Bajo",IF(OR(AND(AM91="Muy baja",AO91="Moderado"),AND(AM91="Baja",AO91="Menor"),AND(AM91="Baja",AO91="Moderado"),AND(AM91="Media",AO91="Leve"),AND(AM91="Media",AO91="Menor"),AND(AM91="Media",AO91="Moderado"),AND(AM91="Alta",AO91="Leve"),AND(AM91="Alta",AO91="Menor")),"Moderado",IF(OR(AND(AM91="Muy Baja",AO91="Mayor"),AND(AM91="Baja",AO91="Mayor"),AND(AM91="Media",AO91="Mayor"),AND(AM91="Alta",AO91="Moderado"),AND(AM91="Alta",AO91="Mayor"),AND(AM91="Muy Alta",AO91="Leve"),AND(AM91="Muy Alta",AO91="Menor"),AND(AM91="Muy Alta",AO91="Moderado"),AND(AM91="Muy Alta",AO91="Mayor")),"Alto",IF(OR(AND(AM91="Muy Baja",AO91="Catastrófico"),AND(AM91="Baja",AO91="Catastrófico"),AND(AM91="Media",AO91="Catastrófico"),AND(AM91="Alta",AO91="Catastrófico"),AND(AM91="Muy Alta",AO91="Catastrófico")),"Extremo","")))),"")</f>
        <v/>
      </c>
      <c r="AR91" s="190"/>
      <c r="AS91" s="178"/>
      <c r="AT91" s="180"/>
      <c r="AU91" s="180"/>
      <c r="AV91" s="191"/>
      <c r="AW91" s="173"/>
      <c r="AX91" s="173"/>
      <c r="AY91" s="173"/>
    </row>
    <row r="92" spans="1:51" ht="15" customHeight="1" x14ac:dyDescent="0.2">
      <c r="A92" s="309"/>
      <c r="B92" s="311"/>
      <c r="C92" s="292" t="s">
        <v>31</v>
      </c>
      <c r="D92" s="292" t="s">
        <v>74</v>
      </c>
      <c r="E92" s="292"/>
      <c r="F92" s="292"/>
      <c r="G92" s="305"/>
      <c r="H92" s="292" t="s">
        <v>638</v>
      </c>
      <c r="I92" s="292"/>
      <c r="J92" s="292" t="s">
        <v>84</v>
      </c>
      <c r="K92" s="292"/>
      <c r="L92" s="292" t="s">
        <v>45</v>
      </c>
      <c r="M92" s="292"/>
      <c r="N92" s="292"/>
      <c r="O92" s="292"/>
      <c r="P92" s="292" t="s">
        <v>51</v>
      </c>
      <c r="Q92" s="292" t="s">
        <v>62</v>
      </c>
      <c r="R92" s="300"/>
      <c r="S92" s="299"/>
      <c r="T92" s="294"/>
      <c r="U92" s="293"/>
      <c r="V92" s="294">
        <f>IF(NOT(ISERROR(MATCH(U92,_xlfn.ANCHORARRAY(G103),0))),T105&amp;"Por favor no seleccionar los criterios de impacto",U92)</f>
        <v>0</v>
      </c>
      <c r="W92" s="299"/>
      <c r="X92" s="294"/>
      <c r="Y92" s="296"/>
      <c r="Z92" s="182">
        <v>5</v>
      </c>
      <c r="AA92" s="183"/>
      <c r="AB92" s="182"/>
      <c r="AC92" s="182"/>
      <c r="AD92" s="254" t="str">
        <f t="shared" si="116"/>
        <v xml:space="preserve">  </v>
      </c>
      <c r="AE92" s="184" t="str">
        <f t="shared" si="107"/>
        <v/>
      </c>
      <c r="AF92" s="185"/>
      <c r="AG92" s="185"/>
      <c r="AH92" s="186" t="str">
        <f t="shared" si="117"/>
        <v/>
      </c>
      <c r="AI92" s="185"/>
      <c r="AJ92" s="185"/>
      <c r="AK92" s="185"/>
      <c r="AL92" s="187" t="str">
        <f t="shared" si="122"/>
        <v/>
      </c>
      <c r="AM92" s="188" t="str">
        <f t="shared" si="118"/>
        <v/>
      </c>
      <c r="AN92" s="186" t="str">
        <f t="shared" si="119"/>
        <v/>
      </c>
      <c r="AO92" s="188" t="str">
        <f t="shared" si="120"/>
        <v/>
      </c>
      <c r="AP92" s="186" t="str">
        <f t="shared" si="123"/>
        <v/>
      </c>
      <c r="AQ92" s="189" t="str">
        <f t="shared" si="121"/>
        <v/>
      </c>
      <c r="AR92" s="190"/>
      <c r="AS92" s="178"/>
      <c r="AT92" s="180"/>
      <c r="AU92" s="180"/>
      <c r="AV92" s="191"/>
      <c r="AW92" s="173"/>
      <c r="AX92" s="173"/>
      <c r="AY92" s="173"/>
    </row>
    <row r="93" spans="1:51" ht="15.75" customHeight="1" x14ac:dyDescent="0.2">
      <c r="A93" s="309"/>
      <c r="B93" s="311"/>
      <c r="C93" s="292" t="s">
        <v>31</v>
      </c>
      <c r="D93" s="292" t="s">
        <v>74</v>
      </c>
      <c r="E93" s="292"/>
      <c r="F93" s="292"/>
      <c r="G93" s="305"/>
      <c r="H93" s="292" t="s">
        <v>638</v>
      </c>
      <c r="I93" s="292"/>
      <c r="J93" s="292" t="s">
        <v>84</v>
      </c>
      <c r="K93" s="292"/>
      <c r="L93" s="292" t="s">
        <v>45</v>
      </c>
      <c r="M93" s="292"/>
      <c r="N93" s="292"/>
      <c r="O93" s="292"/>
      <c r="P93" s="292" t="s">
        <v>51</v>
      </c>
      <c r="Q93" s="292" t="s">
        <v>62</v>
      </c>
      <c r="R93" s="300"/>
      <c r="S93" s="299"/>
      <c r="T93" s="294"/>
      <c r="U93" s="293"/>
      <c r="V93" s="294">
        <f>IF(NOT(ISERROR(MATCH(U93,_xlfn.ANCHORARRAY(G104),0))),T106&amp;"Por favor no seleccionar los criterios de impacto",U93)</f>
        <v>0</v>
      </c>
      <c r="W93" s="299"/>
      <c r="X93" s="294"/>
      <c r="Y93" s="296"/>
      <c r="Z93" s="182">
        <v>6</v>
      </c>
      <c r="AA93" s="183"/>
      <c r="AB93" s="182"/>
      <c r="AC93" s="182"/>
      <c r="AD93" s="254" t="str">
        <f t="shared" si="116"/>
        <v xml:space="preserve">  </v>
      </c>
      <c r="AE93" s="184" t="str">
        <f t="shared" si="107"/>
        <v/>
      </c>
      <c r="AF93" s="185"/>
      <c r="AG93" s="185"/>
      <c r="AH93" s="186" t="str">
        <f t="shared" si="117"/>
        <v/>
      </c>
      <c r="AI93" s="185"/>
      <c r="AJ93" s="185"/>
      <c r="AK93" s="185"/>
      <c r="AL93" s="187" t="str">
        <f t="shared" si="122"/>
        <v/>
      </c>
      <c r="AM93" s="188" t="str">
        <f t="shared" si="118"/>
        <v/>
      </c>
      <c r="AN93" s="186" t="str">
        <f t="shared" si="119"/>
        <v/>
      </c>
      <c r="AO93" s="188" t="str">
        <f t="shared" si="120"/>
        <v/>
      </c>
      <c r="AP93" s="186" t="str">
        <f t="shared" si="123"/>
        <v/>
      </c>
      <c r="AQ93" s="189" t="str">
        <f t="shared" si="121"/>
        <v/>
      </c>
      <c r="AR93" s="190"/>
      <c r="AS93" s="178"/>
      <c r="AT93" s="180"/>
      <c r="AU93" s="180"/>
      <c r="AV93" s="191"/>
      <c r="AW93" s="173"/>
      <c r="AX93" s="173"/>
      <c r="AY93" s="173"/>
    </row>
    <row r="94" spans="1:51" ht="15" customHeight="1" x14ac:dyDescent="0.2">
      <c r="A94" s="309">
        <v>15</v>
      </c>
      <c r="B94" s="311" t="s">
        <v>484</v>
      </c>
      <c r="C94" s="292" t="s">
        <v>1530</v>
      </c>
      <c r="D94" s="292" t="s">
        <v>76</v>
      </c>
      <c r="E94" s="292" t="s">
        <v>1552</v>
      </c>
      <c r="F94" s="292" t="s">
        <v>1553</v>
      </c>
      <c r="G94" s="305" t="str">
        <f t="shared" ref="G94" si="124">+CONCATENATE(C94," ",D94," ",E94)</f>
        <v xml:space="preserve">Posibilidad de afectación Reputacional Por Pérdida de la disponibilidad  Registros de las visitas a obra o base de datos con los resultados de informe,  debido a falta de controles para la prevención y protección de la información física y digital </v>
      </c>
      <c r="H94" s="292" t="s">
        <v>638</v>
      </c>
      <c r="I94" s="292" t="s">
        <v>1554</v>
      </c>
      <c r="J94" s="292" t="s">
        <v>1555</v>
      </c>
      <c r="K94" s="292" t="s">
        <v>1556</v>
      </c>
      <c r="L94" s="292" t="s">
        <v>45</v>
      </c>
      <c r="M94" s="292" t="s">
        <v>1557</v>
      </c>
      <c r="N94" s="292" t="s">
        <v>1558</v>
      </c>
      <c r="O94" s="292" t="s">
        <v>1559</v>
      </c>
      <c r="P94" s="292" t="s">
        <v>51</v>
      </c>
      <c r="Q94" s="292" t="s">
        <v>62</v>
      </c>
      <c r="R94" s="300">
        <v>12</v>
      </c>
      <c r="S94" s="299" t="str">
        <f>IF(R94&lt;=0,"",IF(R94&lt;=2,"Muy Baja",IF(R94&lt;=24,"Baja",IF(R94&lt;=500,"Media",IF(R94&lt;=5000,"Alta","Muy Alta")))))</f>
        <v>Baja</v>
      </c>
      <c r="T94" s="294">
        <f>IF(S94="","",IF(S94="Muy Baja",0.2,IF(S94="Baja",0.4,IF(S94="Media",0.6,IF(S94="Alta",0.8,IF(S94="Muy Alta",1,))))))</f>
        <v>0.4</v>
      </c>
      <c r="U94" s="277" t="s">
        <v>713</v>
      </c>
      <c r="V94" s="294" t="str">
        <f>IF(NOT(ISERROR(MATCH(U94,'Tabla Impacto'!$B$245:$B$247,0))),'Tabla Impacto'!$F$224&amp;"Por favor no seleccionar los criterios de impacto(Afectación Económica o presupuestal y Pérdida Reputacional)",U94)</f>
        <v xml:space="preserve">     El riesgo afecta la imagen de alguna área de la organización</v>
      </c>
      <c r="W94" s="299" t="str">
        <f>IF(OR(V94='[9]Tabla Impacto'!$C$12,V94='[9]Tabla Impacto'!$D$12),"Leve",IF(OR(V94='[9]Tabla Impacto'!$C$13,V94='[9]Tabla Impacto'!$D$13),"Menor",IF(OR(V94='[9]Tabla Impacto'!$C$14,V94='[9]Tabla Impacto'!$D$14),"Moderado",IF(OR(V94='[9]Tabla Impacto'!$C$15,V94='[9]Tabla Impacto'!$D$15),"Mayor",IF(OR(V94='[9]Tabla Impacto'!$C$16,V94='[9]Tabla Impacto'!$D$16),"Catastrófico","")))))</f>
        <v>Leve</v>
      </c>
      <c r="X94" s="294">
        <f>IF(W94="","",IF(W94="Leve",0.2,IF(W94="Menor",0.4,IF(W94="Moderado",0.6,IF(W94="Mayor",0.8,IF(W94="Catastrófico",1,))))))</f>
        <v>0.2</v>
      </c>
      <c r="Y94" s="296" t="str">
        <f>IF(OR(AND(S94="Muy Baja",W94="Leve"),AND(S94="Muy Baja",W94="Menor"),AND(S94="Baja",W94="Leve")),"Bajo",IF(OR(AND(S94="Muy baja",W94="Moderado"),AND(S94="Baja",W94="Menor"),AND(S94="Baja",W94="Moderado"),AND(S94="Media",W94="Leve"),AND(S94="Media",W94="Menor"),AND(S94="Media",W94="Moderado"),AND(S94="Alta",W94="Leve"),AND(S94="Alta",W94="Menor")),"Moderado",IF(OR(AND(S94="Muy Baja",W94="Mayor"),AND(S94="Baja",W94="Mayor"),AND(S94="Media",W94="Mayor"),AND(S94="Alta",W94="Moderado"),AND(S94="Alta",W94="Mayor"),AND(S94="Muy Alta",W94="Leve"),AND(S94="Muy Alta",W94="Menor"),AND(S94="Muy Alta",W94="Moderado"),AND(S94="Muy Alta",W94="Mayor")),"Alto",IF(OR(AND(S94="Muy Baja",W94="Catastrófico"),AND(S94="Baja",W94="Catastrófico"),AND(S94="Media",W94="Catastrófico"),AND(S94="Alta",W94="Catastrófico"),AND(S94="Muy Alta",W94="Catastrófico")),"Extremo",""))))</f>
        <v>Bajo</v>
      </c>
      <c r="Z94" s="182">
        <v>1</v>
      </c>
      <c r="AA94" s="183" t="s">
        <v>1543</v>
      </c>
      <c r="AB94" s="183" t="s">
        <v>29</v>
      </c>
      <c r="AC94" s="183" t="s">
        <v>1560</v>
      </c>
      <c r="AD94" s="260" t="s">
        <v>1561</v>
      </c>
      <c r="AE94" s="184" t="str">
        <f>IF(OR(AF94="Preventivo",AF94="Detectivo"),"Probabilidad",IF(AF94="Correctivo","Impacto",""))</f>
        <v>Probabilidad</v>
      </c>
      <c r="AF94" s="218" t="s">
        <v>200</v>
      </c>
      <c r="AG94" s="218" t="s">
        <v>201</v>
      </c>
      <c r="AH94" s="219">
        <v>0.4</v>
      </c>
      <c r="AI94" s="218" t="s">
        <v>202</v>
      </c>
      <c r="AJ94" s="218" t="s">
        <v>203</v>
      </c>
      <c r="AK94" s="218" t="s">
        <v>204</v>
      </c>
      <c r="AL94" s="220">
        <v>0.24</v>
      </c>
      <c r="AM94" s="188" t="str">
        <f>IFERROR(IF(AL94="","",IF(AL94&lt;=0.2,"Muy Baja",IF(AL94&lt;=0.4,"Baja",IF(AL94&lt;=0.6,"Media",IF(AL94&lt;=0.8,"Alta","Muy Alta"))))),"")</f>
        <v>Baja</v>
      </c>
      <c r="AN94" s="186">
        <f>+AL94</f>
        <v>0.24</v>
      </c>
      <c r="AO94" s="188" t="str">
        <f>IFERROR(IF(AP94="","",IF(AP94&lt;=0.2,"Leve",IF(AP94&lt;=0.4,"Menor",IF(AP94&lt;=0.6,"Moderado",IF(AP94&lt;=0.8,"Mayor","Catastrófico"))))),"")</f>
        <v>Leve</v>
      </c>
      <c r="AP94" s="186">
        <f t="shared" ref="AP94" si="125">IFERROR(IF(AE94="Impacto",(X94-(+X94*AH94)),IF(AE94="Probabilidad",X94,"")),"")</f>
        <v>0.2</v>
      </c>
      <c r="AQ94" s="189" t="str">
        <f>IFERROR(IF(OR(AND(AM94="Muy Baja",AO94="Leve"),AND(AM94="Muy Baja",AO94="Menor"),AND(AM94="Baja",AO94="Leve")),"Bajo",IF(OR(AND(AM94="Muy baja",AO94="Moderado"),AND(AM94="Baja",AO94="Menor"),AND(AM94="Baja",AO94="Moderado"),AND(AM94="Media",AO94="Leve"),AND(AM94="Media",AO94="Menor"),AND(AM94="Media",AO94="Moderado"),AND(AM94="Alta",AO94="Leve"),AND(AM94="Alta",AO94="Menor")),"Moderado",IF(OR(AND(AM94="Muy Baja",AO94="Mayor"),AND(AM94="Baja",AO94="Mayor"),AND(AM94="Media",AO94="Mayor"),AND(AM94="Alta",AO94="Moderado"),AND(AM94="Alta",AO94="Mayor"),AND(AM94="Muy Alta",AO94="Leve"),AND(AM94="Muy Alta",AO94="Menor"),AND(AM94="Muy Alta",AO94="Moderado"),AND(AM94="Muy Alta",AO94="Mayor")),"Alto",IF(OR(AND(AM94="Muy Baja",AO94="Catastrófico"),AND(AM94="Baja",AO94="Catastrófico"),AND(AM94="Media",AO94="Catastrófico"),AND(AM94="Alta",AO94="Catastrófico"),AND(AM94="Muy Alta",AO94="Catastrófico")),"Extremo","")))),"")</f>
        <v>Bajo</v>
      </c>
      <c r="AR94" s="190"/>
      <c r="AS94" s="178"/>
      <c r="AT94" s="180"/>
      <c r="AU94" s="180"/>
      <c r="AV94" s="191"/>
      <c r="AW94" s="292" t="s">
        <v>1564</v>
      </c>
      <c r="AX94" s="292" t="s">
        <v>1565</v>
      </c>
      <c r="AY94" s="292" t="s">
        <v>1566</v>
      </c>
    </row>
    <row r="95" spans="1:51" ht="15" customHeight="1" x14ac:dyDescent="0.2">
      <c r="A95" s="309"/>
      <c r="B95" s="311"/>
      <c r="C95" s="292"/>
      <c r="D95" s="292"/>
      <c r="E95" s="292"/>
      <c r="F95" s="292"/>
      <c r="G95" s="305"/>
      <c r="H95" s="292" t="s">
        <v>638</v>
      </c>
      <c r="I95" s="292"/>
      <c r="J95" s="292"/>
      <c r="K95" s="292"/>
      <c r="L95" s="292" t="s">
        <v>45</v>
      </c>
      <c r="M95" s="292"/>
      <c r="N95" s="292"/>
      <c r="O95" s="292"/>
      <c r="P95" s="292"/>
      <c r="Q95" s="292"/>
      <c r="R95" s="300"/>
      <c r="S95" s="299"/>
      <c r="T95" s="294"/>
      <c r="U95" s="277"/>
      <c r="V95" s="294">
        <f>IF(NOT(ISERROR(MATCH(U95,_xlfn.ANCHORARRAY(G106),0))),T108&amp;"Por favor no seleccionar los criterios de impacto",U95)</f>
        <v>0</v>
      </c>
      <c r="W95" s="299"/>
      <c r="X95" s="294"/>
      <c r="Y95" s="296"/>
      <c r="Z95" s="183">
        <v>2</v>
      </c>
      <c r="AA95" s="183" t="s">
        <v>1543</v>
      </c>
      <c r="AB95" s="183" t="s">
        <v>40</v>
      </c>
      <c r="AC95" s="183" t="s">
        <v>1562</v>
      </c>
      <c r="AD95" s="260" t="s">
        <v>1563</v>
      </c>
      <c r="AE95" s="182" t="s">
        <v>506</v>
      </c>
      <c r="AF95" s="218" t="s">
        <v>200</v>
      </c>
      <c r="AG95" s="218" t="s">
        <v>201</v>
      </c>
      <c r="AH95" s="219">
        <v>0.4</v>
      </c>
      <c r="AI95" s="218" t="s">
        <v>202</v>
      </c>
      <c r="AJ95" s="218" t="s">
        <v>203</v>
      </c>
      <c r="AK95" s="218" t="s">
        <v>204</v>
      </c>
      <c r="AL95" s="220">
        <v>0.14399999999999999</v>
      </c>
      <c r="AM95" s="188" t="str">
        <f t="shared" ref="AM95:AM99" si="126">IFERROR(IF(AL95="","",IF(AL95&lt;=0.2,"Muy Baja",IF(AL95&lt;=0.4,"Baja",IF(AL95&lt;=0.6,"Media",IF(AL95&lt;=0.8,"Alta","Muy Alta"))))),"")</f>
        <v>Muy Baja</v>
      </c>
      <c r="AN95" s="186">
        <f t="shared" ref="AN95:AN99" si="127">+AL95</f>
        <v>0.14399999999999999</v>
      </c>
      <c r="AO95" s="188" t="str">
        <f t="shared" ref="AO95:AO99" si="128">IFERROR(IF(AP95="","",IF(AP95&lt;=0.2,"Leve",IF(AP95&lt;=0.4,"Menor",IF(AP95&lt;=0.6,"Moderado",IF(AP95&lt;=0.8,"Mayor","Catastrófico"))))),"")</f>
        <v>Leve</v>
      </c>
      <c r="AP95" s="186">
        <f t="shared" ref="AP95" si="129">IFERROR(IF(AND(AE94="Impacto",AE95="Impacto"),(AP94-(+AP94*AH95)),IF(AE95="Impacto",($X$10-(+$X$10*AH95)),IF(AE95="Probabilidad",AP94,""))),"")</f>
        <v>0.2</v>
      </c>
      <c r="AQ95" s="189" t="str">
        <f t="shared" ref="AQ95:AQ96" si="130">IFERROR(IF(OR(AND(AM95="Muy Baja",AO95="Leve"),AND(AM95="Muy Baja",AO95="Menor"),AND(AM95="Baja",AO95="Leve")),"Bajo",IF(OR(AND(AM95="Muy baja",AO95="Moderado"),AND(AM95="Baja",AO95="Menor"),AND(AM95="Baja",AO95="Moderado"),AND(AM95="Media",AO95="Leve"),AND(AM95="Media",AO95="Menor"),AND(AM95="Media",AO95="Moderado"),AND(AM95="Alta",AO95="Leve"),AND(AM95="Alta",AO95="Menor")),"Moderado",IF(OR(AND(AM95="Muy Baja",AO95="Mayor"),AND(AM95="Baja",AO95="Mayor"),AND(AM95="Media",AO95="Mayor"),AND(AM95="Alta",AO95="Moderado"),AND(AM95="Alta",AO95="Mayor"),AND(AM95="Muy Alta",AO95="Leve"),AND(AM95="Muy Alta",AO95="Menor"),AND(AM95="Muy Alta",AO95="Moderado"),AND(AM95="Muy Alta",AO95="Mayor")),"Alto",IF(OR(AND(AM95="Muy Baja",AO95="Catastrófico"),AND(AM95="Baja",AO95="Catastrófico"),AND(AM95="Media",AO95="Catastrófico"),AND(AM95="Alta",AO95="Catastrófico"),AND(AM95="Muy Alta",AO95="Catastrófico")),"Extremo","")))),"")</f>
        <v>Bajo</v>
      </c>
      <c r="AR95" s="190"/>
      <c r="AS95" s="178"/>
      <c r="AT95" s="180"/>
      <c r="AU95" s="180"/>
      <c r="AV95" s="191"/>
      <c r="AW95" s="292"/>
      <c r="AX95" s="292"/>
      <c r="AY95" s="292"/>
    </row>
    <row r="96" spans="1:51" ht="15" customHeight="1" x14ac:dyDescent="0.2">
      <c r="A96" s="309"/>
      <c r="B96" s="311"/>
      <c r="C96" s="292"/>
      <c r="D96" s="292"/>
      <c r="E96" s="292"/>
      <c r="F96" s="292"/>
      <c r="G96" s="305"/>
      <c r="H96" s="292" t="s">
        <v>638</v>
      </c>
      <c r="I96" s="292"/>
      <c r="J96" s="292"/>
      <c r="K96" s="292"/>
      <c r="L96" s="292" t="s">
        <v>45</v>
      </c>
      <c r="M96" s="292"/>
      <c r="N96" s="292"/>
      <c r="O96" s="292"/>
      <c r="P96" s="292"/>
      <c r="Q96" s="292"/>
      <c r="R96" s="300"/>
      <c r="S96" s="299"/>
      <c r="T96" s="294"/>
      <c r="U96" s="277"/>
      <c r="V96" s="294">
        <f>IF(NOT(ISERROR(MATCH(U96,_xlfn.ANCHORARRAY(G107),0))),T109&amp;"Por favor no seleccionar los criterios de impacto",U96)</f>
        <v>0</v>
      </c>
      <c r="W96" s="299"/>
      <c r="X96" s="294"/>
      <c r="Y96" s="296"/>
      <c r="Z96" s="182">
        <v>3</v>
      </c>
      <c r="AA96" s="182"/>
      <c r="AB96" s="182"/>
      <c r="AC96" s="182"/>
      <c r="AD96" s="254" t="str">
        <f t="shared" ref="AD96:AD123" si="131">+CONCATENATE(AA96," ",AB96," ",AC96)</f>
        <v xml:space="preserve">  </v>
      </c>
      <c r="AE96" s="184" t="str">
        <f>IF(OR(AF96="Preventivo",AF96="Detectivo"),"Probabilidad",IF(AF96="Correctivo","Impacto",""))</f>
        <v/>
      </c>
      <c r="AF96" s="185"/>
      <c r="AG96" s="185"/>
      <c r="AH96" s="186" t="str">
        <f t="shared" ref="AH96:AH99" si="132">IF(AND(AF96="Preventivo",AG96="Automático"),"50%",IF(AND(AF96="Preventivo",AG96="Manual"),"40%",IF(AND(AF96="Detectivo",AG96="Automático"),"40%",IF(AND(AF96="Detectivo",AG96="Manual"),"30%",IF(AND(AF96="Correctivo",AG96="Automático"),"35%",IF(AND(AF96="Correctivo",AG96="Manual"),"25%",""))))))</f>
        <v/>
      </c>
      <c r="AI96" s="185"/>
      <c r="AJ96" s="185"/>
      <c r="AK96" s="185"/>
      <c r="AL96" s="187" t="str">
        <f>IFERROR(IF(AND(AE95="Probabilidad",AE96="Probabilidad"),(AN95-(+AN95*AH96)),IF(AND(AE95="Impacto",AE96="Probabilidad"),(AN94-(+AN94*AH96)),IF(AE96="Impacto",AN95,""))),"")</f>
        <v/>
      </c>
      <c r="AM96" s="188" t="str">
        <f t="shared" si="126"/>
        <v/>
      </c>
      <c r="AN96" s="186" t="str">
        <f t="shared" si="127"/>
        <v/>
      </c>
      <c r="AO96" s="188" t="str">
        <f t="shared" si="128"/>
        <v/>
      </c>
      <c r="AP96" s="186" t="str">
        <f t="shared" ref="AP96:AP99" si="133">IFERROR(IF(AND(AE95="Impacto",AE96="Impacto"),(AP95-(+AP95*AH96)),IF(AND(AE95="Probabilidad",AE96="Impacto"),(AP94-(+AP94*AH96)),IF(AE96="Probabilidad",AP95,""))),"")</f>
        <v/>
      </c>
      <c r="AQ96" s="189" t="str">
        <f t="shared" si="130"/>
        <v/>
      </c>
      <c r="AR96" s="190"/>
      <c r="AS96" s="178"/>
      <c r="AT96" s="180"/>
      <c r="AU96" s="180"/>
      <c r="AV96" s="191"/>
      <c r="AW96" s="355"/>
      <c r="AX96" s="355"/>
      <c r="AY96" s="355"/>
    </row>
    <row r="97" spans="1:51" ht="15" customHeight="1" x14ac:dyDescent="0.2">
      <c r="A97" s="309"/>
      <c r="B97" s="311"/>
      <c r="C97" s="292"/>
      <c r="D97" s="292"/>
      <c r="E97" s="292"/>
      <c r="F97" s="292"/>
      <c r="G97" s="305"/>
      <c r="H97" s="292" t="s">
        <v>638</v>
      </c>
      <c r="I97" s="292"/>
      <c r="J97" s="292"/>
      <c r="K97" s="292"/>
      <c r="L97" s="292" t="s">
        <v>45</v>
      </c>
      <c r="M97" s="292"/>
      <c r="N97" s="292"/>
      <c r="O97" s="292"/>
      <c r="P97" s="292"/>
      <c r="Q97" s="292"/>
      <c r="R97" s="300"/>
      <c r="S97" s="299"/>
      <c r="T97" s="294"/>
      <c r="U97" s="277"/>
      <c r="V97" s="294">
        <f>IF(NOT(ISERROR(MATCH(U97,_xlfn.ANCHORARRAY(G108),0))),T110&amp;"Por favor no seleccionar los criterios de impacto",U97)</f>
        <v>0</v>
      </c>
      <c r="W97" s="299"/>
      <c r="X97" s="294"/>
      <c r="Y97" s="296"/>
      <c r="Z97" s="182">
        <v>4</v>
      </c>
      <c r="AA97" s="182"/>
      <c r="AB97" s="182"/>
      <c r="AC97" s="182"/>
      <c r="AD97" s="254" t="str">
        <f t="shared" si="131"/>
        <v xml:space="preserve">  </v>
      </c>
      <c r="AE97" s="184" t="str">
        <f t="shared" ref="AE97:AE99" si="134">IF(OR(AF97="Preventivo",AF97="Detectivo"),"Probabilidad",IF(AF97="Correctivo","Impacto",""))</f>
        <v/>
      </c>
      <c r="AF97" s="185"/>
      <c r="AG97" s="185"/>
      <c r="AH97" s="186" t="str">
        <f t="shared" si="132"/>
        <v/>
      </c>
      <c r="AI97" s="185"/>
      <c r="AJ97" s="185"/>
      <c r="AK97" s="185"/>
      <c r="AL97" s="187" t="str">
        <f t="shared" ref="AL97:AL99" si="135">IFERROR(IF(AND(AE96="Probabilidad",AE97="Probabilidad"),(AN96-(+AN96*AH97)),IF(AND(AE96="Impacto",AE97="Probabilidad"),(AN95-(+AN95*AH97)),IF(AE97="Impacto",AN96,""))),"")</f>
        <v/>
      </c>
      <c r="AM97" s="188" t="str">
        <f t="shared" si="126"/>
        <v/>
      </c>
      <c r="AN97" s="186" t="str">
        <f t="shared" si="127"/>
        <v/>
      </c>
      <c r="AO97" s="188" t="str">
        <f t="shared" si="128"/>
        <v/>
      </c>
      <c r="AP97" s="186" t="str">
        <f t="shared" si="133"/>
        <v/>
      </c>
      <c r="AQ97" s="189" t="str">
        <f>IFERROR(IF(OR(AND(AM97="Muy Baja",AO97="Leve"),AND(AM97="Muy Baja",AO97="Menor"),AND(AM97="Baja",AO97="Leve")),"Bajo",IF(OR(AND(AM97="Muy baja",AO97="Moderado"),AND(AM97="Baja",AO97="Menor"),AND(AM97="Baja",AO97="Moderado"),AND(AM97="Media",AO97="Leve"),AND(AM97="Media",AO97="Menor"),AND(AM97="Media",AO97="Moderado"),AND(AM97="Alta",AO97="Leve"),AND(AM97="Alta",AO97="Menor")),"Moderado",IF(OR(AND(AM97="Muy Baja",AO97="Mayor"),AND(AM97="Baja",AO97="Mayor"),AND(AM97="Media",AO97="Mayor"),AND(AM97="Alta",AO97="Moderado"),AND(AM97="Alta",AO97="Mayor"),AND(AM97="Muy Alta",AO97="Leve"),AND(AM97="Muy Alta",AO97="Menor"),AND(AM97="Muy Alta",AO97="Moderado"),AND(AM97="Muy Alta",AO97="Mayor")),"Alto",IF(OR(AND(AM97="Muy Baja",AO97="Catastrófico"),AND(AM97="Baja",AO97="Catastrófico"),AND(AM97="Media",AO97="Catastrófico"),AND(AM97="Alta",AO97="Catastrófico"),AND(AM97="Muy Alta",AO97="Catastrófico")),"Extremo","")))),"")</f>
        <v/>
      </c>
      <c r="AR97" s="190"/>
      <c r="AS97" s="178"/>
      <c r="AT97" s="180"/>
      <c r="AU97" s="180"/>
      <c r="AV97" s="191"/>
      <c r="AW97" s="355"/>
      <c r="AX97" s="355"/>
      <c r="AY97" s="355"/>
    </row>
    <row r="98" spans="1:51" ht="15" customHeight="1" x14ac:dyDescent="0.2">
      <c r="A98" s="309"/>
      <c r="B98" s="311"/>
      <c r="C98" s="292"/>
      <c r="D98" s="292"/>
      <c r="E98" s="292"/>
      <c r="F98" s="292"/>
      <c r="G98" s="305"/>
      <c r="H98" s="292" t="s">
        <v>638</v>
      </c>
      <c r="I98" s="292"/>
      <c r="J98" s="292"/>
      <c r="K98" s="292"/>
      <c r="L98" s="292" t="s">
        <v>45</v>
      </c>
      <c r="M98" s="292"/>
      <c r="N98" s="292"/>
      <c r="O98" s="292"/>
      <c r="P98" s="292"/>
      <c r="Q98" s="292"/>
      <c r="R98" s="300"/>
      <c r="S98" s="299"/>
      <c r="T98" s="294"/>
      <c r="U98" s="277"/>
      <c r="V98" s="294">
        <f>IF(NOT(ISERROR(MATCH(U98,_xlfn.ANCHORARRAY(G109),0))),T111&amp;"Por favor no seleccionar los criterios de impacto",U98)</f>
        <v>0</v>
      </c>
      <c r="W98" s="299"/>
      <c r="X98" s="294"/>
      <c r="Y98" s="296"/>
      <c r="Z98" s="182">
        <v>5</v>
      </c>
      <c r="AA98" s="182"/>
      <c r="AB98" s="182"/>
      <c r="AC98" s="182"/>
      <c r="AD98" s="254" t="str">
        <f t="shared" si="131"/>
        <v xml:space="preserve">  </v>
      </c>
      <c r="AE98" s="184" t="str">
        <f t="shared" si="134"/>
        <v/>
      </c>
      <c r="AF98" s="185"/>
      <c r="AG98" s="185"/>
      <c r="AH98" s="186" t="str">
        <f t="shared" si="132"/>
        <v/>
      </c>
      <c r="AI98" s="185"/>
      <c r="AJ98" s="185"/>
      <c r="AK98" s="185"/>
      <c r="AL98" s="187" t="str">
        <f t="shared" si="135"/>
        <v/>
      </c>
      <c r="AM98" s="188" t="str">
        <f t="shared" si="126"/>
        <v/>
      </c>
      <c r="AN98" s="186" t="str">
        <f t="shared" si="127"/>
        <v/>
      </c>
      <c r="AO98" s="188" t="str">
        <f t="shared" si="128"/>
        <v/>
      </c>
      <c r="AP98" s="186" t="str">
        <f t="shared" si="133"/>
        <v/>
      </c>
      <c r="AQ98" s="189" t="str">
        <f t="shared" ref="AQ98:AQ99" si="136">IFERROR(IF(OR(AND(AM98="Muy Baja",AO98="Leve"),AND(AM98="Muy Baja",AO98="Menor"),AND(AM98="Baja",AO98="Leve")),"Bajo",IF(OR(AND(AM98="Muy baja",AO98="Moderado"),AND(AM98="Baja",AO98="Menor"),AND(AM98="Baja",AO98="Moderado"),AND(AM98="Media",AO98="Leve"),AND(AM98="Media",AO98="Menor"),AND(AM98="Media",AO98="Moderado"),AND(AM98="Alta",AO98="Leve"),AND(AM98="Alta",AO98="Menor")),"Moderado",IF(OR(AND(AM98="Muy Baja",AO98="Mayor"),AND(AM98="Baja",AO98="Mayor"),AND(AM98="Media",AO98="Mayor"),AND(AM98="Alta",AO98="Moderado"),AND(AM98="Alta",AO98="Mayor"),AND(AM98="Muy Alta",AO98="Leve"),AND(AM98="Muy Alta",AO98="Menor"),AND(AM98="Muy Alta",AO98="Moderado"),AND(AM98="Muy Alta",AO98="Mayor")),"Alto",IF(OR(AND(AM98="Muy Baja",AO98="Catastrófico"),AND(AM98="Baja",AO98="Catastrófico"),AND(AM98="Media",AO98="Catastrófico"),AND(AM98="Alta",AO98="Catastrófico"),AND(AM98="Muy Alta",AO98="Catastrófico")),"Extremo","")))),"")</f>
        <v/>
      </c>
      <c r="AR98" s="190"/>
      <c r="AS98" s="178"/>
      <c r="AT98" s="180"/>
      <c r="AU98" s="180"/>
      <c r="AV98" s="191"/>
      <c r="AW98" s="355"/>
      <c r="AX98" s="355"/>
      <c r="AY98" s="355"/>
    </row>
    <row r="99" spans="1:51" ht="15" customHeight="1" x14ac:dyDescent="0.2">
      <c r="A99" s="309"/>
      <c r="B99" s="311"/>
      <c r="C99" s="292"/>
      <c r="D99" s="292"/>
      <c r="E99" s="292"/>
      <c r="F99" s="292"/>
      <c r="G99" s="305"/>
      <c r="H99" s="292" t="s">
        <v>638</v>
      </c>
      <c r="I99" s="292"/>
      <c r="J99" s="292"/>
      <c r="K99" s="292"/>
      <c r="L99" s="292" t="s">
        <v>45</v>
      </c>
      <c r="M99" s="292"/>
      <c r="N99" s="292"/>
      <c r="O99" s="292"/>
      <c r="P99" s="292"/>
      <c r="Q99" s="292"/>
      <c r="R99" s="300"/>
      <c r="S99" s="299"/>
      <c r="T99" s="294"/>
      <c r="U99" s="277"/>
      <c r="V99" s="294">
        <f>IF(NOT(ISERROR(MATCH(U99,_xlfn.ANCHORARRAY(G110),0))),T112&amp;"Por favor no seleccionar los criterios de impacto",U99)</f>
        <v>0</v>
      </c>
      <c r="W99" s="299"/>
      <c r="X99" s="294"/>
      <c r="Y99" s="296"/>
      <c r="Z99" s="182">
        <v>6</v>
      </c>
      <c r="AA99" s="182"/>
      <c r="AB99" s="182"/>
      <c r="AC99" s="182"/>
      <c r="AD99" s="254" t="str">
        <f t="shared" si="131"/>
        <v xml:space="preserve">  </v>
      </c>
      <c r="AE99" s="184" t="str">
        <f t="shared" si="134"/>
        <v/>
      </c>
      <c r="AF99" s="185"/>
      <c r="AG99" s="185"/>
      <c r="AH99" s="186" t="str">
        <f t="shared" si="132"/>
        <v/>
      </c>
      <c r="AI99" s="185"/>
      <c r="AJ99" s="185"/>
      <c r="AK99" s="185"/>
      <c r="AL99" s="187" t="str">
        <f t="shared" si="135"/>
        <v/>
      </c>
      <c r="AM99" s="188" t="str">
        <f t="shared" si="126"/>
        <v/>
      </c>
      <c r="AN99" s="186" t="str">
        <f t="shared" si="127"/>
        <v/>
      </c>
      <c r="AO99" s="188" t="str">
        <f t="shared" si="128"/>
        <v/>
      </c>
      <c r="AP99" s="186" t="str">
        <f t="shared" si="133"/>
        <v/>
      </c>
      <c r="AQ99" s="189" t="str">
        <f t="shared" si="136"/>
        <v/>
      </c>
      <c r="AR99" s="190"/>
      <c r="AS99" s="178"/>
      <c r="AT99" s="180"/>
      <c r="AU99" s="180"/>
      <c r="AV99" s="191"/>
      <c r="AW99" s="355"/>
      <c r="AX99" s="355"/>
      <c r="AY99" s="355"/>
    </row>
    <row r="100" spans="1:51" ht="390" customHeight="1" x14ac:dyDescent="0.2">
      <c r="A100" s="309">
        <v>16</v>
      </c>
      <c r="B100" s="277" t="s">
        <v>1113</v>
      </c>
      <c r="C100" s="277" t="s">
        <v>31</v>
      </c>
      <c r="D100" s="277" t="s">
        <v>74</v>
      </c>
      <c r="E100" s="277" t="s">
        <v>1091</v>
      </c>
      <c r="F100" s="277" t="s">
        <v>1092</v>
      </c>
      <c r="G100" s="341" t="s">
        <v>1093</v>
      </c>
      <c r="H100" s="277" t="s">
        <v>775</v>
      </c>
      <c r="I100" s="277" t="s">
        <v>1094</v>
      </c>
      <c r="J100" s="277" t="s">
        <v>83</v>
      </c>
      <c r="K100" s="277" t="s">
        <v>1095</v>
      </c>
      <c r="L100" s="277" t="s">
        <v>48</v>
      </c>
      <c r="M100" s="277" t="s">
        <v>1096</v>
      </c>
      <c r="N100" s="277" t="s">
        <v>1097</v>
      </c>
      <c r="O100" s="277" t="s">
        <v>1098</v>
      </c>
      <c r="P100" s="277" t="s">
        <v>58</v>
      </c>
      <c r="Q100" s="277" t="s">
        <v>66</v>
      </c>
      <c r="R100" s="279">
        <v>500</v>
      </c>
      <c r="S100" s="312" t="s">
        <v>501</v>
      </c>
      <c r="T100" s="313">
        <v>0.6</v>
      </c>
      <c r="U100" s="277" t="s">
        <v>828</v>
      </c>
      <c r="V100" s="277" t="s">
        <v>828</v>
      </c>
      <c r="W100" s="342" t="s">
        <v>517</v>
      </c>
      <c r="X100" s="313">
        <v>0.2</v>
      </c>
      <c r="Y100" s="315" t="s">
        <v>502</v>
      </c>
      <c r="Z100" s="279">
        <v>1</v>
      </c>
      <c r="AA100" s="277" t="s">
        <v>1099</v>
      </c>
      <c r="AB100" s="277" t="s">
        <v>32</v>
      </c>
      <c r="AC100" s="260" t="s">
        <v>1100</v>
      </c>
      <c r="AD100" s="260" t="s">
        <v>1102</v>
      </c>
      <c r="AE100" s="279" t="s">
        <v>506</v>
      </c>
      <c r="AF100" s="280" t="s">
        <v>200</v>
      </c>
      <c r="AG100" s="280" t="s">
        <v>201</v>
      </c>
      <c r="AH100" s="282">
        <v>0.4</v>
      </c>
      <c r="AI100" s="280" t="s">
        <v>202</v>
      </c>
      <c r="AJ100" s="280" t="s">
        <v>203</v>
      </c>
      <c r="AK100" s="280" t="s">
        <v>204</v>
      </c>
      <c r="AL100" s="283">
        <v>0.36</v>
      </c>
      <c r="AM100" s="285" t="s">
        <v>508</v>
      </c>
      <c r="AN100" s="282">
        <v>0.36</v>
      </c>
      <c r="AO100" s="348" t="s">
        <v>517</v>
      </c>
      <c r="AP100" s="282">
        <v>0.2</v>
      </c>
      <c r="AQ100" s="354" t="s">
        <v>518</v>
      </c>
      <c r="AR100" s="276" t="s">
        <v>27</v>
      </c>
      <c r="AS100" s="357" t="s">
        <v>1103</v>
      </c>
      <c r="AT100" s="183" t="s">
        <v>1104</v>
      </c>
      <c r="AU100" s="357" t="s">
        <v>1106</v>
      </c>
      <c r="AV100" s="279" t="s">
        <v>1107</v>
      </c>
      <c r="AW100" s="277" t="s">
        <v>1108</v>
      </c>
      <c r="AX100" s="277" t="s">
        <v>1109</v>
      </c>
      <c r="AY100" s="277" t="s">
        <v>1110</v>
      </c>
    </row>
    <row r="101" spans="1:51" ht="15" customHeight="1" x14ac:dyDescent="0.2">
      <c r="A101" s="309"/>
      <c r="B101" s="277"/>
      <c r="C101" s="277"/>
      <c r="D101" s="277"/>
      <c r="E101" s="277"/>
      <c r="F101" s="277"/>
      <c r="G101" s="341"/>
      <c r="H101" s="277"/>
      <c r="I101" s="277"/>
      <c r="J101" s="277"/>
      <c r="K101" s="277"/>
      <c r="L101" s="277"/>
      <c r="M101" s="277"/>
      <c r="N101" s="277"/>
      <c r="O101" s="277"/>
      <c r="P101" s="277"/>
      <c r="Q101" s="277"/>
      <c r="R101" s="279"/>
      <c r="S101" s="312"/>
      <c r="T101" s="313"/>
      <c r="U101" s="277"/>
      <c r="V101" s="277"/>
      <c r="W101" s="342"/>
      <c r="X101" s="313"/>
      <c r="Y101" s="315"/>
      <c r="Z101" s="279"/>
      <c r="AA101" s="277"/>
      <c r="AB101" s="277"/>
      <c r="AC101" s="260" t="s">
        <v>1101</v>
      </c>
      <c r="AD101" s="260" t="s">
        <v>1101</v>
      </c>
      <c r="AE101" s="279"/>
      <c r="AF101" s="280"/>
      <c r="AG101" s="280"/>
      <c r="AH101" s="282"/>
      <c r="AI101" s="280"/>
      <c r="AJ101" s="280"/>
      <c r="AK101" s="280"/>
      <c r="AL101" s="283"/>
      <c r="AM101" s="285"/>
      <c r="AN101" s="282"/>
      <c r="AO101" s="348"/>
      <c r="AP101" s="282"/>
      <c r="AQ101" s="354"/>
      <c r="AR101" s="276"/>
      <c r="AS101" s="357"/>
      <c r="AT101" s="183" t="s">
        <v>1105</v>
      </c>
      <c r="AU101" s="357"/>
      <c r="AV101" s="279"/>
      <c r="AW101" s="277"/>
      <c r="AX101" s="277"/>
      <c r="AY101" s="277"/>
    </row>
    <row r="102" spans="1:51" ht="15" customHeight="1" x14ac:dyDescent="0.2">
      <c r="A102" s="309"/>
      <c r="B102" s="277"/>
      <c r="C102" s="277"/>
      <c r="D102" s="277"/>
      <c r="E102" s="277"/>
      <c r="F102" s="277"/>
      <c r="G102" s="341"/>
      <c r="H102" s="277"/>
      <c r="I102" s="277"/>
      <c r="J102" s="277"/>
      <c r="K102" s="277"/>
      <c r="L102" s="277"/>
      <c r="M102" s="277"/>
      <c r="N102" s="277"/>
      <c r="O102" s="277"/>
      <c r="P102" s="277"/>
      <c r="Q102" s="277"/>
      <c r="R102" s="279"/>
      <c r="S102" s="312"/>
      <c r="T102" s="313"/>
      <c r="U102" s="277"/>
      <c r="V102" s="277"/>
      <c r="W102" s="342"/>
      <c r="X102" s="313"/>
      <c r="Y102" s="315"/>
      <c r="Z102" s="182">
        <v>2</v>
      </c>
      <c r="AA102" s="183" t="s">
        <v>1030</v>
      </c>
      <c r="AB102" s="182" t="s">
        <v>40</v>
      </c>
      <c r="AC102" s="260" t="s">
        <v>1111</v>
      </c>
      <c r="AD102" s="260" t="s">
        <v>1112</v>
      </c>
      <c r="AE102" s="182" t="s">
        <v>506</v>
      </c>
      <c r="AF102" s="218" t="s">
        <v>214</v>
      </c>
      <c r="AG102" s="218" t="s">
        <v>201</v>
      </c>
      <c r="AH102" s="219">
        <v>0.3</v>
      </c>
      <c r="AI102" s="218" t="s">
        <v>202</v>
      </c>
      <c r="AJ102" s="218" t="s">
        <v>203</v>
      </c>
      <c r="AK102" s="218" t="s">
        <v>204</v>
      </c>
      <c r="AL102" s="220">
        <v>0.252</v>
      </c>
      <c r="AM102" s="221" t="s">
        <v>508</v>
      </c>
      <c r="AN102" s="219">
        <v>0.25</v>
      </c>
      <c r="AO102" s="222" t="s">
        <v>517</v>
      </c>
      <c r="AP102" s="219">
        <v>0.2</v>
      </c>
      <c r="AQ102" s="223" t="s">
        <v>518</v>
      </c>
      <c r="AR102" s="224" t="s">
        <v>27</v>
      </c>
      <c r="AS102" s="357"/>
      <c r="AT102" s="183"/>
      <c r="AU102" s="357"/>
      <c r="AV102" s="279"/>
      <c r="AW102" s="277"/>
      <c r="AX102" s="277"/>
      <c r="AY102" s="277"/>
    </row>
    <row r="103" spans="1:51" ht="15" customHeight="1" x14ac:dyDescent="0.2">
      <c r="A103" s="309"/>
      <c r="B103" s="277"/>
      <c r="C103" s="277"/>
      <c r="D103" s="277"/>
      <c r="E103" s="277"/>
      <c r="F103" s="277"/>
      <c r="G103" s="341"/>
      <c r="H103" s="277"/>
      <c r="I103" s="277"/>
      <c r="J103" s="277"/>
      <c r="K103" s="277"/>
      <c r="L103" s="277"/>
      <c r="M103" s="277"/>
      <c r="N103" s="277"/>
      <c r="O103" s="277"/>
      <c r="P103" s="277"/>
      <c r="Q103" s="277"/>
      <c r="R103" s="279"/>
      <c r="S103" s="312"/>
      <c r="T103" s="313"/>
      <c r="U103" s="277"/>
      <c r="V103" s="277"/>
      <c r="W103" s="342"/>
      <c r="X103" s="313"/>
      <c r="Y103" s="315"/>
      <c r="Z103" s="182">
        <v>3</v>
      </c>
      <c r="AA103" s="183"/>
      <c r="AB103" s="182"/>
      <c r="AC103" s="182"/>
      <c r="AD103" s="260" t="s">
        <v>522</v>
      </c>
      <c r="AE103" s="182"/>
      <c r="AF103" s="218"/>
      <c r="AG103" s="218"/>
      <c r="AH103" s="182"/>
      <c r="AI103" s="218"/>
      <c r="AJ103" s="218"/>
      <c r="AK103" s="218"/>
      <c r="AL103" s="182"/>
      <c r="AM103" s="226"/>
      <c r="AN103" s="182"/>
      <c r="AO103" s="226"/>
      <c r="AP103" s="182"/>
      <c r="AQ103" s="227"/>
      <c r="AR103" s="224"/>
      <c r="AS103" s="183"/>
      <c r="AT103" s="182"/>
      <c r="AU103" s="182"/>
      <c r="AV103" s="182"/>
      <c r="AW103" s="277"/>
      <c r="AX103" s="277"/>
      <c r="AY103" s="277"/>
    </row>
    <row r="104" spans="1:51" ht="15" customHeight="1" x14ac:dyDescent="0.2">
      <c r="A104" s="309"/>
      <c r="B104" s="277"/>
      <c r="C104" s="277"/>
      <c r="D104" s="277"/>
      <c r="E104" s="277"/>
      <c r="F104" s="277"/>
      <c r="G104" s="341"/>
      <c r="H104" s="277"/>
      <c r="I104" s="277"/>
      <c r="J104" s="277"/>
      <c r="K104" s="277"/>
      <c r="L104" s="277"/>
      <c r="M104" s="277"/>
      <c r="N104" s="277"/>
      <c r="O104" s="277"/>
      <c r="P104" s="277"/>
      <c r="Q104" s="277"/>
      <c r="R104" s="279"/>
      <c r="S104" s="312"/>
      <c r="T104" s="313"/>
      <c r="U104" s="277"/>
      <c r="V104" s="277"/>
      <c r="W104" s="342"/>
      <c r="X104" s="313"/>
      <c r="Y104" s="315"/>
      <c r="Z104" s="182">
        <v>4</v>
      </c>
      <c r="AA104" s="183"/>
      <c r="AB104" s="182"/>
      <c r="AC104" s="182"/>
      <c r="AD104" s="260" t="s">
        <v>522</v>
      </c>
      <c r="AE104" s="182"/>
      <c r="AF104" s="218"/>
      <c r="AG104" s="218"/>
      <c r="AH104" s="182"/>
      <c r="AI104" s="218"/>
      <c r="AJ104" s="218"/>
      <c r="AK104" s="218"/>
      <c r="AL104" s="182"/>
      <c r="AM104" s="226"/>
      <c r="AN104" s="182"/>
      <c r="AO104" s="226"/>
      <c r="AP104" s="182"/>
      <c r="AQ104" s="227"/>
      <c r="AR104" s="224"/>
      <c r="AS104" s="183"/>
      <c r="AT104" s="182"/>
      <c r="AU104" s="182"/>
      <c r="AV104" s="182"/>
      <c r="AW104" s="277"/>
      <c r="AX104" s="277"/>
      <c r="AY104" s="277"/>
    </row>
    <row r="105" spans="1:51" ht="15.75" customHeight="1" x14ac:dyDescent="0.2">
      <c r="A105" s="309"/>
      <c r="B105" s="277"/>
      <c r="C105" s="277"/>
      <c r="D105" s="277"/>
      <c r="E105" s="277"/>
      <c r="F105" s="277"/>
      <c r="G105" s="341"/>
      <c r="H105" s="277"/>
      <c r="I105" s="277"/>
      <c r="J105" s="277"/>
      <c r="K105" s="277"/>
      <c r="L105" s="277"/>
      <c r="M105" s="277"/>
      <c r="N105" s="277"/>
      <c r="O105" s="277"/>
      <c r="P105" s="277"/>
      <c r="Q105" s="277"/>
      <c r="R105" s="279"/>
      <c r="S105" s="312"/>
      <c r="T105" s="313"/>
      <c r="U105" s="277"/>
      <c r="V105" s="277"/>
      <c r="W105" s="342"/>
      <c r="X105" s="313"/>
      <c r="Y105" s="315"/>
      <c r="Z105" s="182">
        <v>5</v>
      </c>
      <c r="AA105" s="183"/>
      <c r="AB105" s="182"/>
      <c r="AC105" s="182"/>
      <c r="AD105" s="260" t="s">
        <v>522</v>
      </c>
      <c r="AE105" s="182"/>
      <c r="AF105" s="218"/>
      <c r="AG105" s="218"/>
      <c r="AH105" s="182"/>
      <c r="AI105" s="218"/>
      <c r="AJ105" s="218"/>
      <c r="AK105" s="218"/>
      <c r="AL105" s="182"/>
      <c r="AM105" s="226"/>
      <c r="AN105" s="182"/>
      <c r="AO105" s="226"/>
      <c r="AP105" s="182"/>
      <c r="AQ105" s="227"/>
      <c r="AR105" s="224"/>
      <c r="AS105" s="183"/>
      <c r="AT105" s="182"/>
      <c r="AU105" s="182"/>
      <c r="AV105" s="182"/>
      <c r="AW105" s="277"/>
      <c r="AX105" s="277"/>
      <c r="AY105" s="277"/>
    </row>
    <row r="106" spans="1:51" ht="134.25" customHeight="1" x14ac:dyDescent="0.2">
      <c r="A106" s="309">
        <v>17</v>
      </c>
      <c r="B106" s="311" t="s">
        <v>491</v>
      </c>
      <c r="C106" s="277" t="s">
        <v>31</v>
      </c>
      <c r="D106" s="277" t="s">
        <v>75</v>
      </c>
      <c r="E106" s="277" t="s">
        <v>1571</v>
      </c>
      <c r="F106" s="371" t="s">
        <v>1467</v>
      </c>
      <c r="G106" s="341" t="s">
        <v>1572</v>
      </c>
      <c r="H106" s="277" t="s">
        <v>638</v>
      </c>
      <c r="I106" s="277" t="s">
        <v>1573</v>
      </c>
      <c r="J106" s="277" t="s">
        <v>88</v>
      </c>
      <c r="K106" s="277" t="s">
        <v>1574</v>
      </c>
      <c r="L106" s="277" t="s">
        <v>48</v>
      </c>
      <c r="M106" s="368" t="s">
        <v>1590</v>
      </c>
      <c r="N106" s="368" t="s">
        <v>1591</v>
      </c>
      <c r="O106" s="368" t="s">
        <v>1592</v>
      </c>
      <c r="P106" s="277" t="s">
        <v>58</v>
      </c>
      <c r="Q106" s="277" t="s">
        <v>58</v>
      </c>
      <c r="R106" s="279">
        <v>60</v>
      </c>
      <c r="S106" s="312" t="s">
        <v>501</v>
      </c>
      <c r="T106" s="313">
        <v>0.6</v>
      </c>
      <c r="U106" s="277" t="s">
        <v>713</v>
      </c>
      <c r="V106" s="277" t="s">
        <v>713</v>
      </c>
      <c r="W106" s="342" t="s">
        <v>517</v>
      </c>
      <c r="X106" s="313">
        <v>0.2</v>
      </c>
      <c r="Y106" s="315" t="s">
        <v>502</v>
      </c>
      <c r="Z106" s="279">
        <v>1</v>
      </c>
      <c r="AA106" s="277" t="s">
        <v>1457</v>
      </c>
      <c r="AB106" s="277" t="s">
        <v>29</v>
      </c>
      <c r="AC106" s="183" t="s">
        <v>1575</v>
      </c>
      <c r="AD106" s="260" t="s">
        <v>1579</v>
      </c>
      <c r="AE106" s="279" t="s">
        <v>506</v>
      </c>
      <c r="AF106" s="280" t="s">
        <v>200</v>
      </c>
      <c r="AG106" s="280" t="s">
        <v>201</v>
      </c>
      <c r="AH106" s="282">
        <v>0.4</v>
      </c>
      <c r="AI106" s="280" t="s">
        <v>202</v>
      </c>
      <c r="AJ106" s="280" t="s">
        <v>203</v>
      </c>
      <c r="AK106" s="280" t="s">
        <v>204</v>
      </c>
      <c r="AL106" s="283">
        <v>0.36</v>
      </c>
      <c r="AM106" s="285" t="s">
        <v>508</v>
      </c>
      <c r="AN106" s="282">
        <v>0.36</v>
      </c>
      <c r="AO106" s="348" t="s">
        <v>517</v>
      </c>
      <c r="AP106" s="282">
        <v>0.2</v>
      </c>
      <c r="AQ106" s="354" t="s">
        <v>518</v>
      </c>
      <c r="AR106" s="276"/>
      <c r="AS106" s="277" t="s">
        <v>1580</v>
      </c>
      <c r="AT106" s="279" t="s">
        <v>1457</v>
      </c>
      <c r="AU106" s="277" t="s">
        <v>1581</v>
      </c>
      <c r="AV106" s="286">
        <v>45656</v>
      </c>
      <c r="AW106" s="277" t="s">
        <v>1582</v>
      </c>
      <c r="AX106" s="277" t="s">
        <v>1583</v>
      </c>
      <c r="AY106" s="277" t="s">
        <v>1584</v>
      </c>
    </row>
    <row r="107" spans="1:51" ht="15" customHeight="1" x14ac:dyDescent="0.2">
      <c r="A107" s="309"/>
      <c r="B107" s="311"/>
      <c r="C107" s="277"/>
      <c r="D107" s="277"/>
      <c r="E107" s="277"/>
      <c r="F107" s="369"/>
      <c r="G107" s="341"/>
      <c r="H107" s="277"/>
      <c r="I107" s="277"/>
      <c r="J107" s="277"/>
      <c r="K107" s="277"/>
      <c r="L107" s="277"/>
      <c r="M107" s="369"/>
      <c r="N107" s="369"/>
      <c r="O107" s="369"/>
      <c r="P107" s="277"/>
      <c r="Q107" s="277"/>
      <c r="R107" s="279"/>
      <c r="S107" s="312"/>
      <c r="T107" s="313"/>
      <c r="U107" s="277"/>
      <c r="V107" s="277"/>
      <c r="W107" s="342"/>
      <c r="X107" s="313"/>
      <c r="Y107" s="315"/>
      <c r="Z107" s="279"/>
      <c r="AA107" s="277"/>
      <c r="AB107" s="277"/>
      <c r="AC107" s="183" t="s">
        <v>1576</v>
      </c>
      <c r="AD107" s="260" t="s">
        <v>1576</v>
      </c>
      <c r="AE107" s="279"/>
      <c r="AF107" s="280"/>
      <c r="AG107" s="280"/>
      <c r="AH107" s="282"/>
      <c r="AI107" s="280"/>
      <c r="AJ107" s="280"/>
      <c r="AK107" s="280"/>
      <c r="AL107" s="283"/>
      <c r="AM107" s="285"/>
      <c r="AN107" s="282"/>
      <c r="AO107" s="348"/>
      <c r="AP107" s="282"/>
      <c r="AQ107" s="354"/>
      <c r="AR107" s="276"/>
      <c r="AS107" s="277"/>
      <c r="AT107" s="279"/>
      <c r="AU107" s="277"/>
      <c r="AV107" s="286"/>
      <c r="AW107" s="277"/>
      <c r="AX107" s="277"/>
      <c r="AY107" s="277"/>
    </row>
    <row r="108" spans="1:51" ht="15" customHeight="1" x14ac:dyDescent="0.2">
      <c r="A108" s="309"/>
      <c r="B108" s="311"/>
      <c r="C108" s="277"/>
      <c r="D108" s="277"/>
      <c r="E108" s="277"/>
      <c r="F108" s="369"/>
      <c r="G108" s="341"/>
      <c r="H108" s="277"/>
      <c r="I108" s="277"/>
      <c r="J108" s="277"/>
      <c r="K108" s="277"/>
      <c r="L108" s="277"/>
      <c r="M108" s="369"/>
      <c r="N108" s="369"/>
      <c r="O108" s="369"/>
      <c r="P108" s="277"/>
      <c r="Q108" s="277"/>
      <c r="R108" s="279"/>
      <c r="S108" s="312"/>
      <c r="T108" s="313"/>
      <c r="U108" s="277"/>
      <c r="V108" s="277"/>
      <c r="W108" s="342"/>
      <c r="X108" s="313"/>
      <c r="Y108" s="315"/>
      <c r="Z108" s="279"/>
      <c r="AA108" s="277"/>
      <c r="AB108" s="277"/>
      <c r="AC108" s="183" t="s">
        <v>1577</v>
      </c>
      <c r="AD108" s="260" t="s">
        <v>1577</v>
      </c>
      <c r="AE108" s="279"/>
      <c r="AF108" s="280"/>
      <c r="AG108" s="280"/>
      <c r="AH108" s="282"/>
      <c r="AI108" s="280"/>
      <c r="AJ108" s="280"/>
      <c r="AK108" s="280"/>
      <c r="AL108" s="283"/>
      <c r="AM108" s="285"/>
      <c r="AN108" s="282"/>
      <c r="AO108" s="348"/>
      <c r="AP108" s="282"/>
      <c r="AQ108" s="354"/>
      <c r="AR108" s="276"/>
      <c r="AS108" s="277"/>
      <c r="AT108" s="279"/>
      <c r="AU108" s="277"/>
      <c r="AV108" s="286"/>
      <c r="AW108" s="277"/>
      <c r="AX108" s="277"/>
      <c r="AY108" s="277"/>
    </row>
    <row r="109" spans="1:51" ht="15" customHeight="1" x14ac:dyDescent="0.2">
      <c r="A109" s="309"/>
      <c r="B109" s="311"/>
      <c r="C109" s="277"/>
      <c r="D109" s="277"/>
      <c r="E109" s="277"/>
      <c r="F109" s="369"/>
      <c r="G109" s="341"/>
      <c r="H109" s="277"/>
      <c r="I109" s="277"/>
      <c r="J109" s="277"/>
      <c r="K109" s="277"/>
      <c r="L109" s="277"/>
      <c r="M109" s="369"/>
      <c r="N109" s="369"/>
      <c r="O109" s="369"/>
      <c r="P109" s="277"/>
      <c r="Q109" s="277"/>
      <c r="R109" s="279"/>
      <c r="S109" s="312"/>
      <c r="T109" s="313"/>
      <c r="U109" s="277"/>
      <c r="V109" s="277"/>
      <c r="W109" s="342"/>
      <c r="X109" s="313"/>
      <c r="Y109" s="315"/>
      <c r="Z109" s="279"/>
      <c r="AA109" s="277"/>
      <c r="AB109" s="277"/>
      <c r="AC109" s="183" t="s">
        <v>1578</v>
      </c>
      <c r="AD109" s="260" t="s">
        <v>1578</v>
      </c>
      <c r="AE109" s="279"/>
      <c r="AF109" s="280"/>
      <c r="AG109" s="280"/>
      <c r="AH109" s="282"/>
      <c r="AI109" s="280"/>
      <c r="AJ109" s="280"/>
      <c r="AK109" s="280"/>
      <c r="AL109" s="283"/>
      <c r="AM109" s="285"/>
      <c r="AN109" s="282"/>
      <c r="AO109" s="348"/>
      <c r="AP109" s="282"/>
      <c r="AQ109" s="354"/>
      <c r="AR109" s="276"/>
      <c r="AS109" s="277"/>
      <c r="AT109" s="279"/>
      <c r="AU109" s="277"/>
      <c r="AV109" s="286"/>
      <c r="AW109" s="277"/>
      <c r="AX109" s="277"/>
      <c r="AY109" s="277"/>
    </row>
    <row r="110" spans="1:51" ht="89.25" customHeight="1" x14ac:dyDescent="0.2">
      <c r="A110" s="309"/>
      <c r="B110" s="311"/>
      <c r="C110" s="277"/>
      <c r="D110" s="277"/>
      <c r="E110" s="277"/>
      <c r="F110" s="369"/>
      <c r="G110" s="341"/>
      <c r="H110" s="277"/>
      <c r="I110" s="277"/>
      <c r="J110" s="277"/>
      <c r="K110" s="277"/>
      <c r="L110" s="277"/>
      <c r="M110" s="369"/>
      <c r="N110" s="369"/>
      <c r="O110" s="369"/>
      <c r="P110" s="277"/>
      <c r="Q110" s="277"/>
      <c r="R110" s="279"/>
      <c r="S110" s="312"/>
      <c r="T110" s="313"/>
      <c r="U110" s="277"/>
      <c r="V110" s="277"/>
      <c r="W110" s="342"/>
      <c r="X110" s="313"/>
      <c r="Y110" s="315"/>
      <c r="Z110" s="279">
        <v>2</v>
      </c>
      <c r="AA110" s="277" t="s">
        <v>1457</v>
      </c>
      <c r="AB110" s="279" t="s">
        <v>32</v>
      </c>
      <c r="AC110" s="183" t="s">
        <v>1585</v>
      </c>
      <c r="AD110" s="260" t="s">
        <v>1587</v>
      </c>
      <c r="AE110" s="279" t="s">
        <v>506</v>
      </c>
      <c r="AF110" s="280" t="s">
        <v>200</v>
      </c>
      <c r="AG110" s="280" t="s">
        <v>201</v>
      </c>
      <c r="AH110" s="282">
        <v>0.4</v>
      </c>
      <c r="AI110" s="280" t="s">
        <v>202</v>
      </c>
      <c r="AJ110" s="280" t="s">
        <v>203</v>
      </c>
      <c r="AK110" s="280" t="s">
        <v>204</v>
      </c>
      <c r="AL110" s="283">
        <v>0.216</v>
      </c>
      <c r="AM110" s="285" t="s">
        <v>508</v>
      </c>
      <c r="AN110" s="282">
        <v>0.22</v>
      </c>
      <c r="AO110" s="348" t="s">
        <v>517</v>
      </c>
      <c r="AP110" s="282">
        <v>0.2</v>
      </c>
      <c r="AQ110" s="354" t="s">
        <v>518</v>
      </c>
      <c r="AR110" s="276"/>
      <c r="AS110" s="277" t="s">
        <v>1588</v>
      </c>
      <c r="AT110" s="279" t="s">
        <v>1457</v>
      </c>
      <c r="AU110" s="277" t="s">
        <v>1589</v>
      </c>
      <c r="AV110" s="286">
        <v>45656</v>
      </c>
      <c r="AW110" s="277"/>
      <c r="AX110" s="277"/>
      <c r="AY110" s="277"/>
    </row>
    <row r="111" spans="1:51" ht="15.75" customHeight="1" x14ac:dyDescent="0.2">
      <c r="A111" s="309"/>
      <c r="B111" s="311"/>
      <c r="C111" s="277"/>
      <c r="D111" s="277"/>
      <c r="E111" s="277"/>
      <c r="F111" s="370"/>
      <c r="G111" s="341"/>
      <c r="H111" s="277"/>
      <c r="I111" s="277"/>
      <c r="J111" s="277"/>
      <c r="K111" s="277"/>
      <c r="L111" s="277"/>
      <c r="M111" s="370"/>
      <c r="N111" s="370"/>
      <c r="O111" s="370"/>
      <c r="P111" s="277"/>
      <c r="Q111" s="277"/>
      <c r="R111" s="279"/>
      <c r="S111" s="312"/>
      <c r="T111" s="313"/>
      <c r="U111" s="277"/>
      <c r="V111" s="277"/>
      <c r="W111" s="342"/>
      <c r="X111" s="313"/>
      <c r="Y111" s="315"/>
      <c r="Z111" s="279"/>
      <c r="AA111" s="277"/>
      <c r="AB111" s="279"/>
      <c r="AC111" s="183" t="s">
        <v>1586</v>
      </c>
      <c r="AD111" s="260" t="s">
        <v>1586</v>
      </c>
      <c r="AE111" s="279"/>
      <c r="AF111" s="280"/>
      <c r="AG111" s="280"/>
      <c r="AH111" s="282"/>
      <c r="AI111" s="280"/>
      <c r="AJ111" s="280"/>
      <c r="AK111" s="280"/>
      <c r="AL111" s="283"/>
      <c r="AM111" s="285"/>
      <c r="AN111" s="282"/>
      <c r="AO111" s="348"/>
      <c r="AP111" s="282"/>
      <c r="AQ111" s="354"/>
      <c r="AR111" s="276"/>
      <c r="AS111" s="277"/>
      <c r="AT111" s="279"/>
      <c r="AU111" s="277"/>
      <c r="AV111" s="286"/>
      <c r="AW111" s="277"/>
      <c r="AX111" s="277"/>
      <c r="AY111" s="277"/>
    </row>
    <row r="112" spans="1:51" ht="44.25" customHeight="1" x14ac:dyDescent="0.2">
      <c r="A112" s="309">
        <v>18</v>
      </c>
      <c r="B112" s="311" t="s">
        <v>492</v>
      </c>
      <c r="C112" s="277" t="s">
        <v>31</v>
      </c>
      <c r="D112" s="277" t="s">
        <v>76</v>
      </c>
      <c r="E112" s="277" t="s">
        <v>1515</v>
      </c>
      <c r="F112" s="277" t="s">
        <v>1516</v>
      </c>
      <c r="G112" s="350" t="s">
        <v>1517</v>
      </c>
      <c r="H112" s="277" t="s">
        <v>638</v>
      </c>
      <c r="I112" s="277" t="s">
        <v>1518</v>
      </c>
      <c r="J112" s="277" t="s">
        <v>83</v>
      </c>
      <c r="K112" s="277" t="s">
        <v>1519</v>
      </c>
      <c r="L112" s="277" t="s">
        <v>45</v>
      </c>
      <c r="M112" s="368" t="s">
        <v>1593</v>
      </c>
      <c r="N112" s="277" t="s">
        <v>1520</v>
      </c>
      <c r="O112" s="277" t="s">
        <v>1486</v>
      </c>
      <c r="P112" s="277" t="s">
        <v>49</v>
      </c>
      <c r="Q112" s="277" t="s">
        <v>66</v>
      </c>
      <c r="R112" s="279">
        <v>54</v>
      </c>
      <c r="S112" s="312" t="s">
        <v>501</v>
      </c>
      <c r="T112" s="313">
        <v>0.6</v>
      </c>
      <c r="U112" s="277" t="s">
        <v>713</v>
      </c>
      <c r="V112" s="277" t="s">
        <v>713</v>
      </c>
      <c r="W112" s="342" t="s">
        <v>517</v>
      </c>
      <c r="X112" s="313">
        <v>0.2</v>
      </c>
      <c r="Y112" s="315" t="s">
        <v>502</v>
      </c>
      <c r="Z112" s="279">
        <v>1</v>
      </c>
      <c r="AA112" s="277" t="s">
        <v>1521</v>
      </c>
      <c r="AB112" s="277" t="s">
        <v>29</v>
      </c>
      <c r="AC112" s="242" t="s">
        <v>1522</v>
      </c>
      <c r="AD112" s="260" t="s">
        <v>1525</v>
      </c>
      <c r="AE112" s="279" t="s">
        <v>506</v>
      </c>
      <c r="AF112" s="280" t="s">
        <v>200</v>
      </c>
      <c r="AG112" s="280" t="s">
        <v>201</v>
      </c>
      <c r="AH112" s="282">
        <v>0.4</v>
      </c>
      <c r="AI112" s="280" t="s">
        <v>202</v>
      </c>
      <c r="AJ112" s="280" t="s">
        <v>203</v>
      </c>
      <c r="AK112" s="280" t="s">
        <v>204</v>
      </c>
      <c r="AL112" s="283">
        <v>0.36</v>
      </c>
      <c r="AM112" s="285" t="s">
        <v>508</v>
      </c>
      <c r="AN112" s="282">
        <v>0.36</v>
      </c>
      <c r="AO112" s="348" t="s">
        <v>517</v>
      </c>
      <c r="AP112" s="282">
        <v>0.2</v>
      </c>
      <c r="AQ112" s="354" t="s">
        <v>518</v>
      </c>
      <c r="AR112" s="276" t="s">
        <v>27</v>
      </c>
      <c r="AS112" s="277"/>
      <c r="AT112" s="279"/>
      <c r="AU112" s="279"/>
      <c r="AV112" s="279"/>
      <c r="AW112" s="277" t="s">
        <v>1526</v>
      </c>
      <c r="AX112" s="277" t="s">
        <v>1527</v>
      </c>
      <c r="AY112" s="277" t="s">
        <v>1490</v>
      </c>
    </row>
    <row r="113" spans="1:51" ht="15" customHeight="1" x14ac:dyDescent="0.2">
      <c r="A113" s="309"/>
      <c r="B113" s="311"/>
      <c r="C113" s="277"/>
      <c r="D113" s="277"/>
      <c r="E113" s="277"/>
      <c r="F113" s="277"/>
      <c r="G113" s="350"/>
      <c r="H113" s="277"/>
      <c r="I113" s="277"/>
      <c r="J113" s="277"/>
      <c r="K113" s="277"/>
      <c r="L113" s="277"/>
      <c r="M113" s="369"/>
      <c r="N113" s="277"/>
      <c r="O113" s="277"/>
      <c r="P113" s="277"/>
      <c r="Q113" s="277"/>
      <c r="R113" s="279"/>
      <c r="S113" s="312"/>
      <c r="T113" s="313"/>
      <c r="U113" s="277"/>
      <c r="V113" s="277"/>
      <c r="W113" s="342"/>
      <c r="X113" s="313"/>
      <c r="Y113" s="315"/>
      <c r="Z113" s="279"/>
      <c r="AA113" s="277"/>
      <c r="AB113" s="277"/>
      <c r="AC113" s="242" t="s">
        <v>1523</v>
      </c>
      <c r="AD113" s="260" t="s">
        <v>1523</v>
      </c>
      <c r="AE113" s="279"/>
      <c r="AF113" s="280"/>
      <c r="AG113" s="280"/>
      <c r="AH113" s="282"/>
      <c r="AI113" s="280"/>
      <c r="AJ113" s="280"/>
      <c r="AK113" s="280"/>
      <c r="AL113" s="283"/>
      <c r="AM113" s="285"/>
      <c r="AN113" s="282"/>
      <c r="AO113" s="348"/>
      <c r="AP113" s="282"/>
      <c r="AQ113" s="354"/>
      <c r="AR113" s="276"/>
      <c r="AS113" s="277"/>
      <c r="AT113" s="279"/>
      <c r="AU113" s="279"/>
      <c r="AV113" s="279"/>
      <c r="AW113" s="277"/>
      <c r="AX113" s="277"/>
      <c r="AY113" s="277"/>
    </row>
    <row r="114" spans="1:51" ht="15" customHeight="1" x14ac:dyDescent="0.2">
      <c r="A114" s="309"/>
      <c r="B114" s="311"/>
      <c r="C114" s="277"/>
      <c r="D114" s="277"/>
      <c r="E114" s="277"/>
      <c r="F114" s="277"/>
      <c r="G114" s="350"/>
      <c r="H114" s="277"/>
      <c r="I114" s="277"/>
      <c r="J114" s="277"/>
      <c r="K114" s="277"/>
      <c r="L114" s="277"/>
      <c r="M114" s="369"/>
      <c r="N114" s="277"/>
      <c r="O114" s="277"/>
      <c r="P114" s="277"/>
      <c r="Q114" s="277"/>
      <c r="R114" s="279"/>
      <c r="S114" s="312"/>
      <c r="T114" s="313"/>
      <c r="U114" s="277"/>
      <c r="V114" s="277"/>
      <c r="W114" s="342"/>
      <c r="X114" s="313"/>
      <c r="Y114" s="315"/>
      <c r="Z114" s="279"/>
      <c r="AA114" s="277"/>
      <c r="AB114" s="277"/>
      <c r="AC114" s="242" t="s">
        <v>1524</v>
      </c>
      <c r="AD114" s="260" t="s">
        <v>1524</v>
      </c>
      <c r="AE114" s="279"/>
      <c r="AF114" s="280"/>
      <c r="AG114" s="280"/>
      <c r="AH114" s="282"/>
      <c r="AI114" s="280"/>
      <c r="AJ114" s="280"/>
      <c r="AK114" s="280"/>
      <c r="AL114" s="283"/>
      <c r="AM114" s="285"/>
      <c r="AN114" s="282"/>
      <c r="AO114" s="348"/>
      <c r="AP114" s="282"/>
      <c r="AQ114" s="354"/>
      <c r="AR114" s="276"/>
      <c r="AS114" s="277"/>
      <c r="AT114" s="279"/>
      <c r="AU114" s="279"/>
      <c r="AV114" s="279"/>
      <c r="AW114" s="277"/>
      <c r="AX114" s="277"/>
      <c r="AY114" s="277"/>
    </row>
    <row r="115" spans="1:51" ht="15" customHeight="1" x14ac:dyDescent="0.2">
      <c r="A115" s="309"/>
      <c r="B115" s="311"/>
      <c r="C115" s="277"/>
      <c r="D115" s="277"/>
      <c r="E115" s="277"/>
      <c r="F115" s="277"/>
      <c r="G115" s="350"/>
      <c r="H115" s="277"/>
      <c r="I115" s="277"/>
      <c r="J115" s="277"/>
      <c r="K115" s="277"/>
      <c r="L115" s="277"/>
      <c r="M115" s="369"/>
      <c r="N115" s="277"/>
      <c r="O115" s="277"/>
      <c r="P115" s="277"/>
      <c r="Q115" s="277"/>
      <c r="R115" s="279"/>
      <c r="S115" s="312"/>
      <c r="T115" s="313"/>
      <c r="U115" s="277"/>
      <c r="V115" s="277"/>
      <c r="W115" s="342"/>
      <c r="X115" s="313"/>
      <c r="Y115" s="315"/>
      <c r="Z115" s="182">
        <v>2</v>
      </c>
      <c r="AA115" s="183"/>
      <c r="AB115" s="182"/>
      <c r="AC115" s="182"/>
      <c r="AD115" s="260" t="s">
        <v>522</v>
      </c>
      <c r="AE115" s="182"/>
      <c r="AF115" s="218"/>
      <c r="AG115" s="218"/>
      <c r="AH115" s="182"/>
      <c r="AI115" s="218"/>
      <c r="AJ115" s="218"/>
      <c r="AK115" s="218"/>
      <c r="AL115" s="182"/>
      <c r="AM115" s="226"/>
      <c r="AN115" s="182"/>
      <c r="AO115" s="226"/>
      <c r="AP115" s="182"/>
      <c r="AQ115" s="227"/>
      <c r="AR115" s="224"/>
      <c r="AS115" s="183"/>
      <c r="AT115" s="182"/>
      <c r="AU115" s="183"/>
      <c r="AV115" s="182"/>
      <c r="AW115" s="277"/>
      <c r="AX115" s="277"/>
      <c r="AY115" s="277"/>
    </row>
    <row r="116" spans="1:51" ht="15" customHeight="1" x14ac:dyDescent="0.2">
      <c r="A116" s="309"/>
      <c r="B116" s="311"/>
      <c r="C116" s="277"/>
      <c r="D116" s="277"/>
      <c r="E116" s="277"/>
      <c r="F116" s="277"/>
      <c r="G116" s="350"/>
      <c r="H116" s="277"/>
      <c r="I116" s="277"/>
      <c r="J116" s="277"/>
      <c r="K116" s="277"/>
      <c r="L116" s="277"/>
      <c r="M116" s="369"/>
      <c r="N116" s="277"/>
      <c r="O116" s="277"/>
      <c r="P116" s="277"/>
      <c r="Q116" s="277"/>
      <c r="R116" s="279"/>
      <c r="S116" s="312"/>
      <c r="T116" s="313"/>
      <c r="U116" s="277"/>
      <c r="V116" s="277"/>
      <c r="W116" s="342"/>
      <c r="X116" s="313"/>
      <c r="Y116" s="315"/>
      <c r="Z116" s="182">
        <v>3</v>
      </c>
      <c r="AA116" s="183"/>
      <c r="AB116" s="182"/>
      <c r="AC116" s="182"/>
      <c r="AD116" s="260" t="s">
        <v>522</v>
      </c>
      <c r="AE116" s="182"/>
      <c r="AF116" s="218"/>
      <c r="AG116" s="218"/>
      <c r="AH116" s="182"/>
      <c r="AI116" s="218"/>
      <c r="AJ116" s="218"/>
      <c r="AK116" s="218"/>
      <c r="AL116" s="182"/>
      <c r="AM116" s="226"/>
      <c r="AN116" s="182"/>
      <c r="AO116" s="226"/>
      <c r="AP116" s="182"/>
      <c r="AQ116" s="227"/>
      <c r="AR116" s="224"/>
      <c r="AS116" s="183"/>
      <c r="AT116" s="182"/>
      <c r="AU116" s="182"/>
      <c r="AV116" s="182"/>
      <c r="AW116" s="277"/>
      <c r="AX116" s="277"/>
      <c r="AY116" s="277"/>
    </row>
    <row r="117" spans="1:51" ht="15.75" customHeight="1" x14ac:dyDescent="0.2">
      <c r="A117" s="309"/>
      <c r="B117" s="311"/>
      <c r="C117" s="277"/>
      <c r="D117" s="277"/>
      <c r="E117" s="277"/>
      <c r="F117" s="277"/>
      <c r="G117" s="350"/>
      <c r="H117" s="277"/>
      <c r="I117" s="277"/>
      <c r="J117" s="277"/>
      <c r="K117" s="277"/>
      <c r="L117" s="277"/>
      <c r="M117" s="370"/>
      <c r="N117" s="277"/>
      <c r="O117" s="277"/>
      <c r="P117" s="277"/>
      <c r="Q117" s="277"/>
      <c r="R117" s="279"/>
      <c r="S117" s="312"/>
      <c r="T117" s="313"/>
      <c r="U117" s="277"/>
      <c r="V117" s="277"/>
      <c r="W117" s="342"/>
      <c r="X117" s="313"/>
      <c r="Y117" s="315"/>
      <c r="Z117" s="182">
        <v>4</v>
      </c>
      <c r="AA117" s="183"/>
      <c r="AB117" s="182"/>
      <c r="AC117" s="182"/>
      <c r="AD117" s="260" t="s">
        <v>522</v>
      </c>
      <c r="AE117" s="182"/>
      <c r="AF117" s="218"/>
      <c r="AG117" s="218"/>
      <c r="AH117" s="182"/>
      <c r="AI117" s="218"/>
      <c r="AJ117" s="218"/>
      <c r="AK117" s="218"/>
      <c r="AL117" s="182"/>
      <c r="AM117" s="226"/>
      <c r="AN117" s="182"/>
      <c r="AO117" s="226"/>
      <c r="AP117" s="182"/>
      <c r="AQ117" s="227"/>
      <c r="AR117" s="224"/>
      <c r="AS117" s="183"/>
      <c r="AT117" s="182"/>
      <c r="AU117" s="182"/>
      <c r="AV117" s="182"/>
      <c r="AW117" s="277"/>
      <c r="AX117" s="277"/>
      <c r="AY117" s="277"/>
    </row>
    <row r="118" spans="1:51" ht="255" x14ac:dyDescent="0.2">
      <c r="A118" s="309">
        <v>19</v>
      </c>
      <c r="B118" s="311" t="s">
        <v>493</v>
      </c>
      <c r="C118" s="292" t="s">
        <v>1530</v>
      </c>
      <c r="D118" s="277" t="s">
        <v>76</v>
      </c>
      <c r="E118" s="277" t="s">
        <v>1552</v>
      </c>
      <c r="F118" s="340" t="s">
        <v>1553</v>
      </c>
      <c r="G118" s="305" t="s">
        <v>1567</v>
      </c>
      <c r="H118" s="277" t="s">
        <v>638</v>
      </c>
      <c r="I118" s="292" t="s">
        <v>1568</v>
      </c>
      <c r="J118" s="292" t="s">
        <v>85</v>
      </c>
      <c r="K118" s="277" t="s">
        <v>1556</v>
      </c>
      <c r="L118" s="277" t="s">
        <v>45</v>
      </c>
      <c r="M118" s="292" t="s">
        <v>1557</v>
      </c>
      <c r="N118" s="292" t="s">
        <v>1558</v>
      </c>
      <c r="O118" s="292" t="s">
        <v>1559</v>
      </c>
      <c r="P118" s="292" t="s">
        <v>51</v>
      </c>
      <c r="Q118" s="292" t="s">
        <v>62</v>
      </c>
      <c r="R118" s="300">
        <v>12</v>
      </c>
      <c r="S118" s="299" t="str">
        <f>IF(R118&lt;=0,"",IF(R118&lt;=2,"Muy Baja",IF(R118&lt;=24,"Baja",IF(R118&lt;=500,"Media",IF(R118&lt;=5000,"Alta","Muy Alta")))))</f>
        <v>Baja</v>
      </c>
      <c r="T118" s="294">
        <f>IF(S118="","",IF(S118="Muy Baja",0.2,IF(S118="Baja",0.4,IF(S118="Media",0.6,IF(S118="Alta",0.8,IF(S118="Muy Alta",1,))))))</f>
        <v>0.4</v>
      </c>
      <c r="U118" s="277" t="s">
        <v>713</v>
      </c>
      <c r="V118" s="294" t="str">
        <f>IF(NOT(ISERROR(MATCH(U118,'Tabla Impacto'!$B$245:$B$247,0))),'Tabla Impacto'!$F$224&amp;"Por favor no seleccionar los criterios de impacto(Afectación Económica o presupuestal y Pérdida Reputacional)",U118)</f>
        <v xml:space="preserve">     El riesgo afecta la imagen de alguna área de la organización</v>
      </c>
      <c r="W118" s="299" t="str">
        <f>IF(OR(V118='Tabla Impacto'!$C$12,V118='Tabla Impacto'!$D$12),"Leve",IF(OR(V118='Tabla Impacto'!$C$13,V118='Tabla Impacto'!$D$13),"Menor",IF(OR(V118='Tabla Impacto'!$C$14,V118='Tabla Impacto'!$D$14),"Moderado",IF(OR(V118='Tabla Impacto'!$C$15,V118='Tabla Impacto'!$D$15),"Mayor",IF(OR(V118='Tabla Impacto'!$C$16,V118='Tabla Impacto'!$D$16),"Catastrófico","")))))</f>
        <v>Leve</v>
      </c>
      <c r="X118" s="294">
        <f>IF(W118="","",IF(W118="Leve",0.2,IF(W118="Menor",0.4,IF(W118="Moderado",0.6,IF(W118="Mayor",0.8,IF(W118="Catastrófico",1,))))))</f>
        <v>0.2</v>
      </c>
      <c r="Y118" s="296" t="str">
        <f>IF(OR(AND(S118="Muy Baja",W118="Leve"),AND(S118="Muy Baja",W118="Menor"),AND(S118="Baja",W118="Leve")),"Bajo",IF(OR(AND(S118="Muy baja",W118="Moderado"),AND(S118="Baja",W118="Menor"),AND(S118="Baja",W118="Moderado"),AND(S118="Media",W118="Leve"),AND(S118="Media",W118="Menor"),AND(S118="Media",W118="Moderado"),AND(S118="Alta",W118="Leve"),AND(S118="Alta",W118="Menor")),"Moderado",IF(OR(AND(S118="Muy Baja",W118="Mayor"),AND(S118="Baja",W118="Mayor"),AND(S118="Media",W118="Mayor"),AND(S118="Alta",W118="Moderado"),AND(S118="Alta",W118="Mayor"),AND(S118="Muy Alta",W118="Leve"),AND(S118="Muy Alta",W118="Menor"),AND(S118="Muy Alta",W118="Moderado"),AND(S118="Muy Alta",W118="Mayor")),"Alto",IF(OR(AND(S118="Muy Baja",W118="Catastrófico"),AND(S118="Baja",W118="Catastrófico"),AND(S118="Media",W118="Catastrófico"),AND(S118="Alta",W118="Catastrófico"),AND(S118="Muy Alta",W118="Catastrófico")),"Extremo",""))))</f>
        <v>Bajo</v>
      </c>
      <c r="Z118" s="182">
        <v>1</v>
      </c>
      <c r="AA118" s="183" t="s">
        <v>1543</v>
      </c>
      <c r="AB118" s="183" t="s">
        <v>29</v>
      </c>
      <c r="AC118" s="183" t="s">
        <v>1560</v>
      </c>
      <c r="AD118" s="260" t="s">
        <v>1561</v>
      </c>
      <c r="AE118" s="260" t="s">
        <v>1561</v>
      </c>
      <c r="AF118" s="218" t="s">
        <v>200</v>
      </c>
      <c r="AG118" s="218" t="s">
        <v>201</v>
      </c>
      <c r="AH118" s="219">
        <v>0.4</v>
      </c>
      <c r="AI118" s="218" t="s">
        <v>202</v>
      </c>
      <c r="AJ118" s="218" t="s">
        <v>203</v>
      </c>
      <c r="AK118" s="218" t="s">
        <v>204</v>
      </c>
      <c r="AL118" s="220">
        <v>0.24</v>
      </c>
      <c r="AM118" s="221" t="s">
        <v>508</v>
      </c>
      <c r="AN118" s="219">
        <v>0.24</v>
      </c>
      <c r="AO118" s="222" t="s">
        <v>517</v>
      </c>
      <c r="AP118" s="219">
        <v>0.2</v>
      </c>
      <c r="AQ118" s="223" t="s">
        <v>518</v>
      </c>
      <c r="AR118" s="227"/>
      <c r="AS118" s="178"/>
      <c r="AT118" s="180"/>
      <c r="AU118" s="180"/>
      <c r="AV118" s="191"/>
      <c r="AW118" s="277" t="s">
        <v>1569</v>
      </c>
      <c r="AX118" s="277" t="s">
        <v>1565</v>
      </c>
      <c r="AY118" s="277" t="s">
        <v>1570</v>
      </c>
    </row>
    <row r="119" spans="1:51" ht="150" x14ac:dyDescent="0.2">
      <c r="A119" s="309"/>
      <c r="B119" s="311"/>
      <c r="C119" s="292"/>
      <c r="D119" s="277"/>
      <c r="E119" s="277"/>
      <c r="F119" s="340"/>
      <c r="G119" s="305"/>
      <c r="H119" s="277"/>
      <c r="I119" s="292"/>
      <c r="J119" s="292"/>
      <c r="K119" s="277"/>
      <c r="L119" s="277"/>
      <c r="M119" s="355"/>
      <c r="N119" s="355"/>
      <c r="O119" s="355"/>
      <c r="P119" s="292"/>
      <c r="Q119" s="292"/>
      <c r="R119" s="300"/>
      <c r="S119" s="299"/>
      <c r="T119" s="294"/>
      <c r="U119" s="277"/>
      <c r="V119" s="294">
        <f>IF(NOT(ISERROR(MATCH(U119,_xlfn.ANCHORARRAY(#REF!),0))),U132&amp;"Por favor no seleccionar los criterios de impacto",U119)</f>
        <v>0</v>
      </c>
      <c r="W119" s="299"/>
      <c r="X119" s="294"/>
      <c r="Y119" s="296"/>
      <c r="Z119" s="183">
        <v>2</v>
      </c>
      <c r="AA119" s="183" t="s">
        <v>1543</v>
      </c>
      <c r="AB119" s="183" t="s">
        <v>40</v>
      </c>
      <c r="AC119" s="183" t="s">
        <v>1562</v>
      </c>
      <c r="AD119" s="260" t="s">
        <v>1563</v>
      </c>
      <c r="AE119" s="184" t="str">
        <f>IF(OR(AF119="Preventivo",AF119="Detectivo"),"Probabilidad",IF(AF119="Correctivo","Impacto",""))</f>
        <v>Probabilidad</v>
      </c>
      <c r="AF119" s="218" t="s">
        <v>200</v>
      </c>
      <c r="AG119" s="218" t="s">
        <v>201</v>
      </c>
      <c r="AH119" s="219">
        <v>0.4</v>
      </c>
      <c r="AI119" s="218" t="s">
        <v>202</v>
      </c>
      <c r="AJ119" s="218" t="s">
        <v>203</v>
      </c>
      <c r="AK119" s="218" t="s">
        <v>204</v>
      </c>
      <c r="AL119" s="220">
        <v>0.14399999999999999</v>
      </c>
      <c r="AM119" s="222" t="s">
        <v>1011</v>
      </c>
      <c r="AN119" s="219">
        <v>0.14000000000000001</v>
      </c>
      <c r="AO119" s="222" t="s">
        <v>517</v>
      </c>
      <c r="AP119" s="219">
        <v>0.2</v>
      </c>
      <c r="AQ119" s="223" t="s">
        <v>518</v>
      </c>
      <c r="AR119" s="227"/>
      <c r="AS119" s="178"/>
      <c r="AT119" s="180"/>
      <c r="AU119" s="180"/>
      <c r="AV119" s="191"/>
      <c r="AW119" s="277"/>
      <c r="AX119" s="277"/>
      <c r="AY119" s="277"/>
    </row>
    <row r="120" spans="1:51" x14ac:dyDescent="0.2">
      <c r="A120" s="309"/>
      <c r="B120" s="311"/>
      <c r="C120" s="292"/>
      <c r="D120" s="277"/>
      <c r="E120" s="277"/>
      <c r="F120" s="340"/>
      <c r="G120" s="305"/>
      <c r="H120" s="277"/>
      <c r="I120" s="292"/>
      <c r="J120" s="292"/>
      <c r="K120" s="277"/>
      <c r="L120" s="277"/>
      <c r="M120" s="355"/>
      <c r="N120" s="355"/>
      <c r="O120" s="355"/>
      <c r="P120" s="292"/>
      <c r="Q120" s="292"/>
      <c r="R120" s="300"/>
      <c r="S120" s="299"/>
      <c r="T120" s="294"/>
      <c r="U120" s="277"/>
      <c r="V120" s="294">
        <f>IF(NOT(ISERROR(MATCH(U120,_xlfn.ANCHORARRAY(#REF!),0))),U133&amp;"Por favor no seleccionar los criterios de impacto",U120)</f>
        <v>0</v>
      </c>
      <c r="W120" s="299"/>
      <c r="X120" s="294"/>
      <c r="Y120" s="296"/>
      <c r="Z120" s="182">
        <v>3</v>
      </c>
      <c r="AA120" s="182"/>
      <c r="AB120" s="182"/>
      <c r="AC120" s="182"/>
      <c r="AD120" s="254" t="str">
        <f t="shared" si="131"/>
        <v xml:space="preserve">  </v>
      </c>
      <c r="AE120" s="184" t="str">
        <f>IF(OR(AF120="Preventivo",AF120="Detectivo"),"Probabilidad",IF(AF120="Correctivo","Impacto",""))</f>
        <v/>
      </c>
      <c r="AF120" s="185"/>
      <c r="AG120" s="185"/>
      <c r="AH120" s="186" t="str">
        <f t="shared" ref="AH120:AH123" si="137">IF(AND(AF120="Preventivo",AG120="Automático"),"50%",IF(AND(AF120="Preventivo",AG120="Manual"),"40%",IF(AND(AF120="Detectivo",AG120="Automático"),"40%",IF(AND(AF120="Detectivo",AG120="Manual"),"30%",IF(AND(AF120="Correctivo",AG120="Automático"),"35%",IF(AND(AF120="Correctivo",AG120="Manual"),"25%",""))))))</f>
        <v/>
      </c>
      <c r="AI120" s="185"/>
      <c r="AJ120" s="185"/>
      <c r="AK120" s="185"/>
      <c r="AL120" s="187" t="str">
        <f>IFERROR(IF(AND(AE119="Probabilidad",AE120="Probabilidad"),(AN119-(+AN119*AH120)),IF(AND(AE119="Impacto",AE120="Probabilidad"),(AN118-(+AN118*AH120)),IF(AE120="Impacto",AN119,""))),"")</f>
        <v/>
      </c>
      <c r="AM120" s="188" t="str">
        <f t="shared" ref="AM120:AM123" si="138">IFERROR(IF(AL120="","",IF(AL120&lt;=0.2,"Muy Baja",IF(AL120&lt;=0.4,"Baja",IF(AL120&lt;=0.6,"Media",IF(AL120&lt;=0.8,"Alta","Muy Alta"))))),"")</f>
        <v/>
      </c>
      <c r="AN120" s="186" t="str">
        <f t="shared" ref="AN120:AN123" si="139">+AL120</f>
        <v/>
      </c>
      <c r="AO120" s="188" t="str">
        <f t="shared" ref="AO120:AO123" si="140">IFERROR(IF(AP120="","",IF(AP120&lt;=0.2,"Leve",IF(AP120&lt;=0.4,"Menor",IF(AP120&lt;=0.6,"Moderado",IF(AP120&lt;=0.8,"Mayor","Catastrófico"))))),"")</f>
        <v/>
      </c>
      <c r="AP120" s="186" t="str">
        <f t="shared" ref="AP120:AP123" si="141">IFERROR(IF(AND(AE119="Impacto",AE120="Impacto"),(AP119-(+AP119*AH120)),IF(AND(AE119="Probabilidad",AE120="Impacto"),(AP118-(+AP118*AH120)),IF(AE120="Probabilidad",AP119,""))),"")</f>
        <v/>
      </c>
      <c r="AQ120" s="189" t="str">
        <f t="shared" ref="AQ120" si="142">IFERROR(IF(OR(AND(AM120="Muy Baja",AO120="Leve"),AND(AM120="Muy Baja",AO120="Menor"),AND(AM120="Baja",AO120="Leve")),"Bajo",IF(OR(AND(AM120="Muy baja",AO120="Moderado"),AND(AM120="Baja",AO120="Menor"),AND(AM120="Baja",AO120="Moderado"),AND(AM120="Media",AO120="Leve"),AND(AM120="Media",AO120="Menor"),AND(AM120="Media",AO120="Moderado"),AND(AM120="Alta",AO120="Leve"),AND(AM120="Alta",AO120="Menor")),"Moderado",IF(OR(AND(AM120="Muy Baja",AO120="Mayor"),AND(AM120="Baja",AO120="Mayor"),AND(AM120="Media",AO120="Mayor"),AND(AM120="Alta",AO120="Moderado"),AND(AM120="Alta",AO120="Mayor"),AND(AM120="Muy Alta",AO120="Leve"),AND(AM120="Muy Alta",AO120="Menor"),AND(AM120="Muy Alta",AO120="Moderado"),AND(AM120="Muy Alta",AO120="Mayor")),"Alto",IF(OR(AND(AM120="Muy Baja",AO120="Catastrófico"),AND(AM120="Baja",AO120="Catastrófico"),AND(AM120="Media",AO120="Catastrófico"),AND(AM120="Alta",AO120="Catastrófico"),AND(AM120="Muy Alta",AO120="Catastrófico")),"Extremo","")))),"")</f>
        <v/>
      </c>
      <c r="AR120" s="190"/>
      <c r="AS120" s="178"/>
      <c r="AT120" s="180"/>
      <c r="AU120" s="180"/>
      <c r="AV120" s="191"/>
      <c r="AW120" s="277"/>
      <c r="AX120" s="277"/>
      <c r="AY120" s="277"/>
    </row>
    <row r="121" spans="1:51" x14ac:dyDescent="0.2">
      <c r="A121" s="309"/>
      <c r="B121" s="311"/>
      <c r="C121" s="292"/>
      <c r="D121" s="277"/>
      <c r="E121" s="277"/>
      <c r="F121" s="340"/>
      <c r="G121" s="305"/>
      <c r="H121" s="277"/>
      <c r="I121" s="292"/>
      <c r="J121" s="292"/>
      <c r="K121" s="277"/>
      <c r="L121" s="277"/>
      <c r="M121" s="355"/>
      <c r="N121" s="355"/>
      <c r="O121" s="355"/>
      <c r="P121" s="292"/>
      <c r="Q121" s="292"/>
      <c r="R121" s="300"/>
      <c r="S121" s="299"/>
      <c r="T121" s="294"/>
      <c r="U121" s="277"/>
      <c r="V121" s="294">
        <f>IF(NOT(ISERROR(MATCH(U121,_xlfn.ANCHORARRAY(#REF!),0))),U134&amp;"Por favor no seleccionar los criterios de impacto",U121)</f>
        <v>0</v>
      </c>
      <c r="W121" s="299"/>
      <c r="X121" s="294"/>
      <c r="Y121" s="296"/>
      <c r="Z121" s="182">
        <v>4</v>
      </c>
      <c r="AA121" s="182"/>
      <c r="AB121" s="182"/>
      <c r="AC121" s="182"/>
      <c r="AD121" s="254" t="str">
        <f t="shared" si="131"/>
        <v xml:space="preserve">  </v>
      </c>
      <c r="AE121" s="184" t="str">
        <f t="shared" ref="AE121:AE123" si="143">IF(OR(AF121="Preventivo",AF121="Detectivo"),"Probabilidad",IF(AF121="Correctivo","Impacto",""))</f>
        <v/>
      </c>
      <c r="AF121" s="185"/>
      <c r="AG121" s="185"/>
      <c r="AH121" s="186" t="str">
        <f t="shared" si="137"/>
        <v/>
      </c>
      <c r="AI121" s="185"/>
      <c r="AJ121" s="185"/>
      <c r="AK121" s="185"/>
      <c r="AL121" s="187" t="str">
        <f t="shared" ref="AL121:AL123" si="144">IFERROR(IF(AND(AE120="Probabilidad",AE121="Probabilidad"),(AN120-(+AN120*AH121)),IF(AND(AE120="Impacto",AE121="Probabilidad"),(AN119-(+AN119*AH121)),IF(AE121="Impacto",AN120,""))),"")</f>
        <v/>
      </c>
      <c r="AM121" s="188" t="str">
        <f t="shared" si="138"/>
        <v/>
      </c>
      <c r="AN121" s="186" t="str">
        <f t="shared" si="139"/>
        <v/>
      </c>
      <c r="AO121" s="188" t="str">
        <f t="shared" si="140"/>
        <v/>
      </c>
      <c r="AP121" s="186" t="str">
        <f t="shared" si="141"/>
        <v/>
      </c>
      <c r="AQ121" s="189" t="str">
        <f>IFERROR(IF(OR(AND(AM121="Muy Baja",AO121="Leve"),AND(AM121="Muy Baja",AO121="Menor"),AND(AM121="Baja",AO121="Leve")),"Bajo",IF(OR(AND(AM121="Muy baja",AO121="Moderado"),AND(AM121="Baja",AO121="Menor"),AND(AM121="Baja",AO121="Moderado"),AND(AM121="Media",AO121="Leve"),AND(AM121="Media",AO121="Menor"),AND(AM121="Media",AO121="Moderado"),AND(AM121="Alta",AO121="Leve"),AND(AM121="Alta",AO121="Menor")),"Moderado",IF(OR(AND(AM121="Muy Baja",AO121="Mayor"),AND(AM121="Baja",AO121="Mayor"),AND(AM121="Media",AO121="Mayor"),AND(AM121="Alta",AO121="Moderado"),AND(AM121="Alta",AO121="Mayor"),AND(AM121="Muy Alta",AO121="Leve"),AND(AM121="Muy Alta",AO121="Menor"),AND(AM121="Muy Alta",AO121="Moderado"),AND(AM121="Muy Alta",AO121="Mayor")),"Alto",IF(OR(AND(AM121="Muy Baja",AO121="Catastrófico"),AND(AM121="Baja",AO121="Catastrófico"),AND(AM121="Media",AO121="Catastrófico"),AND(AM121="Alta",AO121="Catastrófico"),AND(AM121="Muy Alta",AO121="Catastrófico")),"Extremo","")))),"")</f>
        <v/>
      </c>
      <c r="AR121" s="190"/>
      <c r="AS121" s="178"/>
      <c r="AT121" s="180"/>
      <c r="AU121" s="180"/>
      <c r="AV121" s="191"/>
      <c r="AW121" s="277"/>
      <c r="AX121" s="277"/>
      <c r="AY121" s="277"/>
    </row>
    <row r="122" spans="1:51" x14ac:dyDescent="0.2">
      <c r="A122" s="309"/>
      <c r="B122" s="311"/>
      <c r="C122" s="292"/>
      <c r="D122" s="277"/>
      <c r="E122" s="277"/>
      <c r="F122" s="340"/>
      <c r="G122" s="305"/>
      <c r="H122" s="277"/>
      <c r="I122" s="292"/>
      <c r="J122" s="292"/>
      <c r="K122" s="277"/>
      <c r="L122" s="277"/>
      <c r="M122" s="355"/>
      <c r="N122" s="355"/>
      <c r="O122" s="355"/>
      <c r="P122" s="292"/>
      <c r="Q122" s="292"/>
      <c r="R122" s="300"/>
      <c r="S122" s="299"/>
      <c r="T122" s="294"/>
      <c r="U122" s="277"/>
      <c r="V122" s="294">
        <f>IF(NOT(ISERROR(MATCH(U122,_xlfn.ANCHORARRAY(#REF!),0))),U135&amp;"Por favor no seleccionar los criterios de impacto",U122)</f>
        <v>0</v>
      </c>
      <c r="W122" s="299"/>
      <c r="X122" s="294"/>
      <c r="Y122" s="296"/>
      <c r="Z122" s="182">
        <v>5</v>
      </c>
      <c r="AA122" s="182"/>
      <c r="AB122" s="182"/>
      <c r="AC122" s="182"/>
      <c r="AD122" s="254" t="str">
        <f t="shared" si="131"/>
        <v xml:space="preserve">  </v>
      </c>
      <c r="AE122" s="184" t="str">
        <f t="shared" si="143"/>
        <v/>
      </c>
      <c r="AF122" s="185"/>
      <c r="AG122" s="185"/>
      <c r="AH122" s="186" t="str">
        <f t="shared" si="137"/>
        <v/>
      </c>
      <c r="AI122" s="185"/>
      <c r="AJ122" s="185"/>
      <c r="AK122" s="185"/>
      <c r="AL122" s="187" t="str">
        <f t="shared" si="144"/>
        <v/>
      </c>
      <c r="AM122" s="188" t="str">
        <f t="shared" si="138"/>
        <v/>
      </c>
      <c r="AN122" s="186" t="str">
        <f t="shared" si="139"/>
        <v/>
      </c>
      <c r="AO122" s="188" t="str">
        <f t="shared" si="140"/>
        <v/>
      </c>
      <c r="AP122" s="186" t="str">
        <f t="shared" si="141"/>
        <v/>
      </c>
      <c r="AQ122" s="189" t="str">
        <f t="shared" ref="AQ122:AQ123" si="145">IFERROR(IF(OR(AND(AM122="Muy Baja",AO122="Leve"),AND(AM122="Muy Baja",AO122="Menor"),AND(AM122="Baja",AO122="Leve")),"Bajo",IF(OR(AND(AM122="Muy baja",AO122="Moderado"),AND(AM122="Baja",AO122="Menor"),AND(AM122="Baja",AO122="Moderado"),AND(AM122="Media",AO122="Leve"),AND(AM122="Media",AO122="Menor"),AND(AM122="Media",AO122="Moderado"),AND(AM122="Alta",AO122="Leve"),AND(AM122="Alta",AO122="Menor")),"Moderado",IF(OR(AND(AM122="Muy Baja",AO122="Mayor"),AND(AM122="Baja",AO122="Mayor"),AND(AM122="Media",AO122="Mayor"),AND(AM122="Alta",AO122="Moderado"),AND(AM122="Alta",AO122="Mayor"),AND(AM122="Muy Alta",AO122="Leve"),AND(AM122="Muy Alta",AO122="Menor"),AND(AM122="Muy Alta",AO122="Moderado"),AND(AM122="Muy Alta",AO122="Mayor")),"Alto",IF(OR(AND(AM122="Muy Baja",AO122="Catastrófico"),AND(AM122="Baja",AO122="Catastrófico"),AND(AM122="Media",AO122="Catastrófico"),AND(AM122="Alta",AO122="Catastrófico"),AND(AM122="Muy Alta",AO122="Catastrófico")),"Extremo","")))),"")</f>
        <v/>
      </c>
      <c r="AR122" s="190"/>
      <c r="AS122" s="178"/>
      <c r="AT122" s="180"/>
      <c r="AU122" s="180"/>
      <c r="AV122" s="191"/>
      <c r="AW122" s="277"/>
      <c r="AX122" s="277"/>
      <c r="AY122" s="277"/>
    </row>
    <row r="123" spans="1:51" x14ac:dyDescent="0.2">
      <c r="A123" s="309"/>
      <c r="B123" s="311"/>
      <c r="C123" s="292"/>
      <c r="D123" s="277"/>
      <c r="E123" s="277"/>
      <c r="F123" s="340"/>
      <c r="G123" s="305"/>
      <c r="H123" s="277"/>
      <c r="I123" s="292"/>
      <c r="J123" s="292"/>
      <c r="K123" s="277"/>
      <c r="L123" s="277"/>
      <c r="M123" s="355"/>
      <c r="N123" s="355"/>
      <c r="O123" s="355"/>
      <c r="P123" s="292"/>
      <c r="Q123" s="292"/>
      <c r="R123" s="300"/>
      <c r="S123" s="299"/>
      <c r="T123" s="294"/>
      <c r="U123" s="277"/>
      <c r="V123" s="294">
        <f>IF(NOT(ISERROR(MATCH(U123,_xlfn.ANCHORARRAY(#REF!),0))),U136&amp;"Por favor no seleccionar los criterios de impacto",U123)</f>
        <v>0</v>
      </c>
      <c r="W123" s="299"/>
      <c r="X123" s="294"/>
      <c r="Y123" s="296"/>
      <c r="Z123" s="182">
        <v>6</v>
      </c>
      <c r="AA123" s="182"/>
      <c r="AB123" s="182"/>
      <c r="AC123" s="182"/>
      <c r="AD123" s="254" t="str">
        <f t="shared" si="131"/>
        <v xml:space="preserve">  </v>
      </c>
      <c r="AE123" s="184" t="str">
        <f t="shared" si="143"/>
        <v/>
      </c>
      <c r="AF123" s="185"/>
      <c r="AG123" s="185"/>
      <c r="AH123" s="186" t="str">
        <f t="shared" si="137"/>
        <v/>
      </c>
      <c r="AI123" s="185"/>
      <c r="AJ123" s="185"/>
      <c r="AK123" s="185"/>
      <c r="AL123" s="187" t="str">
        <f t="shared" si="144"/>
        <v/>
      </c>
      <c r="AM123" s="188" t="str">
        <f t="shared" si="138"/>
        <v/>
      </c>
      <c r="AN123" s="186" t="str">
        <f t="shared" si="139"/>
        <v/>
      </c>
      <c r="AO123" s="188" t="str">
        <f t="shared" si="140"/>
        <v/>
      </c>
      <c r="AP123" s="186" t="str">
        <f t="shared" si="141"/>
        <v/>
      </c>
      <c r="AQ123" s="189" t="str">
        <f t="shared" si="145"/>
        <v/>
      </c>
      <c r="AR123" s="190"/>
      <c r="AS123" s="178"/>
      <c r="AT123" s="180"/>
      <c r="AU123" s="180"/>
      <c r="AV123" s="191"/>
      <c r="AW123" s="277"/>
      <c r="AX123" s="277"/>
      <c r="AY123" s="277"/>
    </row>
  </sheetData>
  <dataConsolidate/>
  <mergeCells count="718">
    <mergeCell ref="AT110:AT111"/>
    <mergeCell ref="AU110:AU111"/>
    <mergeCell ref="AV110:AV111"/>
    <mergeCell ref="Z76:Z79"/>
    <mergeCell ref="AA76:AA79"/>
    <mergeCell ref="AB76:AB79"/>
    <mergeCell ref="AE76:AE79"/>
    <mergeCell ref="AF76:AF79"/>
    <mergeCell ref="AG76:AG79"/>
    <mergeCell ref="AH76:AH79"/>
    <mergeCell ref="AI76:AI79"/>
    <mergeCell ref="AJ76:AJ79"/>
    <mergeCell ref="AV76:AV79"/>
    <mergeCell ref="AQ106:AQ109"/>
    <mergeCell ref="AR106:AR109"/>
    <mergeCell ref="AS106:AS109"/>
    <mergeCell ref="AT106:AT109"/>
    <mergeCell ref="AU106:AU109"/>
    <mergeCell ref="AV106:AV109"/>
    <mergeCell ref="AK76:AK79"/>
    <mergeCell ref="AL76:AL79"/>
    <mergeCell ref="AM76:AM79"/>
    <mergeCell ref="AN76:AN79"/>
    <mergeCell ref="AO76:AO79"/>
    <mergeCell ref="AP76:AP79"/>
    <mergeCell ref="AQ76:AQ79"/>
    <mergeCell ref="AR76:AR79"/>
    <mergeCell ref="AS76:AS79"/>
    <mergeCell ref="AQ80:AQ81"/>
    <mergeCell ref="AR80:AR81"/>
    <mergeCell ref="AS80:AS81"/>
    <mergeCell ref="AT80:AT81"/>
    <mergeCell ref="AU80:AU81"/>
    <mergeCell ref="AV80:AV81"/>
    <mergeCell ref="Z110:Z111"/>
    <mergeCell ref="AA110:AA111"/>
    <mergeCell ref="AB110:AB111"/>
    <mergeCell ref="AE110:AE111"/>
    <mergeCell ref="AF110:AF111"/>
    <mergeCell ref="AG110:AG111"/>
    <mergeCell ref="AH110:AH111"/>
    <mergeCell ref="AI110:AI111"/>
    <mergeCell ref="AJ110:AJ111"/>
    <mergeCell ref="AK110:AK111"/>
    <mergeCell ref="AL110:AL111"/>
    <mergeCell ref="AM110:AM111"/>
    <mergeCell ref="AN110:AN111"/>
    <mergeCell ref="AO110:AO111"/>
    <mergeCell ref="AP110:AP111"/>
    <mergeCell ref="AQ110:AQ111"/>
    <mergeCell ref="AR110:AR111"/>
    <mergeCell ref="AS110:AS111"/>
    <mergeCell ref="AH106:AH109"/>
    <mergeCell ref="AI106:AI109"/>
    <mergeCell ref="AJ106:AJ109"/>
    <mergeCell ref="AK106:AK109"/>
    <mergeCell ref="AL106:AL109"/>
    <mergeCell ref="AM106:AM109"/>
    <mergeCell ref="AN106:AN109"/>
    <mergeCell ref="AO106:AO109"/>
    <mergeCell ref="AP106:AP109"/>
    <mergeCell ref="M118:M123"/>
    <mergeCell ref="N118:N123"/>
    <mergeCell ref="O118:O123"/>
    <mergeCell ref="Z106:Z109"/>
    <mergeCell ref="AA106:AA109"/>
    <mergeCell ref="AB106:AB109"/>
    <mergeCell ref="AE106:AE109"/>
    <mergeCell ref="AF106:AF109"/>
    <mergeCell ref="AG106:AG109"/>
    <mergeCell ref="AA112:AA114"/>
    <mergeCell ref="AB112:AB114"/>
    <mergeCell ref="AE112:AE114"/>
    <mergeCell ref="AF112:AF114"/>
    <mergeCell ref="AG112:AG114"/>
    <mergeCell ref="P112:P117"/>
    <mergeCell ref="Q112:Q117"/>
    <mergeCell ref="R112:R117"/>
    <mergeCell ref="S112:S117"/>
    <mergeCell ref="T112:T117"/>
    <mergeCell ref="S106:S111"/>
    <mergeCell ref="T106:T111"/>
    <mergeCell ref="P118:P123"/>
    <mergeCell ref="Q118:Q123"/>
    <mergeCell ref="R118:R123"/>
    <mergeCell ref="AV112:AV114"/>
    <mergeCell ref="AL112:AL114"/>
    <mergeCell ref="AM112:AM114"/>
    <mergeCell ref="AN112:AN114"/>
    <mergeCell ref="AO112:AO114"/>
    <mergeCell ref="AP112:AP114"/>
    <mergeCell ref="AQ112:AQ114"/>
    <mergeCell ref="AR112:AR114"/>
    <mergeCell ref="AS112:AS114"/>
    <mergeCell ref="AT112:AT114"/>
    <mergeCell ref="AH112:AH114"/>
    <mergeCell ref="AI112:AI114"/>
    <mergeCell ref="AJ112:AJ114"/>
    <mergeCell ref="AK112:AK114"/>
    <mergeCell ref="AY88:AY89"/>
    <mergeCell ref="AW118:AW123"/>
    <mergeCell ref="AX118:AX123"/>
    <mergeCell ref="AY118:AY123"/>
    <mergeCell ref="AS10:AS11"/>
    <mergeCell ref="AT10:AT11"/>
    <mergeCell ref="AU10:AU11"/>
    <mergeCell ref="AV10:AV11"/>
    <mergeCell ref="AW22:AW27"/>
    <mergeCell ref="AX22:AX27"/>
    <mergeCell ref="AY22:AY27"/>
    <mergeCell ref="AX46:AX51"/>
    <mergeCell ref="AY46:AY51"/>
    <mergeCell ref="AW52:AW57"/>
    <mergeCell ref="AO100:AO101"/>
    <mergeCell ref="AP100:AP101"/>
    <mergeCell ref="AQ100:AQ101"/>
    <mergeCell ref="AR100:AR101"/>
    <mergeCell ref="AS100:AS102"/>
    <mergeCell ref="AU112:AU114"/>
    <mergeCell ref="Y100:Y105"/>
    <mergeCell ref="AW100:AW105"/>
    <mergeCell ref="AX106:AX111"/>
    <mergeCell ref="Y94:Y99"/>
    <mergeCell ref="AW94:AW99"/>
    <mergeCell ref="AX100:AX105"/>
    <mergeCell ref="Y106:Y111"/>
    <mergeCell ref="AW106:AW111"/>
    <mergeCell ref="AY100:AY105"/>
    <mergeCell ref="AB100:AB101"/>
    <mergeCell ref="AE100:AE101"/>
    <mergeCell ref="AF100:AF101"/>
    <mergeCell ref="AG100:AG101"/>
    <mergeCell ref="AH100:AH101"/>
    <mergeCell ref="AI100:AI101"/>
    <mergeCell ref="AA100:AA101"/>
    <mergeCell ref="Z100:Z101"/>
    <mergeCell ref="AU100:AU102"/>
    <mergeCell ref="AV100:AV102"/>
    <mergeCell ref="AJ100:AJ101"/>
    <mergeCell ref="AK100:AK101"/>
    <mergeCell ref="AL100:AL101"/>
    <mergeCell ref="AM100:AM101"/>
    <mergeCell ref="AN100:AN101"/>
    <mergeCell ref="Y88:Y93"/>
    <mergeCell ref="AW82:AW87"/>
    <mergeCell ref="AY112:AY117"/>
    <mergeCell ref="AX94:AX99"/>
    <mergeCell ref="AY94:AY99"/>
    <mergeCell ref="AY10:AY15"/>
    <mergeCell ref="Y22:Y27"/>
    <mergeCell ref="V118:V123"/>
    <mergeCell ref="W118:W123"/>
    <mergeCell ref="X118:X123"/>
    <mergeCell ref="Y118:Y123"/>
    <mergeCell ref="AY106:AY111"/>
    <mergeCell ref="W112:W117"/>
    <mergeCell ref="X112:X117"/>
    <mergeCell ref="Y112:Y117"/>
    <mergeCell ref="AW112:AW117"/>
    <mergeCell ref="X106:X111"/>
    <mergeCell ref="AX112:AX117"/>
    <mergeCell ref="AW88:AW89"/>
    <mergeCell ref="AX88:AX89"/>
    <mergeCell ref="AW76:AW81"/>
    <mergeCell ref="V100:V105"/>
    <mergeCell ref="X100:X105"/>
    <mergeCell ref="W106:W111"/>
    <mergeCell ref="S118:S123"/>
    <mergeCell ref="T118:T123"/>
    <mergeCell ref="U118:U123"/>
    <mergeCell ref="Z112:Z114"/>
    <mergeCell ref="B40:B45"/>
    <mergeCell ref="B46:B51"/>
    <mergeCell ref="B52:B57"/>
    <mergeCell ref="B58:B63"/>
    <mergeCell ref="B64:B69"/>
    <mergeCell ref="M64:M69"/>
    <mergeCell ref="N64:N69"/>
    <mergeCell ref="O64:O69"/>
    <mergeCell ref="V88:V93"/>
    <mergeCell ref="W76:W81"/>
    <mergeCell ref="X76:X81"/>
    <mergeCell ref="Y76:Y81"/>
    <mergeCell ref="B82:B87"/>
    <mergeCell ref="B88:B93"/>
    <mergeCell ref="B94:B99"/>
    <mergeCell ref="B100:B105"/>
    <mergeCell ref="B106:B111"/>
    <mergeCell ref="B112:B117"/>
    <mergeCell ref="U112:U117"/>
    <mergeCell ref="V112:V117"/>
    <mergeCell ref="V82:V87"/>
    <mergeCell ref="U94:U99"/>
    <mergeCell ref="T94:T99"/>
    <mergeCell ref="V94:V99"/>
    <mergeCell ref="K112:K117"/>
    <mergeCell ref="L112:L117"/>
    <mergeCell ref="M112:M117"/>
    <mergeCell ref="N112:N117"/>
    <mergeCell ref="O112:O117"/>
    <mergeCell ref="K106:K111"/>
    <mergeCell ref="L106:L111"/>
    <mergeCell ref="M106:M111"/>
    <mergeCell ref="N106:N111"/>
    <mergeCell ref="O106:O111"/>
    <mergeCell ref="P106:P111"/>
    <mergeCell ref="Q106:Q111"/>
    <mergeCell ref="R106:R111"/>
    <mergeCell ref="U106:U111"/>
    <mergeCell ref="V106:V111"/>
    <mergeCell ref="K100:K105"/>
    <mergeCell ref="K118:K123"/>
    <mergeCell ref="L118:L123"/>
    <mergeCell ref="B118:B123"/>
    <mergeCell ref="A112:A117"/>
    <mergeCell ref="C112:C117"/>
    <mergeCell ref="D112:D117"/>
    <mergeCell ref="E112:E117"/>
    <mergeCell ref="F112:F117"/>
    <mergeCell ref="G112:G117"/>
    <mergeCell ref="H112:H117"/>
    <mergeCell ref="I112:I117"/>
    <mergeCell ref="J112:J117"/>
    <mergeCell ref="A118:A123"/>
    <mergeCell ref="C118:C123"/>
    <mergeCell ref="D118:D123"/>
    <mergeCell ref="E118:E123"/>
    <mergeCell ref="F118:F123"/>
    <mergeCell ref="G118:G123"/>
    <mergeCell ref="H118:H123"/>
    <mergeCell ref="I118:I123"/>
    <mergeCell ref="J118:J123"/>
    <mergeCell ref="A106:A111"/>
    <mergeCell ref="C106:C111"/>
    <mergeCell ref="D106:D111"/>
    <mergeCell ref="E106:E111"/>
    <mergeCell ref="F106:F111"/>
    <mergeCell ref="G106:G111"/>
    <mergeCell ref="H106:H111"/>
    <mergeCell ref="I106:I111"/>
    <mergeCell ref="J106:J111"/>
    <mergeCell ref="L100:L105"/>
    <mergeCell ref="M100:M105"/>
    <mergeCell ref="N100:N105"/>
    <mergeCell ref="O100:O105"/>
    <mergeCell ref="P100:P105"/>
    <mergeCell ref="Q100:Q105"/>
    <mergeCell ref="W100:W105"/>
    <mergeCell ref="R100:R105"/>
    <mergeCell ref="S100:S105"/>
    <mergeCell ref="T100:T105"/>
    <mergeCell ref="U100:U105"/>
    <mergeCell ref="A100:A105"/>
    <mergeCell ref="C100:C105"/>
    <mergeCell ref="D100:D105"/>
    <mergeCell ref="E100:E105"/>
    <mergeCell ref="F100:F105"/>
    <mergeCell ref="G100:G105"/>
    <mergeCell ref="H100:H105"/>
    <mergeCell ref="I100:I105"/>
    <mergeCell ref="J100:J105"/>
    <mergeCell ref="A94:A99"/>
    <mergeCell ref="C94:C99"/>
    <mergeCell ref="D94:D99"/>
    <mergeCell ref="E94:E99"/>
    <mergeCell ref="F94:F99"/>
    <mergeCell ref="G94:G99"/>
    <mergeCell ref="H94:H99"/>
    <mergeCell ref="I94:I99"/>
    <mergeCell ref="J94:J99"/>
    <mergeCell ref="K94:K99"/>
    <mergeCell ref="L94:L99"/>
    <mergeCell ref="M94:M99"/>
    <mergeCell ref="N94:N99"/>
    <mergeCell ref="O94:O99"/>
    <mergeCell ref="P94:P99"/>
    <mergeCell ref="Q94:Q99"/>
    <mergeCell ref="R94:R99"/>
    <mergeCell ref="S94:S99"/>
    <mergeCell ref="W94:W99"/>
    <mergeCell ref="X94:X99"/>
    <mergeCell ref="AX82:AX87"/>
    <mergeCell ref="AY82:AY87"/>
    <mergeCell ref="A88:A93"/>
    <mergeCell ref="C88:C93"/>
    <mergeCell ref="D88:D93"/>
    <mergeCell ref="E88:E93"/>
    <mergeCell ref="F88:F93"/>
    <mergeCell ref="G88:G93"/>
    <mergeCell ref="H88:H93"/>
    <mergeCell ref="I88:I93"/>
    <mergeCell ref="J88:J93"/>
    <mergeCell ref="K88:K93"/>
    <mergeCell ref="L88:L93"/>
    <mergeCell ref="M88:M93"/>
    <mergeCell ref="N88:N93"/>
    <mergeCell ref="O88:O93"/>
    <mergeCell ref="P88:P93"/>
    <mergeCell ref="Q88:Q93"/>
    <mergeCell ref="R88:R93"/>
    <mergeCell ref="S88:S93"/>
    <mergeCell ref="T88:T93"/>
    <mergeCell ref="W88:W93"/>
    <mergeCell ref="X88:X93"/>
    <mergeCell ref="AX76:AX81"/>
    <mergeCell ref="AY76:AY81"/>
    <mergeCell ref="A82:A87"/>
    <mergeCell ref="C82:C87"/>
    <mergeCell ref="D82:D87"/>
    <mergeCell ref="E82:E87"/>
    <mergeCell ref="F82:F87"/>
    <mergeCell ref="G82:G87"/>
    <mergeCell ref="H82:H87"/>
    <mergeCell ref="I82:I87"/>
    <mergeCell ref="J82:J87"/>
    <mergeCell ref="K82:K87"/>
    <mergeCell ref="L82:L87"/>
    <mergeCell ref="M82:M87"/>
    <mergeCell ref="N82:N87"/>
    <mergeCell ref="O82:O87"/>
    <mergeCell ref="P82:P87"/>
    <mergeCell ref="Q82:Q87"/>
    <mergeCell ref="W82:W87"/>
    <mergeCell ref="X82:X87"/>
    <mergeCell ref="Y82:Y87"/>
    <mergeCell ref="B76:B81"/>
    <mergeCell ref="K76:K81"/>
    <mergeCell ref="L76:L81"/>
    <mergeCell ref="M76:M81"/>
    <mergeCell ref="N76:N81"/>
    <mergeCell ref="O76:O81"/>
    <mergeCell ref="P76:P81"/>
    <mergeCell ref="Q76:Q81"/>
    <mergeCell ref="R76:R81"/>
    <mergeCell ref="U88:U93"/>
    <mergeCell ref="A76:A81"/>
    <mergeCell ref="C76:C81"/>
    <mergeCell ref="D76:D81"/>
    <mergeCell ref="E76:E81"/>
    <mergeCell ref="G76:G81"/>
    <mergeCell ref="H76:H81"/>
    <mergeCell ref="I76:I81"/>
    <mergeCell ref="J76:J81"/>
    <mergeCell ref="S76:S81"/>
    <mergeCell ref="T76:T81"/>
    <mergeCell ref="R82:R87"/>
    <mergeCell ref="S82:S87"/>
    <mergeCell ref="T82:T87"/>
    <mergeCell ref="U82:U87"/>
    <mergeCell ref="U76:U81"/>
    <mergeCell ref="V76:V81"/>
    <mergeCell ref="X70:X75"/>
    <mergeCell ref="Y70:Y75"/>
    <mergeCell ref="AW70:AW75"/>
    <mergeCell ref="AX70:AX75"/>
    <mergeCell ref="AY70:AY75"/>
    <mergeCell ref="Z80:Z81"/>
    <mergeCell ref="AA80:AA81"/>
    <mergeCell ref="AB80:AB81"/>
    <mergeCell ref="AE80:AE81"/>
    <mergeCell ref="AF80:AF81"/>
    <mergeCell ref="AG80:AG81"/>
    <mergeCell ref="AH80:AH81"/>
    <mergeCell ref="AI80:AI81"/>
    <mergeCell ref="AJ80:AJ81"/>
    <mergeCell ref="AK80:AK81"/>
    <mergeCell ref="AL80:AL81"/>
    <mergeCell ref="AM80:AM81"/>
    <mergeCell ref="AN80:AN81"/>
    <mergeCell ref="AO80:AO81"/>
    <mergeCell ref="AP80:AP81"/>
    <mergeCell ref="AT76:AT79"/>
    <mergeCell ref="AU76:AU79"/>
    <mergeCell ref="B8:B9"/>
    <mergeCell ref="B10:B15"/>
    <mergeCell ref="A70:A75"/>
    <mergeCell ref="B70:B75"/>
    <mergeCell ref="C70:C75"/>
    <mergeCell ref="D70:D75"/>
    <mergeCell ref="E70:E75"/>
    <mergeCell ref="F70:F75"/>
    <mergeCell ref="G70:G75"/>
    <mergeCell ref="F8:F9"/>
    <mergeCell ref="F10:F15"/>
    <mergeCell ref="F16:F21"/>
    <mergeCell ref="F22:F27"/>
    <mergeCell ref="F28:F33"/>
    <mergeCell ref="F34:F39"/>
    <mergeCell ref="F40:F45"/>
    <mergeCell ref="F46:F51"/>
    <mergeCell ref="F52:F57"/>
    <mergeCell ref="A10:A15"/>
    <mergeCell ref="C10:C15"/>
    <mergeCell ref="D10:D15"/>
    <mergeCell ref="E10:E15"/>
    <mergeCell ref="B16:B21"/>
    <mergeCell ref="B22:B27"/>
    <mergeCell ref="G10:G15"/>
    <mergeCell ref="A22:A27"/>
    <mergeCell ref="A1:D4"/>
    <mergeCell ref="E1:X2"/>
    <mergeCell ref="AE1:AY2"/>
    <mergeCell ref="E3:M3"/>
    <mergeCell ref="N3:X3"/>
    <mergeCell ref="AE3:AS3"/>
    <mergeCell ref="AT3:AY3"/>
    <mergeCell ref="E4:X4"/>
    <mergeCell ref="AE4:AY4"/>
    <mergeCell ref="A7:G7"/>
    <mergeCell ref="L7:O7"/>
    <mergeCell ref="P7:Q8"/>
    <mergeCell ref="R7:Y7"/>
    <mergeCell ref="Z7:AL7"/>
    <mergeCell ref="AM7:AQ7"/>
    <mergeCell ref="AR7:AV7"/>
    <mergeCell ref="AW7:AY7"/>
    <mergeCell ref="A8:A9"/>
    <mergeCell ref="C8:C9"/>
    <mergeCell ref="D8:D9"/>
    <mergeCell ref="E8:E9"/>
    <mergeCell ref="G8:G9"/>
    <mergeCell ref="H8:H9"/>
    <mergeCell ref="L8:L9"/>
    <mergeCell ref="M8:M9"/>
    <mergeCell ref="AY8:AY9"/>
    <mergeCell ref="AT8:AT9"/>
    <mergeCell ref="AU8:AU9"/>
    <mergeCell ref="I8:I9"/>
    <mergeCell ref="J8:J9"/>
    <mergeCell ref="AP8:AP9"/>
    <mergeCell ref="AQ8:AQ9"/>
    <mergeCell ref="AR8:AR9"/>
    <mergeCell ref="AS8:AS9"/>
    <mergeCell ref="AE8:AE9"/>
    <mergeCell ref="AF8:AK8"/>
    <mergeCell ref="AL8:AL9"/>
    <mergeCell ref="AM8:AM9"/>
    <mergeCell ref="AN8:AN9"/>
    <mergeCell ref="AO8:AO9"/>
    <mergeCell ref="V8:V9"/>
    <mergeCell ref="W8:W9"/>
    <mergeCell ref="X8:X9"/>
    <mergeCell ref="Y8:Y9"/>
    <mergeCell ref="Z8:Z9"/>
    <mergeCell ref="AD8:AD9"/>
    <mergeCell ref="H10:H15"/>
    <mergeCell ref="L10:L15"/>
    <mergeCell ref="M10:M15"/>
    <mergeCell ref="N10:N15"/>
    <mergeCell ref="O10:O15"/>
    <mergeCell ref="P10:P15"/>
    <mergeCell ref="AV8:AV9"/>
    <mergeCell ref="AW8:AW9"/>
    <mergeCell ref="AX8:AX9"/>
    <mergeCell ref="N8:N9"/>
    <mergeCell ref="O8:O9"/>
    <mergeCell ref="R8:R9"/>
    <mergeCell ref="S8:S9"/>
    <mergeCell ref="T8:T9"/>
    <mergeCell ref="U8:U9"/>
    <mergeCell ref="W10:W15"/>
    <mergeCell ref="X10:X15"/>
    <mergeCell ref="Y10:Y15"/>
    <mergeCell ref="AW10:AW15"/>
    <mergeCell ref="AX10:AX15"/>
    <mergeCell ref="K8:K9"/>
    <mergeCell ref="I10:I15"/>
    <mergeCell ref="J10:J15"/>
    <mergeCell ref="K10:K15"/>
    <mergeCell ref="Q10:Q15"/>
    <mergeCell ref="R10:R15"/>
    <mergeCell ref="S10:S15"/>
    <mergeCell ref="T10:T15"/>
    <mergeCell ref="U10:U15"/>
    <mergeCell ref="V10:V15"/>
    <mergeCell ref="AX16:AX21"/>
    <mergeCell ref="AY16:AY21"/>
    <mergeCell ref="Q16:Q21"/>
    <mergeCell ref="R16:R21"/>
    <mergeCell ref="S16:S21"/>
    <mergeCell ref="T16:T21"/>
    <mergeCell ref="U16:U21"/>
    <mergeCell ref="V16:V21"/>
    <mergeCell ref="H16:H21"/>
    <mergeCell ref="L16:L21"/>
    <mergeCell ref="M16:M21"/>
    <mergeCell ref="N16:N21"/>
    <mergeCell ref="O16:O21"/>
    <mergeCell ref="P16:P21"/>
    <mergeCell ref="I16:I21"/>
    <mergeCell ref="J16:J21"/>
    <mergeCell ref="K16:K21"/>
    <mergeCell ref="C22:C27"/>
    <mergeCell ref="D22:D27"/>
    <mergeCell ref="E22:E27"/>
    <mergeCell ref="G22:G27"/>
    <mergeCell ref="W16:W21"/>
    <mergeCell ref="X16:X21"/>
    <mergeCell ref="Y16:Y21"/>
    <mergeCell ref="AW16:AW21"/>
    <mergeCell ref="A16:A21"/>
    <mergeCell ref="C16:C21"/>
    <mergeCell ref="D16:D21"/>
    <mergeCell ref="E16:E21"/>
    <mergeCell ref="G16:G21"/>
    <mergeCell ref="H22:H27"/>
    <mergeCell ref="L22:L27"/>
    <mergeCell ref="M22:M27"/>
    <mergeCell ref="N22:N27"/>
    <mergeCell ref="O22:O27"/>
    <mergeCell ref="P22:P27"/>
    <mergeCell ref="I22:I27"/>
    <mergeCell ref="J22:J27"/>
    <mergeCell ref="K22:K27"/>
    <mergeCell ref="W22:W27"/>
    <mergeCell ref="X22:X27"/>
    <mergeCell ref="Q22:Q27"/>
    <mergeCell ref="R22:R27"/>
    <mergeCell ref="S22:S27"/>
    <mergeCell ref="T22:T27"/>
    <mergeCell ref="U22:U27"/>
    <mergeCell ref="V22:V27"/>
    <mergeCell ref="AX28:AX33"/>
    <mergeCell ref="AY28:AY33"/>
    <mergeCell ref="Q28:Q33"/>
    <mergeCell ref="R28:R33"/>
    <mergeCell ref="S28:S33"/>
    <mergeCell ref="T28:T33"/>
    <mergeCell ref="U28:U33"/>
    <mergeCell ref="V28:V33"/>
    <mergeCell ref="W28:W33"/>
    <mergeCell ref="X28:X33"/>
    <mergeCell ref="Y28:Y33"/>
    <mergeCell ref="AW28:AW33"/>
    <mergeCell ref="A28:A33"/>
    <mergeCell ref="C28:C33"/>
    <mergeCell ref="D28:D33"/>
    <mergeCell ref="E28:E33"/>
    <mergeCell ref="G28:G33"/>
    <mergeCell ref="B28:B33"/>
    <mergeCell ref="Q34:Q39"/>
    <mergeCell ref="R34:R39"/>
    <mergeCell ref="S34:S39"/>
    <mergeCell ref="H28:H33"/>
    <mergeCell ref="L28:L33"/>
    <mergeCell ref="M28:M33"/>
    <mergeCell ref="N28:N33"/>
    <mergeCell ref="O28:O33"/>
    <mergeCell ref="P28:P33"/>
    <mergeCell ref="I28:I33"/>
    <mergeCell ref="J28:J33"/>
    <mergeCell ref="K28:K33"/>
    <mergeCell ref="T34:T39"/>
    <mergeCell ref="U34:U39"/>
    <mergeCell ref="V34:V39"/>
    <mergeCell ref="A34:A39"/>
    <mergeCell ref="C34:C39"/>
    <mergeCell ref="D34:D39"/>
    <mergeCell ref="E34:E39"/>
    <mergeCell ref="G34:G39"/>
    <mergeCell ref="H34:H39"/>
    <mergeCell ref="L34:L39"/>
    <mergeCell ref="M34:M39"/>
    <mergeCell ref="N34:N39"/>
    <mergeCell ref="O34:O39"/>
    <mergeCell ref="P34:P39"/>
    <mergeCell ref="I34:I39"/>
    <mergeCell ref="J34:J39"/>
    <mergeCell ref="K34:K39"/>
    <mergeCell ref="B34:B39"/>
    <mergeCell ref="W40:W45"/>
    <mergeCell ref="X40:X45"/>
    <mergeCell ref="Y40:Y45"/>
    <mergeCell ref="AW40:AW45"/>
    <mergeCell ref="X34:X39"/>
    <mergeCell ref="Y34:Y39"/>
    <mergeCell ref="AW34:AW39"/>
    <mergeCell ref="AX34:AX39"/>
    <mergeCell ref="AY34:AY39"/>
    <mergeCell ref="W34:W39"/>
    <mergeCell ref="AX40:AX45"/>
    <mergeCell ref="AY40:AY45"/>
    <mergeCell ref="R40:R45"/>
    <mergeCell ref="S40:S45"/>
    <mergeCell ref="T40:T45"/>
    <mergeCell ref="U40:U45"/>
    <mergeCell ref="V40:V45"/>
    <mergeCell ref="H40:H45"/>
    <mergeCell ref="L40:L45"/>
    <mergeCell ref="M40:M45"/>
    <mergeCell ref="N40:N45"/>
    <mergeCell ref="O40:O45"/>
    <mergeCell ref="P40:P45"/>
    <mergeCell ref="I40:I45"/>
    <mergeCell ref="J40:J45"/>
    <mergeCell ref="K40:K45"/>
    <mergeCell ref="A40:A45"/>
    <mergeCell ref="C40:C45"/>
    <mergeCell ref="D40:D45"/>
    <mergeCell ref="E40:E45"/>
    <mergeCell ref="G40:G45"/>
    <mergeCell ref="W52:W57"/>
    <mergeCell ref="X52:X57"/>
    <mergeCell ref="Y52:Y57"/>
    <mergeCell ref="R46:R51"/>
    <mergeCell ref="S46:S51"/>
    <mergeCell ref="T46:T51"/>
    <mergeCell ref="U46:U51"/>
    <mergeCell ref="V46:V51"/>
    <mergeCell ref="A52:A57"/>
    <mergeCell ref="C52:C57"/>
    <mergeCell ref="D52:D57"/>
    <mergeCell ref="E52:E57"/>
    <mergeCell ref="G52:G57"/>
    <mergeCell ref="O46:O51"/>
    <mergeCell ref="P46:P51"/>
    <mergeCell ref="I46:I51"/>
    <mergeCell ref="J46:J51"/>
    <mergeCell ref="K46:K51"/>
    <mergeCell ref="Q40:Q45"/>
    <mergeCell ref="W46:W51"/>
    <mergeCell ref="X46:X51"/>
    <mergeCell ref="Y46:Y51"/>
    <mergeCell ref="AW46:AW51"/>
    <mergeCell ref="A46:A51"/>
    <mergeCell ref="C46:C51"/>
    <mergeCell ref="D46:D51"/>
    <mergeCell ref="E46:E51"/>
    <mergeCell ref="G46:G51"/>
    <mergeCell ref="H46:H51"/>
    <mergeCell ref="L46:L51"/>
    <mergeCell ref="M46:M51"/>
    <mergeCell ref="N46:N51"/>
    <mergeCell ref="Q46:Q51"/>
    <mergeCell ref="J52:J57"/>
    <mergeCell ref="AX64:AX69"/>
    <mergeCell ref="M58:M63"/>
    <mergeCell ref="N58:N63"/>
    <mergeCell ref="O58:O63"/>
    <mergeCell ref="AY52:AY57"/>
    <mergeCell ref="O52:O57"/>
    <mergeCell ref="P52:P57"/>
    <mergeCell ref="S64:S69"/>
    <mergeCell ref="T64:T69"/>
    <mergeCell ref="K58:K63"/>
    <mergeCell ref="AY64:AY69"/>
    <mergeCell ref="U64:U69"/>
    <mergeCell ref="V64:V69"/>
    <mergeCell ref="W64:W69"/>
    <mergeCell ref="X64:X69"/>
    <mergeCell ref="K52:K57"/>
    <mergeCell ref="AY58:AY63"/>
    <mergeCell ref="M52:M57"/>
    <mergeCell ref="N52:N57"/>
    <mergeCell ref="C64:C69"/>
    <mergeCell ref="D64:D69"/>
    <mergeCell ref="E64:E69"/>
    <mergeCell ref="G64:G69"/>
    <mergeCell ref="H64:H69"/>
    <mergeCell ref="AX52:AX57"/>
    <mergeCell ref="F58:F63"/>
    <mergeCell ref="F64:F69"/>
    <mergeCell ref="X58:X63"/>
    <mergeCell ref="Y58:Y63"/>
    <mergeCell ref="H58:H63"/>
    <mergeCell ref="L58:L63"/>
    <mergeCell ref="P58:P63"/>
    <mergeCell ref="Q52:Q57"/>
    <mergeCell ref="R52:R57"/>
    <mergeCell ref="S52:S57"/>
    <mergeCell ref="T52:T57"/>
    <mergeCell ref="U52:U57"/>
    <mergeCell ref="V52:V57"/>
    <mergeCell ref="H52:H57"/>
    <mergeCell ref="L52:L57"/>
    <mergeCell ref="I58:I63"/>
    <mergeCell ref="J58:J63"/>
    <mergeCell ref="I52:I57"/>
    <mergeCell ref="A58:A63"/>
    <mergeCell ref="C58:C63"/>
    <mergeCell ref="D58:D63"/>
    <mergeCell ref="E58:E63"/>
    <mergeCell ref="G58:G63"/>
    <mergeCell ref="AX58:AX63"/>
    <mergeCell ref="I64:I69"/>
    <mergeCell ref="J64:J69"/>
    <mergeCell ref="K64:K69"/>
    <mergeCell ref="AW58:AW63"/>
    <mergeCell ref="Y64:Y69"/>
    <mergeCell ref="AW64:AW69"/>
    <mergeCell ref="L64:L69"/>
    <mergeCell ref="P64:P69"/>
    <mergeCell ref="Q64:Q69"/>
    <mergeCell ref="R64:R69"/>
    <mergeCell ref="W58:W63"/>
    <mergeCell ref="T58:T63"/>
    <mergeCell ref="U58:U63"/>
    <mergeCell ref="V58:V63"/>
    <mergeCell ref="Q58:Q63"/>
    <mergeCell ref="R58:R63"/>
    <mergeCell ref="S58:S63"/>
    <mergeCell ref="A64:A69"/>
    <mergeCell ref="H70:H75"/>
    <mergeCell ref="I70:I75"/>
    <mergeCell ref="J70:J75"/>
    <mergeCell ref="K70:K75"/>
    <mergeCell ref="L70:L75"/>
    <mergeCell ref="M70:M75"/>
    <mergeCell ref="N70:N75"/>
    <mergeCell ref="V70:V75"/>
    <mergeCell ref="W70:W75"/>
    <mergeCell ref="O70:O75"/>
    <mergeCell ref="P70:P75"/>
    <mergeCell ref="Q70:Q75"/>
    <mergeCell ref="R70:R75"/>
    <mergeCell ref="S70:S75"/>
    <mergeCell ref="T70:T75"/>
    <mergeCell ref="U70:U75"/>
  </mergeCells>
  <conditionalFormatting sqref="S10">
    <cfRule type="cellIs" dxfId="189" priority="213" operator="equal">
      <formula>"Alta"</formula>
    </cfRule>
    <cfRule type="cellIs" dxfId="188" priority="212" operator="equal">
      <formula>"Muy Alta"</formula>
    </cfRule>
    <cfRule type="cellIs" dxfId="187" priority="215" operator="equal">
      <formula>"Baja"</formula>
    </cfRule>
    <cfRule type="cellIs" dxfId="186" priority="216" operator="equal">
      <formula>"Muy Baja"</formula>
    </cfRule>
    <cfRule type="cellIs" dxfId="185" priority="214" operator="equal">
      <formula>"Media"</formula>
    </cfRule>
  </conditionalFormatting>
  <conditionalFormatting sqref="S16 S22">
    <cfRule type="cellIs" dxfId="184" priority="187" operator="equal">
      <formula>"Muy Baja"</formula>
    </cfRule>
    <cfRule type="cellIs" dxfId="183" priority="186" operator="equal">
      <formula>"Baja"</formula>
    </cfRule>
    <cfRule type="cellIs" dxfId="182" priority="185" operator="equal">
      <formula>"Media"</formula>
    </cfRule>
    <cfRule type="cellIs" dxfId="181" priority="183" operator="equal">
      <formula>"Muy Alta"</formula>
    </cfRule>
    <cfRule type="cellIs" dxfId="180" priority="184" operator="equal">
      <formula>"Alta"</formula>
    </cfRule>
  </conditionalFormatting>
  <conditionalFormatting sqref="S28">
    <cfRule type="cellIs" dxfId="179" priority="169" operator="equal">
      <formula>"Muy Baja"</formula>
    </cfRule>
    <cfRule type="cellIs" dxfId="178" priority="166" operator="equal">
      <formula>"Alta"</formula>
    </cfRule>
    <cfRule type="cellIs" dxfId="177" priority="168" operator="equal">
      <formula>"Baja"</formula>
    </cfRule>
    <cfRule type="cellIs" dxfId="176" priority="167" operator="equal">
      <formula>"Media"</formula>
    </cfRule>
    <cfRule type="cellIs" dxfId="175" priority="165" operator="equal">
      <formula>"Muy Alta"</formula>
    </cfRule>
  </conditionalFormatting>
  <conditionalFormatting sqref="S34">
    <cfRule type="cellIs" dxfId="174" priority="157" operator="equal">
      <formula>"Alta"</formula>
    </cfRule>
    <cfRule type="cellIs" dxfId="173" priority="158" operator="equal">
      <formula>"Media"</formula>
    </cfRule>
    <cfRule type="cellIs" dxfId="172" priority="159" operator="equal">
      <formula>"Baja"</formula>
    </cfRule>
    <cfRule type="cellIs" dxfId="171" priority="160" operator="equal">
      <formula>"Muy Baja"</formula>
    </cfRule>
    <cfRule type="cellIs" dxfId="170" priority="156" operator="equal">
      <formula>"Muy Alta"</formula>
    </cfRule>
  </conditionalFormatting>
  <conditionalFormatting sqref="S40">
    <cfRule type="cellIs" dxfId="169" priority="149" operator="equal">
      <formula>"Media"</formula>
    </cfRule>
    <cfRule type="cellIs" dxfId="168" priority="147" operator="equal">
      <formula>"Muy Alta"</formula>
    </cfRule>
    <cfRule type="cellIs" dxfId="167" priority="151" operator="equal">
      <formula>"Muy Baja"</formula>
    </cfRule>
    <cfRule type="cellIs" dxfId="166" priority="150" operator="equal">
      <formula>"Baja"</formula>
    </cfRule>
    <cfRule type="cellIs" dxfId="165" priority="148" operator="equal">
      <formula>"Alta"</formula>
    </cfRule>
  </conditionalFormatting>
  <conditionalFormatting sqref="S46">
    <cfRule type="cellIs" dxfId="164" priority="141" operator="equal">
      <formula>"Baja"</formula>
    </cfRule>
    <cfRule type="cellIs" dxfId="163" priority="138" operator="equal">
      <formula>"Muy Alta"</formula>
    </cfRule>
    <cfRule type="cellIs" dxfId="162" priority="139" operator="equal">
      <formula>"Alta"</formula>
    </cfRule>
    <cfRule type="cellIs" dxfId="161" priority="142" operator="equal">
      <formula>"Muy Baja"</formula>
    </cfRule>
    <cfRule type="cellIs" dxfId="160" priority="140" operator="equal">
      <formula>"Media"</formula>
    </cfRule>
  </conditionalFormatting>
  <conditionalFormatting sqref="S52">
    <cfRule type="cellIs" dxfId="159" priority="130" operator="equal">
      <formula>"Alta"</formula>
    </cfRule>
    <cfRule type="cellIs" dxfId="158" priority="131" operator="equal">
      <formula>"Media"</formula>
    </cfRule>
    <cfRule type="cellIs" dxfId="157" priority="132" operator="equal">
      <formula>"Baja"</formula>
    </cfRule>
    <cfRule type="cellIs" dxfId="156" priority="133" operator="equal">
      <formula>"Muy Baja"</formula>
    </cfRule>
    <cfRule type="cellIs" dxfId="155" priority="129" operator="equal">
      <formula>"Muy Alta"</formula>
    </cfRule>
  </conditionalFormatting>
  <conditionalFormatting sqref="S58">
    <cfRule type="cellIs" dxfId="154" priority="86" operator="equal">
      <formula>"Baja"</formula>
    </cfRule>
    <cfRule type="cellIs" dxfId="153" priority="87" operator="equal">
      <formula>"Muy Baja"</formula>
    </cfRule>
    <cfRule type="cellIs" dxfId="152" priority="83" operator="equal">
      <formula>"Muy Alta"</formula>
    </cfRule>
    <cfRule type="cellIs" dxfId="151" priority="84" operator="equal">
      <formula>"Alta"</formula>
    </cfRule>
    <cfRule type="cellIs" dxfId="150" priority="85" operator="equal">
      <formula>"Media"</formula>
    </cfRule>
  </conditionalFormatting>
  <conditionalFormatting sqref="S64">
    <cfRule type="cellIs" dxfId="149" priority="120" operator="equal">
      <formula>"Muy Baja"</formula>
    </cfRule>
    <cfRule type="cellIs" dxfId="148" priority="119" operator="equal">
      <formula>"Baja"</formula>
    </cfRule>
    <cfRule type="cellIs" dxfId="147" priority="118" operator="equal">
      <formula>"Media"</formula>
    </cfRule>
    <cfRule type="cellIs" dxfId="146" priority="117" operator="equal">
      <formula>"Alta"</formula>
    </cfRule>
    <cfRule type="cellIs" dxfId="145" priority="116" operator="equal">
      <formula>"Muy Alta"</formula>
    </cfRule>
  </conditionalFormatting>
  <conditionalFormatting sqref="S70">
    <cfRule type="cellIs" dxfId="144" priority="107" operator="equal">
      <formula>"Muy Alta"</formula>
    </cfRule>
    <cfRule type="cellIs" dxfId="143" priority="111" operator="equal">
      <formula>"Muy Baja"</formula>
    </cfRule>
    <cfRule type="cellIs" dxfId="142" priority="109" operator="equal">
      <formula>"Media"</formula>
    </cfRule>
    <cfRule type="cellIs" dxfId="141" priority="108" operator="equal">
      <formula>"Alta"</formula>
    </cfRule>
    <cfRule type="cellIs" dxfId="140" priority="110" operator="equal">
      <formula>"Baja"</formula>
    </cfRule>
  </conditionalFormatting>
  <conditionalFormatting sqref="S82">
    <cfRule type="cellIs" dxfId="139" priority="81" operator="equal">
      <formula>"Baja"</formula>
    </cfRule>
    <cfRule type="cellIs" dxfId="138" priority="82" operator="equal">
      <formula>"Muy Baja"</formula>
    </cfRule>
    <cfRule type="cellIs" dxfId="137" priority="78" operator="equal">
      <formula>"Muy Alta"</formula>
    </cfRule>
    <cfRule type="cellIs" dxfId="136" priority="79" operator="equal">
      <formula>"Alta"</formula>
    </cfRule>
    <cfRule type="cellIs" dxfId="135" priority="80" operator="equal">
      <formula>"Media"</formula>
    </cfRule>
  </conditionalFormatting>
  <conditionalFormatting sqref="S88">
    <cfRule type="cellIs" dxfId="134" priority="49" operator="equal">
      <formula>"Muy Alta"</formula>
    </cfRule>
    <cfRule type="cellIs" dxfId="133" priority="51" operator="equal">
      <formula>"Media"</formula>
    </cfRule>
    <cfRule type="cellIs" dxfId="132" priority="52" operator="equal">
      <formula>"Baja"</formula>
    </cfRule>
    <cfRule type="cellIs" dxfId="131" priority="50" operator="equal">
      <formula>"Alta"</formula>
    </cfRule>
    <cfRule type="cellIs" dxfId="130" priority="53" operator="equal">
      <formula>"Muy Baja"</formula>
    </cfRule>
  </conditionalFormatting>
  <conditionalFormatting sqref="S94">
    <cfRule type="cellIs" dxfId="129" priority="259" operator="equal">
      <formula>"Media"</formula>
    </cfRule>
    <cfRule type="cellIs" dxfId="128" priority="257" operator="equal">
      <formula>"Muy Alta"</formula>
    </cfRule>
    <cfRule type="cellIs" dxfId="127" priority="258" operator="equal">
      <formula>"Alta"</formula>
    </cfRule>
    <cfRule type="cellIs" dxfId="126" priority="260" operator="equal">
      <formula>"Baja"</formula>
    </cfRule>
    <cfRule type="cellIs" dxfId="125" priority="261" operator="equal">
      <formula>"Muy Baja"</formula>
    </cfRule>
  </conditionalFormatting>
  <conditionalFormatting sqref="S118">
    <cfRule type="cellIs" dxfId="124" priority="229" operator="equal">
      <formula>"Baja"</formula>
    </cfRule>
    <cfRule type="cellIs" dxfId="123" priority="228" operator="equal">
      <formula>"Media"</formula>
    </cfRule>
    <cfRule type="cellIs" dxfId="122" priority="227" operator="equal">
      <formula>"Alta"</formula>
    </cfRule>
    <cfRule type="cellIs" dxfId="121" priority="226" operator="equal">
      <formula>"Muy Alta"</formula>
    </cfRule>
    <cfRule type="cellIs" dxfId="120" priority="230" operator="equal">
      <formula>"Muy Baja"</formula>
    </cfRule>
  </conditionalFormatting>
  <conditionalFormatting sqref="V10:V75 V82:V99">
    <cfRule type="containsText" dxfId="119" priority="29" operator="containsText" text="❌">
      <formula>NOT(ISERROR(SEARCH("❌",V10)))</formula>
    </cfRule>
  </conditionalFormatting>
  <conditionalFormatting sqref="V118:V123">
    <cfRule type="containsText" dxfId="118" priority="54" operator="containsText" text="❌">
      <formula>NOT(ISERROR(SEARCH("❌",V118)))</formula>
    </cfRule>
  </conditionalFormatting>
  <conditionalFormatting sqref="W10">
    <cfRule type="cellIs" dxfId="117" priority="211" operator="equal">
      <formula>"Leve"</formula>
    </cfRule>
    <cfRule type="cellIs" dxfId="116" priority="210" operator="equal">
      <formula>"Menor"</formula>
    </cfRule>
    <cfRule type="cellIs" dxfId="115" priority="209" operator="equal">
      <formula>"Moderado"</formula>
    </cfRule>
    <cfRule type="cellIs" dxfId="114" priority="208" operator="equal">
      <formula>"Mayor"</formula>
    </cfRule>
    <cfRule type="cellIs" dxfId="113" priority="207" operator="equal">
      <formula>"Catastrófico"</formula>
    </cfRule>
  </conditionalFormatting>
  <conditionalFormatting sqref="W16 W22 W28 W34 W40 W46 W52 W58 W64 W70">
    <cfRule type="cellIs" dxfId="112" priority="178" operator="equal">
      <formula>"Catastrófico"</formula>
    </cfRule>
    <cfRule type="cellIs" dxfId="111" priority="179" operator="equal">
      <formula>"Mayor"</formula>
    </cfRule>
    <cfRule type="cellIs" dxfId="110" priority="182" operator="equal">
      <formula>"Leve"</formula>
    </cfRule>
    <cfRule type="cellIs" dxfId="109" priority="181" operator="equal">
      <formula>"Menor"</formula>
    </cfRule>
    <cfRule type="cellIs" dxfId="108" priority="180" operator="equal">
      <formula>"Moderado"</formula>
    </cfRule>
  </conditionalFormatting>
  <conditionalFormatting sqref="W82">
    <cfRule type="cellIs" dxfId="107" priority="77" operator="equal">
      <formula>"Leve"</formula>
    </cfRule>
    <cfRule type="cellIs" dxfId="106" priority="76" operator="equal">
      <formula>"Menor"</formula>
    </cfRule>
    <cfRule type="cellIs" dxfId="105" priority="75" operator="equal">
      <formula>"Moderado"</formula>
    </cfRule>
    <cfRule type="cellIs" dxfId="104" priority="74" operator="equal">
      <formula>"Mayor"</formula>
    </cfRule>
    <cfRule type="cellIs" dxfId="103" priority="73" operator="equal">
      <formula>"Catastrófico"</formula>
    </cfRule>
  </conditionalFormatting>
  <conditionalFormatting sqref="W88">
    <cfRule type="cellIs" dxfId="102" priority="48" operator="equal">
      <formula>"Leve"</formula>
    </cfRule>
    <cfRule type="cellIs" dxfId="101" priority="47" operator="equal">
      <formula>"Menor"</formula>
    </cfRule>
    <cfRule type="cellIs" dxfId="100" priority="46" operator="equal">
      <formula>"Moderado"</formula>
    </cfRule>
    <cfRule type="cellIs" dxfId="99" priority="44" operator="equal">
      <formula>"Catastrófico"</formula>
    </cfRule>
    <cfRule type="cellIs" dxfId="98" priority="45" operator="equal">
      <formula>"Mayor"</formula>
    </cfRule>
  </conditionalFormatting>
  <conditionalFormatting sqref="W94">
    <cfRule type="cellIs" dxfId="97" priority="8" operator="equal">
      <formula>"Menor"</formula>
    </cfRule>
    <cfRule type="cellIs" dxfId="96" priority="9" operator="equal">
      <formula>"Leve"</formula>
    </cfRule>
    <cfRule type="cellIs" dxfId="95" priority="7" operator="equal">
      <formula>"Moderado"</formula>
    </cfRule>
    <cfRule type="cellIs" dxfId="94" priority="6" operator="equal">
      <formula>"Mayor"</formula>
    </cfRule>
    <cfRule type="cellIs" dxfId="93" priority="5" operator="equal">
      <formula>"Catastrófico"</formula>
    </cfRule>
  </conditionalFormatting>
  <conditionalFormatting sqref="W118">
    <cfRule type="cellIs" dxfId="92" priority="292" operator="equal">
      <formula>"Leve"</formula>
    </cfRule>
    <cfRule type="cellIs" dxfId="91" priority="288" operator="equal">
      <formula>"Catastrófico"</formula>
    </cfRule>
    <cfRule type="cellIs" dxfId="90" priority="289" operator="equal">
      <formula>"Mayor"</formula>
    </cfRule>
    <cfRule type="cellIs" dxfId="89" priority="290" operator="equal">
      <formula>"Moderado"</formula>
    </cfRule>
    <cfRule type="cellIs" dxfId="88" priority="291" operator="equal">
      <formula>"Menor"</formula>
    </cfRule>
  </conditionalFormatting>
  <conditionalFormatting sqref="Y10">
    <cfRule type="cellIs" dxfId="87" priority="205" operator="equal">
      <formula>"Moderado"</formula>
    </cfRule>
    <cfRule type="cellIs" dxfId="86" priority="203" operator="equal">
      <formula>"Extremo"</formula>
    </cfRule>
    <cfRule type="cellIs" dxfId="85" priority="206" operator="equal">
      <formula>"Bajo"</formula>
    </cfRule>
    <cfRule type="cellIs" dxfId="84" priority="204" operator="equal">
      <formula>"Alto"</formula>
    </cfRule>
  </conditionalFormatting>
  <conditionalFormatting sqref="Y16">
    <cfRule type="cellIs" dxfId="83" priority="174" operator="equal">
      <formula>"Extremo"</formula>
    </cfRule>
    <cfRule type="cellIs" dxfId="82" priority="175" operator="equal">
      <formula>"Alto"</formula>
    </cfRule>
    <cfRule type="cellIs" dxfId="81" priority="176" operator="equal">
      <formula>"Moderado"</formula>
    </cfRule>
    <cfRule type="cellIs" dxfId="80" priority="177" operator="equal">
      <formula>"Bajo"</formula>
    </cfRule>
  </conditionalFormatting>
  <conditionalFormatting sqref="Y22">
    <cfRule type="cellIs" dxfId="79" priority="170" operator="equal">
      <formula>"Extremo"</formula>
    </cfRule>
    <cfRule type="cellIs" dxfId="78" priority="173" operator="equal">
      <formula>"Bajo"</formula>
    </cfRule>
    <cfRule type="cellIs" dxfId="77" priority="171" operator="equal">
      <formula>"Alto"</formula>
    </cfRule>
    <cfRule type="cellIs" dxfId="76" priority="172" operator="equal">
      <formula>"Moderado"</formula>
    </cfRule>
  </conditionalFormatting>
  <conditionalFormatting sqref="Y28">
    <cfRule type="cellIs" dxfId="75" priority="163" operator="equal">
      <formula>"Moderado"</formula>
    </cfRule>
    <cfRule type="cellIs" dxfId="74" priority="161" operator="equal">
      <formula>"Extremo"</formula>
    </cfRule>
    <cfRule type="cellIs" dxfId="73" priority="162" operator="equal">
      <formula>"Alto"</formula>
    </cfRule>
    <cfRule type="cellIs" dxfId="72" priority="164" operator="equal">
      <formula>"Bajo"</formula>
    </cfRule>
  </conditionalFormatting>
  <conditionalFormatting sqref="Y34">
    <cfRule type="cellIs" dxfId="71" priority="152" operator="equal">
      <formula>"Extremo"</formula>
    </cfRule>
    <cfRule type="cellIs" dxfId="70" priority="155" operator="equal">
      <formula>"Bajo"</formula>
    </cfRule>
    <cfRule type="cellIs" dxfId="69" priority="154" operator="equal">
      <formula>"Moderado"</formula>
    </cfRule>
    <cfRule type="cellIs" dxfId="68" priority="153" operator="equal">
      <formula>"Alto"</formula>
    </cfRule>
  </conditionalFormatting>
  <conditionalFormatting sqref="Y40">
    <cfRule type="cellIs" dxfId="67" priority="146" operator="equal">
      <formula>"Bajo"</formula>
    </cfRule>
    <cfRule type="cellIs" dxfId="66" priority="145" operator="equal">
      <formula>"Moderado"</formula>
    </cfRule>
    <cfRule type="cellIs" dxfId="65" priority="144" operator="equal">
      <formula>"Alto"</formula>
    </cfRule>
    <cfRule type="cellIs" dxfId="64" priority="143" operator="equal">
      <formula>"Extremo"</formula>
    </cfRule>
  </conditionalFormatting>
  <conditionalFormatting sqref="Y46">
    <cfRule type="cellIs" dxfId="63" priority="134" operator="equal">
      <formula>"Extremo"</formula>
    </cfRule>
    <cfRule type="cellIs" dxfId="62" priority="137" operator="equal">
      <formula>"Bajo"</formula>
    </cfRule>
    <cfRule type="cellIs" dxfId="61" priority="135" operator="equal">
      <formula>"Alto"</formula>
    </cfRule>
    <cfRule type="cellIs" dxfId="60" priority="136" operator="equal">
      <formula>"Moderado"</formula>
    </cfRule>
  </conditionalFormatting>
  <conditionalFormatting sqref="Y52">
    <cfRule type="cellIs" dxfId="59" priority="125" operator="equal">
      <formula>"Extremo"</formula>
    </cfRule>
    <cfRule type="cellIs" dxfId="58" priority="126" operator="equal">
      <formula>"Alto"</formula>
    </cfRule>
    <cfRule type="cellIs" dxfId="57" priority="127" operator="equal">
      <formula>"Moderado"</formula>
    </cfRule>
    <cfRule type="cellIs" dxfId="56" priority="128" operator="equal">
      <formula>"Bajo"</formula>
    </cfRule>
  </conditionalFormatting>
  <conditionalFormatting sqref="Y58">
    <cfRule type="cellIs" dxfId="55" priority="124" operator="equal">
      <formula>"Bajo"</formula>
    </cfRule>
    <cfRule type="cellIs" dxfId="54" priority="123" operator="equal">
      <formula>"Moderado"</formula>
    </cfRule>
    <cfRule type="cellIs" dxfId="53" priority="122" operator="equal">
      <formula>"Alto"</formula>
    </cfRule>
    <cfRule type="cellIs" dxfId="52" priority="121" operator="equal">
      <formula>"Extremo"</formula>
    </cfRule>
  </conditionalFormatting>
  <conditionalFormatting sqref="Y64">
    <cfRule type="cellIs" dxfId="51" priority="114" operator="equal">
      <formula>"Moderado"</formula>
    </cfRule>
    <cfRule type="cellIs" dxfId="50" priority="113" operator="equal">
      <formula>"Alto"</formula>
    </cfRule>
    <cfRule type="cellIs" dxfId="49" priority="112" operator="equal">
      <formula>"Extremo"</formula>
    </cfRule>
    <cfRule type="cellIs" dxfId="48" priority="115" operator="equal">
      <formula>"Bajo"</formula>
    </cfRule>
  </conditionalFormatting>
  <conditionalFormatting sqref="Y70">
    <cfRule type="cellIs" dxfId="47" priority="106" operator="equal">
      <formula>"Bajo"</formula>
    </cfRule>
    <cfRule type="cellIs" dxfId="46" priority="105" operator="equal">
      <formula>"Moderado"</formula>
    </cfRule>
    <cfRule type="cellIs" dxfId="45" priority="103" operator="equal">
      <formula>"Extremo"</formula>
    </cfRule>
    <cfRule type="cellIs" dxfId="44" priority="104" operator="equal">
      <formula>"Alto"</formula>
    </cfRule>
  </conditionalFormatting>
  <conditionalFormatting sqref="Y82">
    <cfRule type="cellIs" dxfId="43" priority="70" operator="equal">
      <formula>"Alto"</formula>
    </cfRule>
    <cfRule type="cellIs" dxfId="42" priority="72" operator="equal">
      <formula>"Bajo"</formula>
    </cfRule>
    <cfRule type="cellIs" dxfId="41" priority="71" operator="equal">
      <formula>"Moderado"</formula>
    </cfRule>
    <cfRule type="cellIs" dxfId="40" priority="69" operator="equal">
      <formula>"Extremo"</formula>
    </cfRule>
  </conditionalFormatting>
  <conditionalFormatting sqref="Y88">
    <cfRule type="cellIs" dxfId="39" priority="28" operator="equal">
      <formula>"Bajo"</formula>
    </cfRule>
    <cfRule type="cellIs" dxfId="38" priority="27" operator="equal">
      <formula>"Moderado"</formula>
    </cfRule>
    <cfRule type="cellIs" dxfId="37" priority="26" operator="equal">
      <formula>"Alto"</formula>
    </cfRule>
    <cfRule type="cellIs" dxfId="36" priority="25" operator="equal">
      <formula>"Extremo"</formula>
    </cfRule>
  </conditionalFormatting>
  <conditionalFormatting sqref="Y94">
    <cfRule type="cellIs" dxfId="35" priority="1" operator="equal">
      <formula>"Extremo"</formula>
    </cfRule>
    <cfRule type="cellIs" dxfId="34" priority="4" operator="equal">
      <formula>"Bajo"</formula>
    </cfRule>
    <cfRule type="cellIs" dxfId="33" priority="3" operator="equal">
      <formula>"Moderado"</formula>
    </cfRule>
    <cfRule type="cellIs" dxfId="32" priority="2" operator="equal">
      <formula>"Alto"</formula>
    </cfRule>
  </conditionalFormatting>
  <conditionalFormatting sqref="Y118">
    <cfRule type="cellIs" dxfId="31" priority="222" operator="equal">
      <formula>"Extremo"</formula>
    </cfRule>
    <cfRule type="cellIs" dxfId="30" priority="223" operator="equal">
      <formula>"Alto"</formula>
    </cfRule>
    <cfRule type="cellIs" dxfId="29" priority="224" operator="equal">
      <formula>"Moderado"</formula>
    </cfRule>
    <cfRule type="cellIs" dxfId="28" priority="225" operator="equal">
      <formula>"Bajo"</formula>
    </cfRule>
  </conditionalFormatting>
  <conditionalFormatting sqref="AM10:AM75 AM82:AM99">
    <cfRule type="cellIs" dxfId="27" priority="39" operator="equal">
      <formula>"Muy Alta"</formula>
    </cfRule>
    <cfRule type="cellIs" dxfId="26" priority="43" operator="equal">
      <formula>"Muy Baja"</formula>
    </cfRule>
    <cfRule type="cellIs" dxfId="25" priority="42" operator="equal">
      <formula>"Baja"</formula>
    </cfRule>
    <cfRule type="cellIs" dxfId="24" priority="41" operator="equal">
      <formula>"Media"</formula>
    </cfRule>
    <cfRule type="cellIs" dxfId="23" priority="40" operator="equal">
      <formula>"Alta"</formula>
    </cfRule>
  </conditionalFormatting>
  <conditionalFormatting sqref="AM120:AM123">
    <cfRule type="cellIs" dxfId="22" priority="68" operator="equal">
      <formula>"Muy Baja"</formula>
    </cfRule>
    <cfRule type="cellIs" dxfId="21" priority="67" operator="equal">
      <formula>"Baja"</formula>
    </cfRule>
    <cfRule type="cellIs" dxfId="20" priority="66" operator="equal">
      <formula>"Media"</formula>
    </cfRule>
    <cfRule type="cellIs" dxfId="19" priority="65" operator="equal">
      <formula>"Alta"</formula>
    </cfRule>
    <cfRule type="cellIs" dxfId="18" priority="64" operator="equal">
      <formula>"Muy Alta"</formula>
    </cfRule>
  </conditionalFormatting>
  <conditionalFormatting sqref="AO10:AO75 AO82:AO99">
    <cfRule type="cellIs" dxfId="17" priority="35" operator="equal">
      <formula>"Mayor"</formula>
    </cfRule>
    <cfRule type="cellIs" dxfId="16" priority="34" operator="equal">
      <formula>"Catastrófico"</formula>
    </cfRule>
    <cfRule type="cellIs" dxfId="15" priority="36" operator="equal">
      <formula>"Moderado"</formula>
    </cfRule>
    <cfRule type="cellIs" dxfId="14" priority="37" operator="equal">
      <formula>"Menor"</formula>
    </cfRule>
    <cfRule type="cellIs" dxfId="13" priority="38" operator="equal">
      <formula>"Leve"</formula>
    </cfRule>
  </conditionalFormatting>
  <conditionalFormatting sqref="AO120:AO123">
    <cfRule type="cellIs" dxfId="12" priority="62" operator="equal">
      <formula>"Menor"</formula>
    </cfRule>
    <cfRule type="cellIs" dxfId="11" priority="61" operator="equal">
      <formula>"Moderado"</formula>
    </cfRule>
    <cfRule type="cellIs" dxfId="10" priority="60" operator="equal">
      <formula>"Mayor"</formula>
    </cfRule>
    <cfRule type="cellIs" dxfId="9" priority="59" operator="equal">
      <formula>"Catastrófico"</formula>
    </cfRule>
    <cfRule type="cellIs" dxfId="8" priority="63" operator="equal">
      <formula>"Leve"</formula>
    </cfRule>
  </conditionalFormatting>
  <conditionalFormatting sqref="AQ10:AQ75 AQ82:AQ99">
    <cfRule type="cellIs" dxfId="7" priority="33" operator="equal">
      <formula>"Bajo"</formula>
    </cfRule>
    <cfRule type="cellIs" dxfId="6" priority="32" operator="equal">
      <formula>"Moderado"</formula>
    </cfRule>
    <cfRule type="cellIs" dxfId="5" priority="31" operator="equal">
      <formula>"Alto"</formula>
    </cfRule>
    <cfRule type="cellIs" dxfId="4" priority="30" operator="equal">
      <formula>"Extremo"</formula>
    </cfRule>
  </conditionalFormatting>
  <conditionalFormatting sqref="AQ120:AQ123">
    <cfRule type="cellIs" dxfId="3" priority="58" operator="equal">
      <formula>"Bajo"</formula>
    </cfRule>
    <cfRule type="cellIs" dxfId="2" priority="57" operator="equal">
      <formula>"Moderado"</formula>
    </cfRule>
    <cfRule type="cellIs" dxfId="1" priority="55" operator="equal">
      <formula>"Extremo"</formula>
    </cfRule>
    <cfRule type="cellIs" dxfId="0" priority="56" operator="equal">
      <formula>"Alto"</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www.umv.gov.co&amp;CDES-FM-018
Página &amp;P de &amp;N</oddFooter>
  </headerFooter>
  <colBreaks count="1" manualBreakCount="1">
    <brk id="24" max="75" man="1"/>
  </colBreaks>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DB6B4270-589A-427D-B661-A5C63FDAA5AC}">
          <x14:formula1>
            <xm:f>Listas!$H$2:$H$6</xm:f>
          </x14:formula1>
          <xm:sqref>AB120:AB123 AB96:AB99</xm:sqref>
        </x14:dataValidation>
        <x14:dataValidation type="list" allowBlank="1" showInputMessage="1" showErrorMessage="1" xr:uid="{E617D568-8090-45F2-B9D6-80D248980F41}">
          <x14:formula1>
            <xm:f>Listas!$H$9:$H$13</xm:f>
          </x14:formula1>
          <xm:sqref>P118:P123 P94:P99</xm:sqref>
        </x14:dataValidation>
        <x14:dataValidation type="list" allowBlank="1" showInputMessage="1" showErrorMessage="1" xr:uid="{42AFE7C6-952B-4CC6-8A5A-0BD451DE5E34}">
          <x14:formula1>
            <xm:f>Listas!$B$2:$B$5</xm:f>
          </x14:formula1>
          <xm:sqref>AR120:AR123 AR94:AR99</xm:sqref>
        </x14:dataValidation>
        <x14:dataValidation type="list" allowBlank="1" showInputMessage="1" showErrorMessage="1" xr:uid="{B5C78628-445C-43F7-9930-C30F8C36D5DE}">
          <x14:formula1>
            <xm:f>Listas!$E$2:$E$4</xm:f>
          </x14:formula1>
          <xm:sqref>C118:C123 C94:C99</xm:sqref>
        </x14:dataValidation>
        <x14:dataValidation type="list" allowBlank="1" showInputMessage="1" showErrorMessage="1" xr:uid="{D213939E-9026-470E-AAB7-260BEB540155}">
          <x14:formula1>
            <xm:f>'Tabla Valoración controles'!$D$13:$D$14</xm:f>
          </x14:formula1>
          <xm:sqref>AK120:AK123 AK96:AK99</xm:sqref>
        </x14:dataValidation>
        <x14:dataValidation type="list" allowBlank="1" showInputMessage="1" showErrorMessage="1" xr:uid="{0943ECF3-A48A-45DB-A044-C194E383F1D2}">
          <x14:formula1>
            <xm:f>'Tabla Valoración controles'!$D$11:$D$12</xm:f>
          </x14:formula1>
          <xm:sqref>AJ120:AJ123 AJ96:AJ99</xm:sqref>
        </x14:dataValidation>
        <x14:dataValidation type="list" allowBlank="1" showInputMessage="1" showErrorMessage="1" xr:uid="{9DF2A661-0306-49C4-B763-8ECA32E04CB6}">
          <x14:formula1>
            <xm:f>'Tabla Valoración controles'!$D$9:$D$10</xm:f>
          </x14:formula1>
          <xm:sqref>AI120:AI123 AI96:AI99</xm:sqref>
        </x14:dataValidation>
        <x14:dataValidation type="list" allowBlank="1" showInputMessage="1" showErrorMessage="1" xr:uid="{41F586B9-3FCF-4210-8B86-6C165E4EFC45}">
          <x14:formula1>
            <xm:f>'Tabla Valoración controles'!$D$7:$D$8</xm:f>
          </x14:formula1>
          <xm:sqref>AG120:AG123 AG96:AG99</xm:sqref>
        </x14:dataValidation>
        <x14:dataValidation type="list" allowBlank="1" showInputMessage="1" showErrorMessage="1" xr:uid="{FD1A3F05-CE30-4735-AAD3-25083A429335}">
          <x14:formula1>
            <xm:f>'Tabla Valoración controles'!$D$4:$D$6</xm:f>
          </x14:formula1>
          <xm:sqref>AF120:AF123 AF96:AF99</xm:sqref>
        </x14:dataValidation>
        <x14:dataValidation type="list" allowBlank="1" showInputMessage="1" showErrorMessage="1" xr:uid="{2B62EAF2-771C-4950-898A-454FDF995302}">
          <x14:formula1>
            <xm:f>Listas!$B$23:$B$25</xm:f>
          </x14:formula1>
          <xm:sqref>D94:D99</xm:sqref>
        </x14:dataValidation>
        <x14:dataValidation type="list" allowBlank="1" showInputMessage="1" showErrorMessage="1" xr:uid="{19FAC3CF-EA5F-4D4D-AD74-D1506064C744}">
          <x14:formula1>
            <xm:f>Listas!$B$36:$B$43</xm:f>
          </x14:formula1>
          <xm:sqref>J118:J123</xm:sqref>
        </x14:dataValidation>
        <x14:dataValidation type="list" allowBlank="1" showInputMessage="1" showErrorMessage="1" xr:uid="{D333CC08-5CCF-429A-AE06-4DC1E398FCCF}">
          <x14:formula1>
            <xm:f>Listas!$H$15:$H$19</xm:f>
          </x14:formula1>
          <xm:sqref>Q118:Q123 Q94:Q99</xm:sqref>
        </x14:dataValidation>
        <x14:dataValidation type="list" allowBlank="1" showInputMessage="1" showErrorMessage="1" xr:uid="{A905E145-D7BF-48B1-934B-A07075F4F858}">
          <x14:formula1>
            <xm:f>'Intructivo control cambio'!$C$256:$C$279</xm:f>
          </x14:formula1>
          <xm:sqref>B10 B16 B22 B28 B34 B40 B46 B52 B58 B64 B70 B76 B82 B88 B94 B118 B106 B112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D3618-8D7A-413A-87C9-92C790DB0077}">
  <sheetPr>
    <tabColor theme="9" tint="-0.249977111117893"/>
  </sheetPr>
  <dimension ref="A1:JP27"/>
  <sheetViews>
    <sheetView zoomScale="50" zoomScaleNormal="50" zoomScaleSheetLayoutView="50" zoomScalePageLayoutView="60" workbookViewId="0">
      <selection activeCell="E10" sqref="E10:E15"/>
    </sheetView>
  </sheetViews>
  <sheetFormatPr baseColWidth="10" defaultColWidth="11.42578125" defaultRowHeight="15" x14ac:dyDescent="0.2"/>
  <cols>
    <col min="1" max="1" width="6.5703125" style="111" customWidth="1"/>
    <col min="2" max="2" width="23.5703125" style="111" customWidth="1"/>
    <col min="3" max="3" width="22.7109375" style="111" customWidth="1"/>
    <col min="4" max="4" width="19.140625" style="111" customWidth="1"/>
    <col min="5" max="6" width="25.28515625" style="111" customWidth="1"/>
    <col min="7" max="7" width="51.140625" style="111" customWidth="1"/>
    <col min="8" max="8" width="21" style="95" customWidth="1"/>
    <col min="9" max="9" width="17.7109375" style="95" customWidth="1"/>
    <col min="10" max="11" width="18.85546875" style="95" customWidth="1"/>
    <col min="12" max="12" width="24.28515625" style="95" customWidth="1"/>
    <col min="13" max="13" width="19.42578125" style="95" customWidth="1"/>
    <col min="14" max="14" width="20.5703125" style="95" customWidth="1"/>
    <col min="15" max="15" width="16.7109375" style="112" customWidth="1"/>
    <col min="16" max="16" width="16.7109375" style="95" customWidth="1"/>
    <col min="17" max="17" width="13.85546875" style="95" customWidth="1"/>
    <col min="18" max="18" width="19.5703125" style="95" customWidth="1"/>
    <col min="19" max="19" width="35.85546875" style="95" customWidth="1"/>
    <col min="20" max="20" width="19" style="95" customWidth="1"/>
    <col min="21" max="21" width="17.5703125" style="95" customWidth="1"/>
    <col min="22" max="22" width="15" style="95" customWidth="1"/>
    <col min="23" max="23" width="5.140625" style="95" customWidth="1"/>
    <col min="24" max="24" width="29.85546875" style="95" customWidth="1"/>
    <col min="25" max="25" width="11.7109375" style="95" customWidth="1"/>
    <col min="26" max="26" width="33.5703125" style="95" customWidth="1"/>
    <col min="27" max="27" width="32.7109375" style="95" customWidth="1"/>
    <col min="28" max="28" width="19.7109375" style="95" customWidth="1"/>
    <col min="29" max="29" width="5.85546875" style="95" customWidth="1"/>
    <col min="30" max="30" width="6.85546875" style="95" customWidth="1"/>
    <col min="31" max="31" width="5" style="95" customWidth="1"/>
    <col min="32" max="32" width="5.5703125" style="95" customWidth="1"/>
    <col min="33" max="33" width="7.140625" style="95" customWidth="1"/>
    <col min="34" max="34" width="6.7109375" style="95" customWidth="1"/>
    <col min="35" max="35" width="7.5703125" style="95" customWidth="1"/>
    <col min="36" max="36" width="8.5703125" style="95" customWidth="1"/>
    <col min="37" max="41" width="10.85546875" style="95" customWidth="1"/>
    <col min="42" max="42" width="33.28515625" style="110" customWidth="1"/>
    <col min="43" max="43" width="23" style="95" customWidth="1"/>
    <col min="44" max="44" width="18.85546875" style="95" customWidth="1"/>
    <col min="45" max="45" width="23.7109375" style="95" customWidth="1"/>
    <col min="46" max="46" width="22.42578125" style="95" customWidth="1"/>
    <col min="47" max="47" width="16.42578125" style="95" customWidth="1"/>
    <col min="48" max="48" width="20.5703125" style="95" customWidth="1"/>
    <col min="49" max="16384" width="11.42578125" style="95"/>
  </cols>
  <sheetData>
    <row r="1" spans="1:276" s="97" customFormat="1" ht="20.25" x14ac:dyDescent="0.3">
      <c r="A1" s="328"/>
      <c r="B1" s="329"/>
      <c r="C1" s="330"/>
      <c r="D1" s="331"/>
      <c r="E1" s="319" t="s">
        <v>135</v>
      </c>
      <c r="F1" s="320"/>
      <c r="G1" s="320"/>
      <c r="H1" s="320"/>
      <c r="I1" s="320"/>
      <c r="J1" s="320"/>
      <c r="K1" s="320"/>
      <c r="L1" s="320"/>
      <c r="M1" s="320"/>
      <c r="N1" s="320"/>
      <c r="O1" s="320"/>
      <c r="P1" s="320"/>
      <c r="Q1" s="320"/>
      <c r="R1" s="320"/>
      <c r="S1" s="320"/>
      <c r="T1" s="320"/>
      <c r="U1" s="321"/>
      <c r="V1" s="136"/>
      <c r="W1" s="136"/>
      <c r="X1" s="136"/>
      <c r="Y1" s="136"/>
      <c r="Z1" s="136"/>
      <c r="AA1" s="136"/>
      <c r="AB1" s="316"/>
      <c r="AC1" s="316"/>
      <c r="AD1" s="316"/>
      <c r="AE1" s="316"/>
      <c r="AF1" s="316"/>
      <c r="AG1" s="316"/>
      <c r="AH1" s="316"/>
      <c r="AI1" s="316"/>
      <c r="AJ1" s="316"/>
      <c r="AK1" s="316"/>
      <c r="AL1" s="316"/>
      <c r="AM1" s="316"/>
      <c r="AN1" s="316"/>
      <c r="AO1" s="316"/>
      <c r="AP1" s="316"/>
      <c r="AQ1" s="316"/>
      <c r="AR1" s="316"/>
      <c r="AS1" s="316"/>
      <c r="AT1" s="316"/>
      <c r="AU1" s="316"/>
      <c r="AV1" s="316"/>
      <c r="AW1" s="96"/>
      <c r="AX1" s="96"/>
      <c r="AY1" s="96"/>
      <c r="AZ1" s="96"/>
      <c r="BA1" s="96"/>
      <c r="BB1" s="96"/>
      <c r="BC1" s="96"/>
      <c r="BD1" s="96"/>
      <c r="BE1" s="96"/>
      <c r="BF1" s="96"/>
      <c r="BG1" s="96"/>
      <c r="BH1" s="96"/>
      <c r="BI1" s="96"/>
      <c r="BJ1" s="96"/>
      <c r="BK1" s="96"/>
      <c r="BL1" s="96"/>
      <c r="BM1" s="96"/>
      <c r="BN1" s="96"/>
      <c r="BO1" s="96"/>
      <c r="BP1" s="96"/>
      <c r="BQ1" s="96"/>
      <c r="BR1" s="96"/>
      <c r="BS1" s="96"/>
      <c r="BT1" s="96"/>
    </row>
    <row r="2" spans="1:276" s="97" customFormat="1" ht="21" thickBot="1" x14ac:dyDescent="0.35">
      <c r="A2" s="332"/>
      <c r="B2" s="333"/>
      <c r="C2" s="334"/>
      <c r="D2" s="335"/>
      <c r="E2" s="322"/>
      <c r="F2" s="323"/>
      <c r="G2" s="323"/>
      <c r="H2" s="323"/>
      <c r="I2" s="323"/>
      <c r="J2" s="323"/>
      <c r="K2" s="323"/>
      <c r="L2" s="323"/>
      <c r="M2" s="323"/>
      <c r="N2" s="323"/>
      <c r="O2" s="323"/>
      <c r="P2" s="323"/>
      <c r="Q2" s="323"/>
      <c r="R2" s="323"/>
      <c r="S2" s="323"/>
      <c r="T2" s="323"/>
      <c r="U2" s="324"/>
      <c r="V2" s="136"/>
      <c r="W2" s="136"/>
      <c r="X2" s="136"/>
      <c r="Y2" s="136"/>
      <c r="Z2" s="136"/>
      <c r="AA2" s="136"/>
      <c r="AB2" s="316"/>
      <c r="AC2" s="316"/>
      <c r="AD2" s="316"/>
      <c r="AE2" s="316"/>
      <c r="AF2" s="316"/>
      <c r="AG2" s="316"/>
      <c r="AH2" s="316"/>
      <c r="AI2" s="316"/>
      <c r="AJ2" s="316"/>
      <c r="AK2" s="316"/>
      <c r="AL2" s="316"/>
      <c r="AM2" s="316"/>
      <c r="AN2" s="316"/>
      <c r="AO2" s="316"/>
      <c r="AP2" s="316"/>
      <c r="AQ2" s="316"/>
      <c r="AR2" s="316"/>
      <c r="AS2" s="316"/>
      <c r="AT2" s="316"/>
      <c r="AU2" s="316"/>
      <c r="AV2" s="316"/>
      <c r="AW2" s="96"/>
      <c r="AX2" s="96"/>
      <c r="AY2" s="96"/>
      <c r="AZ2" s="96"/>
      <c r="BA2" s="96"/>
      <c r="BB2" s="96"/>
      <c r="BC2" s="96"/>
      <c r="BD2" s="96"/>
      <c r="BE2" s="96"/>
      <c r="BF2" s="96"/>
      <c r="BG2" s="96"/>
      <c r="BH2" s="96"/>
      <c r="BI2" s="96"/>
      <c r="BJ2" s="96"/>
      <c r="BK2" s="96"/>
      <c r="BL2" s="96"/>
      <c r="BM2" s="96"/>
      <c r="BN2" s="96"/>
      <c r="BO2" s="96"/>
      <c r="BP2" s="96"/>
      <c r="BQ2" s="96"/>
      <c r="BR2" s="96"/>
      <c r="BS2" s="96"/>
      <c r="BT2" s="96"/>
    </row>
    <row r="3" spans="1:276" s="97" customFormat="1" ht="27.75" customHeight="1" thickBot="1" x14ac:dyDescent="0.35">
      <c r="A3" s="332"/>
      <c r="B3" s="333"/>
      <c r="C3" s="334"/>
      <c r="D3" s="335"/>
      <c r="E3" s="325" t="s">
        <v>136</v>
      </c>
      <c r="F3" s="326"/>
      <c r="G3" s="326"/>
      <c r="H3" s="326"/>
      <c r="I3" s="326"/>
      <c r="J3" s="327"/>
      <c r="K3" s="325" t="s">
        <v>137</v>
      </c>
      <c r="L3" s="326"/>
      <c r="M3" s="326"/>
      <c r="N3" s="326"/>
      <c r="O3" s="326"/>
      <c r="P3" s="326"/>
      <c r="Q3" s="326"/>
      <c r="R3" s="326"/>
      <c r="S3" s="326"/>
      <c r="T3" s="326"/>
      <c r="U3" s="327"/>
      <c r="V3" s="137"/>
      <c r="W3" s="137"/>
      <c r="X3" s="137"/>
      <c r="Y3" s="137"/>
      <c r="Z3" s="137"/>
      <c r="AA3" s="136"/>
      <c r="AB3" s="317"/>
      <c r="AC3" s="317"/>
      <c r="AD3" s="317"/>
      <c r="AE3" s="317"/>
      <c r="AF3" s="317"/>
      <c r="AG3" s="317"/>
      <c r="AH3" s="317"/>
      <c r="AI3" s="317"/>
      <c r="AJ3" s="317"/>
      <c r="AK3" s="317"/>
      <c r="AL3" s="317"/>
      <c r="AM3" s="317"/>
      <c r="AN3" s="317"/>
      <c r="AO3" s="317"/>
      <c r="AP3" s="317"/>
      <c r="AQ3" s="317"/>
      <c r="AR3" s="317"/>
      <c r="AS3" s="317"/>
      <c r="AT3" s="317"/>
      <c r="AU3" s="317"/>
      <c r="AV3" s="317"/>
      <c r="AW3" s="96"/>
      <c r="AX3" s="96"/>
      <c r="AY3" s="96"/>
      <c r="AZ3" s="96"/>
      <c r="BA3" s="96"/>
      <c r="BB3" s="96"/>
      <c r="BC3" s="96"/>
      <c r="BD3" s="96"/>
      <c r="BE3" s="96"/>
      <c r="BF3" s="96"/>
      <c r="BG3" s="96"/>
      <c r="BH3" s="96"/>
      <c r="BI3" s="96"/>
      <c r="BJ3" s="96"/>
      <c r="BK3" s="96"/>
      <c r="BL3" s="96"/>
      <c r="BM3" s="96"/>
      <c r="BN3" s="96"/>
      <c r="BO3" s="96"/>
      <c r="BP3" s="96"/>
      <c r="BQ3" s="96"/>
      <c r="BR3" s="96"/>
      <c r="BS3" s="96"/>
      <c r="BT3" s="96"/>
    </row>
    <row r="4" spans="1:276" s="97" customFormat="1" ht="27.75" customHeight="1" thickBot="1" x14ac:dyDescent="0.35">
      <c r="A4" s="336"/>
      <c r="B4" s="337"/>
      <c r="C4" s="338"/>
      <c r="D4" s="339"/>
      <c r="E4" s="325" t="s">
        <v>138</v>
      </c>
      <c r="F4" s="326"/>
      <c r="G4" s="326"/>
      <c r="H4" s="326"/>
      <c r="I4" s="326"/>
      <c r="J4" s="326"/>
      <c r="K4" s="326"/>
      <c r="L4" s="326"/>
      <c r="M4" s="326"/>
      <c r="N4" s="326"/>
      <c r="O4" s="326"/>
      <c r="P4" s="326"/>
      <c r="Q4" s="326"/>
      <c r="R4" s="326"/>
      <c r="S4" s="326"/>
      <c r="T4" s="326"/>
      <c r="U4" s="327"/>
      <c r="V4" s="136"/>
      <c r="W4" s="136"/>
      <c r="X4" s="136"/>
      <c r="Y4" s="136"/>
      <c r="Z4" s="136"/>
      <c r="AA4" s="136"/>
      <c r="AB4" s="317"/>
      <c r="AC4" s="317"/>
      <c r="AD4" s="317"/>
      <c r="AE4" s="317"/>
      <c r="AF4" s="317"/>
      <c r="AG4" s="317"/>
      <c r="AH4" s="317"/>
      <c r="AI4" s="317"/>
      <c r="AJ4" s="317"/>
      <c r="AK4" s="317"/>
      <c r="AL4" s="317"/>
      <c r="AM4" s="317"/>
      <c r="AN4" s="317"/>
      <c r="AO4" s="317"/>
      <c r="AP4" s="317"/>
      <c r="AQ4" s="317"/>
      <c r="AR4" s="317"/>
      <c r="AS4" s="317"/>
      <c r="AT4" s="317"/>
      <c r="AU4" s="317"/>
      <c r="AV4" s="317"/>
      <c r="AW4" s="96"/>
      <c r="AX4" s="96"/>
      <c r="AY4" s="96"/>
      <c r="AZ4" s="96"/>
      <c r="BA4" s="96"/>
      <c r="BB4" s="96"/>
      <c r="BC4" s="96"/>
      <c r="BD4" s="96"/>
      <c r="BE4" s="96"/>
      <c r="BF4" s="96"/>
      <c r="BG4" s="96"/>
      <c r="BH4" s="96"/>
      <c r="BI4" s="96"/>
      <c r="BJ4" s="96"/>
      <c r="BK4" s="96"/>
      <c r="BL4" s="96"/>
      <c r="BM4" s="96"/>
      <c r="BN4" s="96"/>
      <c r="BO4" s="96"/>
      <c r="BP4" s="96"/>
      <c r="BQ4" s="96"/>
      <c r="BR4" s="96"/>
      <c r="BS4" s="96"/>
      <c r="BT4" s="96"/>
    </row>
    <row r="5" spans="1:276" x14ac:dyDescent="0.2">
      <c r="A5" s="98"/>
      <c r="B5" s="98"/>
      <c r="C5" s="99"/>
      <c r="D5" s="98"/>
      <c r="E5" s="98"/>
      <c r="F5" s="98"/>
      <c r="G5" s="98"/>
      <c r="H5" s="100"/>
      <c r="I5" s="100"/>
      <c r="J5" s="100"/>
      <c r="K5" s="100"/>
      <c r="L5" s="100"/>
      <c r="M5" s="100"/>
      <c r="N5" s="100"/>
      <c r="O5" s="101"/>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38"/>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row>
    <row r="6" spans="1:276" ht="15.75" x14ac:dyDescent="0.25">
      <c r="A6" s="102"/>
      <c r="B6" s="102"/>
      <c r="C6" s="102"/>
      <c r="D6" s="103"/>
      <c r="E6" s="103"/>
      <c r="F6" s="103"/>
      <c r="G6" s="103"/>
      <c r="H6" s="103"/>
      <c r="I6" s="103"/>
      <c r="J6" s="103"/>
      <c r="K6" s="103"/>
      <c r="L6" s="103"/>
      <c r="M6" s="103"/>
      <c r="N6" s="103"/>
      <c r="O6" s="103"/>
      <c r="P6" s="103"/>
      <c r="Q6" s="103"/>
      <c r="R6" s="103"/>
      <c r="S6" s="103"/>
      <c r="T6" s="103"/>
      <c r="U6" s="103"/>
      <c r="V6" s="103"/>
      <c r="W6" s="103"/>
      <c r="X6" s="103"/>
      <c r="Y6" s="103"/>
      <c r="Z6" s="103"/>
      <c r="AA6" s="104"/>
      <c r="AB6" s="104"/>
      <c r="AC6" s="104"/>
      <c r="AD6" s="105"/>
      <c r="AE6" s="105"/>
      <c r="AF6" s="105"/>
      <c r="AG6" s="105"/>
      <c r="AH6" s="105"/>
      <c r="AI6" s="105"/>
      <c r="AJ6" s="105"/>
      <c r="AK6" s="105"/>
      <c r="AL6" s="105"/>
      <c r="AM6" s="105"/>
      <c r="AN6" s="105"/>
      <c r="AO6" s="105"/>
      <c r="AP6" s="105"/>
      <c r="AQ6" s="105"/>
      <c r="AR6" s="105"/>
      <c r="AS6" s="105"/>
      <c r="AT6" s="105"/>
      <c r="AU6" s="105"/>
      <c r="AV6" s="105"/>
    </row>
    <row r="7" spans="1:276" ht="27.75" customHeight="1" x14ac:dyDescent="0.2">
      <c r="A7" s="302" t="s">
        <v>139</v>
      </c>
      <c r="B7" s="302"/>
      <c r="C7" s="302"/>
      <c r="D7" s="302"/>
      <c r="E7" s="302"/>
      <c r="F7" s="302"/>
      <c r="G7" s="302"/>
      <c r="H7" s="302"/>
      <c r="I7" s="304" t="s">
        <v>140</v>
      </c>
      <c r="J7" s="304"/>
      <c r="K7" s="304"/>
      <c r="L7" s="304"/>
      <c r="M7" s="298" t="s">
        <v>141</v>
      </c>
      <c r="N7" s="298"/>
      <c r="O7" s="303" t="s">
        <v>142</v>
      </c>
      <c r="P7" s="303"/>
      <c r="Q7" s="303"/>
      <c r="R7" s="303"/>
      <c r="S7" s="303"/>
      <c r="T7" s="303"/>
      <c r="U7" s="303"/>
      <c r="V7" s="303"/>
      <c r="W7" s="302" t="s">
        <v>143</v>
      </c>
      <c r="X7" s="302"/>
      <c r="Y7" s="302"/>
      <c r="Z7" s="302"/>
      <c r="AA7" s="302"/>
      <c r="AB7" s="302"/>
      <c r="AC7" s="302"/>
      <c r="AD7" s="302"/>
      <c r="AE7" s="302"/>
      <c r="AF7" s="302"/>
      <c r="AG7" s="302"/>
      <c r="AH7" s="302"/>
      <c r="AI7" s="302"/>
      <c r="AJ7" s="306" t="s">
        <v>144</v>
      </c>
      <c r="AK7" s="306"/>
      <c r="AL7" s="306"/>
      <c r="AM7" s="306"/>
      <c r="AN7" s="306"/>
      <c r="AO7" s="302" t="s">
        <v>145</v>
      </c>
      <c r="AP7" s="302"/>
      <c r="AQ7" s="302"/>
      <c r="AR7" s="302"/>
      <c r="AS7" s="302"/>
      <c r="AT7" s="304" t="s">
        <v>146</v>
      </c>
      <c r="AU7" s="304"/>
      <c r="AV7" s="304"/>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row>
    <row r="8" spans="1:276" ht="15.75" customHeight="1" x14ac:dyDescent="0.2">
      <c r="A8" s="318" t="s">
        <v>147</v>
      </c>
      <c r="B8" s="298" t="s">
        <v>148</v>
      </c>
      <c r="C8" s="298" t="s">
        <v>149</v>
      </c>
      <c r="D8" s="298" t="s">
        <v>150</v>
      </c>
      <c r="E8" s="298" t="s">
        <v>151</v>
      </c>
      <c r="F8" s="298" t="s">
        <v>152</v>
      </c>
      <c r="G8" s="298" t="s">
        <v>153</v>
      </c>
      <c r="H8" s="298" t="s">
        <v>845</v>
      </c>
      <c r="I8" s="306" t="s">
        <v>42</v>
      </c>
      <c r="J8" s="306" t="s">
        <v>154</v>
      </c>
      <c r="K8" s="306" t="s">
        <v>155</v>
      </c>
      <c r="L8" s="306" t="s">
        <v>156</v>
      </c>
      <c r="M8" s="298"/>
      <c r="N8" s="298"/>
      <c r="O8" s="307" t="s">
        <v>157</v>
      </c>
      <c r="P8" s="307" t="s">
        <v>158</v>
      </c>
      <c r="Q8" s="303" t="s">
        <v>159</v>
      </c>
      <c r="R8" s="307" t="s">
        <v>160</v>
      </c>
      <c r="S8" s="372" t="s">
        <v>161</v>
      </c>
      <c r="T8" s="307" t="s">
        <v>162</v>
      </c>
      <c r="U8" s="307" t="s">
        <v>159</v>
      </c>
      <c r="V8" s="307" t="s">
        <v>163</v>
      </c>
      <c r="W8" s="310" t="s">
        <v>164</v>
      </c>
      <c r="X8" s="177"/>
      <c r="Y8" s="177"/>
      <c r="Z8" s="177"/>
      <c r="AA8" s="298" t="s">
        <v>165</v>
      </c>
      <c r="AB8" s="298" t="s">
        <v>166</v>
      </c>
      <c r="AC8" s="298" t="s">
        <v>167</v>
      </c>
      <c r="AD8" s="298"/>
      <c r="AE8" s="298"/>
      <c r="AF8" s="298"/>
      <c r="AG8" s="298"/>
      <c r="AH8" s="298"/>
      <c r="AI8" s="310" t="s">
        <v>168</v>
      </c>
      <c r="AJ8" s="297" t="s">
        <v>169</v>
      </c>
      <c r="AK8" s="297" t="s">
        <v>159</v>
      </c>
      <c r="AL8" s="297" t="s">
        <v>170</v>
      </c>
      <c r="AM8" s="297" t="s">
        <v>159</v>
      </c>
      <c r="AN8" s="297" t="s">
        <v>171</v>
      </c>
      <c r="AO8" s="310" t="s">
        <v>172</v>
      </c>
      <c r="AP8" s="298" t="s">
        <v>173</v>
      </c>
      <c r="AQ8" s="298" t="s">
        <v>174</v>
      </c>
      <c r="AR8" s="298" t="s">
        <v>175</v>
      </c>
      <c r="AS8" s="298" t="s">
        <v>176</v>
      </c>
      <c r="AT8" s="306" t="s">
        <v>177</v>
      </c>
      <c r="AU8" s="306" t="s">
        <v>175</v>
      </c>
      <c r="AV8" s="306" t="s">
        <v>178</v>
      </c>
      <c r="AW8" s="100"/>
      <c r="AX8" s="100"/>
      <c r="AY8" s="100"/>
      <c r="AZ8" s="100"/>
      <c r="BA8" s="100"/>
      <c r="BB8" s="100"/>
      <c r="BC8" s="100"/>
      <c r="BD8" s="100"/>
      <c r="BE8" s="100"/>
      <c r="BF8" s="100"/>
      <c r="BG8" s="100"/>
      <c r="BH8" s="100"/>
      <c r="BI8" s="100"/>
      <c r="BJ8" s="100"/>
      <c r="BK8" s="100"/>
      <c r="BL8" s="100"/>
      <c r="BM8" s="100"/>
      <c r="BN8" s="100"/>
      <c r="BO8" s="100"/>
      <c r="BP8" s="100"/>
      <c r="BQ8" s="100"/>
      <c r="BR8" s="100"/>
      <c r="BS8" s="100"/>
    </row>
    <row r="9" spans="1:276" s="108" customFormat="1" ht="98.25" x14ac:dyDescent="0.25">
      <c r="A9" s="318"/>
      <c r="B9" s="302"/>
      <c r="C9" s="302"/>
      <c r="D9" s="298"/>
      <c r="E9" s="298"/>
      <c r="F9" s="298"/>
      <c r="G9" s="302"/>
      <c r="H9" s="298"/>
      <c r="I9" s="306"/>
      <c r="J9" s="306"/>
      <c r="K9" s="306"/>
      <c r="L9" s="306"/>
      <c r="M9" s="175" t="s">
        <v>179</v>
      </c>
      <c r="N9" s="175" t="s">
        <v>180</v>
      </c>
      <c r="O9" s="307"/>
      <c r="P9" s="307"/>
      <c r="Q9" s="303"/>
      <c r="R9" s="307"/>
      <c r="S9" s="372"/>
      <c r="T9" s="307"/>
      <c r="U9" s="307"/>
      <c r="V9" s="307"/>
      <c r="W9" s="310"/>
      <c r="X9" s="175" t="s">
        <v>178</v>
      </c>
      <c r="Y9" s="175" t="s">
        <v>177</v>
      </c>
      <c r="Z9" s="175" t="s">
        <v>181</v>
      </c>
      <c r="AA9" s="298"/>
      <c r="AB9" s="298"/>
      <c r="AC9" s="176" t="s">
        <v>182</v>
      </c>
      <c r="AD9" s="176" t="s">
        <v>183</v>
      </c>
      <c r="AE9" s="176" t="s">
        <v>184</v>
      </c>
      <c r="AF9" s="176" t="s">
        <v>185</v>
      </c>
      <c r="AG9" s="176" t="s">
        <v>186</v>
      </c>
      <c r="AH9" s="176" t="s">
        <v>187</v>
      </c>
      <c r="AI9" s="310"/>
      <c r="AJ9" s="297"/>
      <c r="AK9" s="297"/>
      <c r="AL9" s="297"/>
      <c r="AM9" s="297"/>
      <c r="AN9" s="297"/>
      <c r="AO9" s="310"/>
      <c r="AP9" s="298"/>
      <c r="AQ9" s="298"/>
      <c r="AR9" s="298"/>
      <c r="AS9" s="298"/>
      <c r="AT9" s="306"/>
      <c r="AU9" s="306"/>
      <c r="AV9" s="3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7"/>
      <c r="DC9" s="107"/>
      <c r="DD9" s="107"/>
      <c r="DE9" s="107"/>
      <c r="DF9" s="107"/>
      <c r="DG9" s="107"/>
      <c r="DH9" s="107"/>
      <c r="DI9" s="107"/>
      <c r="DJ9" s="107"/>
      <c r="DK9" s="107"/>
      <c r="DL9" s="107"/>
      <c r="DM9" s="107"/>
      <c r="DN9" s="107"/>
      <c r="DO9" s="107"/>
      <c r="DP9" s="107"/>
      <c r="DQ9" s="107"/>
      <c r="DR9" s="107"/>
      <c r="DS9" s="107"/>
      <c r="DT9" s="107"/>
      <c r="DU9" s="107"/>
      <c r="DV9" s="107"/>
      <c r="DW9" s="107"/>
      <c r="DX9" s="107"/>
      <c r="DY9" s="107"/>
      <c r="DZ9" s="107"/>
      <c r="EA9" s="107"/>
      <c r="EB9" s="107"/>
      <c r="EC9" s="107"/>
      <c r="ED9" s="107"/>
      <c r="EE9" s="107"/>
      <c r="EF9" s="107"/>
      <c r="EG9" s="107"/>
      <c r="EH9" s="107"/>
      <c r="EI9" s="107"/>
      <c r="EJ9" s="107"/>
      <c r="EK9" s="107"/>
      <c r="EL9" s="107"/>
      <c r="EM9" s="107"/>
      <c r="EN9" s="107"/>
      <c r="EO9" s="107"/>
      <c r="EP9" s="107"/>
      <c r="EQ9" s="107"/>
      <c r="ER9" s="107"/>
      <c r="ES9" s="107"/>
      <c r="ET9" s="107"/>
      <c r="EU9" s="107"/>
      <c r="EV9" s="107"/>
      <c r="EW9" s="107"/>
      <c r="EX9" s="107"/>
      <c r="EY9" s="107"/>
      <c r="EZ9" s="107"/>
      <c r="FA9" s="107"/>
      <c r="FB9" s="107"/>
      <c r="FC9" s="107"/>
      <c r="FD9" s="107"/>
      <c r="FE9" s="107"/>
      <c r="FF9" s="107"/>
      <c r="FG9" s="107"/>
      <c r="FH9" s="107"/>
      <c r="FI9" s="107"/>
      <c r="FJ9" s="107"/>
      <c r="FK9" s="107"/>
      <c r="FL9" s="107"/>
      <c r="FM9" s="107"/>
      <c r="FN9" s="107"/>
      <c r="FO9" s="107"/>
      <c r="FP9" s="107"/>
      <c r="FQ9" s="107"/>
      <c r="FR9" s="107"/>
      <c r="FS9" s="107"/>
      <c r="FT9" s="107"/>
      <c r="FU9" s="107"/>
      <c r="FV9" s="107"/>
      <c r="FW9" s="107"/>
      <c r="FX9" s="107"/>
      <c r="FY9" s="107"/>
      <c r="FZ9" s="107"/>
      <c r="GA9" s="107"/>
      <c r="GB9" s="107"/>
      <c r="GC9" s="107"/>
      <c r="GD9" s="107"/>
      <c r="GE9" s="107"/>
      <c r="GF9" s="107"/>
      <c r="GG9" s="107"/>
      <c r="GH9" s="107"/>
      <c r="GI9" s="107"/>
      <c r="GJ9" s="107"/>
      <c r="GK9" s="107"/>
      <c r="GL9" s="107"/>
      <c r="GM9" s="107"/>
      <c r="GN9" s="107"/>
      <c r="GO9" s="107"/>
      <c r="GP9" s="107"/>
      <c r="GQ9" s="107"/>
      <c r="GR9" s="107"/>
      <c r="GS9" s="107"/>
      <c r="GT9" s="107"/>
      <c r="GU9" s="107"/>
      <c r="GV9" s="107"/>
      <c r="GW9" s="107"/>
      <c r="GX9" s="107"/>
      <c r="GY9" s="107"/>
      <c r="GZ9" s="107"/>
      <c r="HA9" s="107"/>
      <c r="HB9" s="107"/>
      <c r="HC9" s="107"/>
      <c r="HD9" s="107"/>
      <c r="HE9" s="107"/>
      <c r="HF9" s="107"/>
      <c r="HG9" s="107"/>
      <c r="HH9" s="107"/>
      <c r="HI9" s="107"/>
      <c r="HJ9" s="107"/>
      <c r="HK9" s="107"/>
      <c r="HL9" s="107"/>
      <c r="HM9" s="107"/>
      <c r="HN9" s="107"/>
      <c r="HO9" s="107"/>
      <c r="HP9" s="107"/>
      <c r="HQ9" s="107"/>
      <c r="HR9" s="107"/>
      <c r="HS9" s="107"/>
      <c r="HT9" s="107"/>
      <c r="HU9" s="107"/>
      <c r="HV9" s="107"/>
      <c r="HW9" s="107"/>
      <c r="HX9" s="107"/>
      <c r="HY9" s="107"/>
      <c r="HZ9" s="107"/>
      <c r="IA9" s="107"/>
      <c r="IB9" s="107"/>
      <c r="IC9" s="107"/>
      <c r="ID9" s="107"/>
      <c r="IE9" s="107"/>
      <c r="IF9" s="107"/>
      <c r="IG9" s="107"/>
      <c r="IH9" s="107"/>
      <c r="II9" s="107"/>
      <c r="IJ9" s="107"/>
      <c r="IK9" s="107"/>
      <c r="IL9" s="107"/>
      <c r="IM9" s="107"/>
      <c r="IN9" s="107"/>
      <c r="IO9" s="107"/>
      <c r="IP9" s="107"/>
      <c r="IQ9" s="107"/>
      <c r="IR9" s="107"/>
      <c r="IS9" s="107"/>
      <c r="IT9" s="107"/>
      <c r="IU9" s="107"/>
      <c r="IV9" s="107"/>
      <c r="IW9" s="107"/>
      <c r="IX9" s="107"/>
      <c r="IY9" s="107"/>
      <c r="IZ9" s="107"/>
      <c r="JA9" s="107"/>
      <c r="JB9" s="107"/>
      <c r="JC9" s="107"/>
      <c r="JD9" s="107"/>
      <c r="JE9" s="107"/>
      <c r="JF9" s="107"/>
      <c r="JG9" s="107"/>
      <c r="JH9" s="107"/>
      <c r="JI9" s="107"/>
      <c r="JJ9" s="107"/>
      <c r="JK9" s="107"/>
      <c r="JL9" s="107"/>
      <c r="JM9" s="107"/>
      <c r="JN9" s="107"/>
      <c r="JO9" s="107"/>
      <c r="JP9" s="107"/>
    </row>
    <row r="10" spans="1:276" s="109" customFormat="1" ht="129.75" customHeight="1" x14ac:dyDescent="0.25">
      <c r="A10" s="309">
        <v>1</v>
      </c>
      <c r="B10" s="311" t="s">
        <v>488</v>
      </c>
      <c r="C10" s="277" t="s">
        <v>34</v>
      </c>
      <c r="D10" s="343" t="s">
        <v>1294</v>
      </c>
      <c r="E10" s="277" t="s">
        <v>1295</v>
      </c>
      <c r="F10" s="343" t="s">
        <v>1311</v>
      </c>
      <c r="G10" s="341" t="s">
        <v>1296</v>
      </c>
      <c r="H10" s="277" t="s">
        <v>81</v>
      </c>
      <c r="I10" s="277" t="s">
        <v>45</v>
      </c>
      <c r="J10" s="343" t="s">
        <v>1297</v>
      </c>
      <c r="K10" s="343" t="s">
        <v>1298</v>
      </c>
      <c r="L10" s="343" t="s">
        <v>1299</v>
      </c>
      <c r="M10" s="277" t="s">
        <v>51</v>
      </c>
      <c r="N10" s="277" t="s">
        <v>62</v>
      </c>
      <c r="O10" s="279">
        <v>500</v>
      </c>
      <c r="P10" s="312" t="s">
        <v>501</v>
      </c>
      <c r="Q10" s="313">
        <v>0.6</v>
      </c>
      <c r="R10" s="277" t="s">
        <v>902</v>
      </c>
      <c r="S10" s="277" t="s">
        <v>902</v>
      </c>
      <c r="T10" s="342" t="s">
        <v>517</v>
      </c>
      <c r="U10" s="313">
        <v>0.2</v>
      </c>
      <c r="V10" s="315" t="s">
        <v>502</v>
      </c>
      <c r="W10" s="279">
        <v>1</v>
      </c>
      <c r="X10" s="277" t="s">
        <v>1300</v>
      </c>
      <c r="Y10" s="277" t="s">
        <v>29</v>
      </c>
      <c r="Z10" s="196" t="s">
        <v>1301</v>
      </c>
      <c r="AA10" s="261" t="s">
        <v>1304</v>
      </c>
      <c r="AB10" s="279" t="s">
        <v>506</v>
      </c>
      <c r="AC10" s="280" t="s">
        <v>200</v>
      </c>
      <c r="AD10" s="280" t="s">
        <v>201</v>
      </c>
      <c r="AE10" s="282">
        <v>0.4</v>
      </c>
      <c r="AF10" s="280" t="s">
        <v>202</v>
      </c>
      <c r="AG10" s="280" t="s">
        <v>203</v>
      </c>
      <c r="AH10" s="280" t="s">
        <v>204</v>
      </c>
      <c r="AI10" s="283">
        <v>0.36</v>
      </c>
      <c r="AJ10" s="285" t="s">
        <v>508</v>
      </c>
      <c r="AK10" s="282">
        <v>0.36</v>
      </c>
      <c r="AL10" s="348" t="s">
        <v>517</v>
      </c>
      <c r="AM10" s="282">
        <v>0.2</v>
      </c>
      <c r="AN10" s="354" t="s">
        <v>518</v>
      </c>
      <c r="AO10" s="276" t="s">
        <v>27</v>
      </c>
      <c r="AP10" s="277" t="s">
        <v>1305</v>
      </c>
      <c r="AQ10" s="277" t="s">
        <v>1306</v>
      </c>
      <c r="AR10" s="277" t="s">
        <v>1307</v>
      </c>
      <c r="AS10" s="286">
        <v>45657</v>
      </c>
      <c r="AT10" s="277" t="s">
        <v>1308</v>
      </c>
      <c r="AU10" s="277" t="s">
        <v>1309</v>
      </c>
      <c r="AV10" s="277" t="s">
        <v>1310</v>
      </c>
    </row>
    <row r="11" spans="1:276" ht="19.5" customHeight="1" x14ac:dyDescent="0.2">
      <c r="A11" s="309"/>
      <c r="B11" s="311"/>
      <c r="C11" s="277"/>
      <c r="D11" s="343"/>
      <c r="E11" s="277"/>
      <c r="F11" s="343"/>
      <c r="G11" s="341"/>
      <c r="H11" s="277"/>
      <c r="I11" s="277"/>
      <c r="J11" s="343"/>
      <c r="K11" s="343"/>
      <c r="L11" s="343"/>
      <c r="M11" s="277"/>
      <c r="N11" s="277"/>
      <c r="O11" s="279"/>
      <c r="P11" s="312"/>
      <c r="Q11" s="313"/>
      <c r="R11" s="277"/>
      <c r="S11" s="277"/>
      <c r="T11" s="342"/>
      <c r="U11" s="313"/>
      <c r="V11" s="315"/>
      <c r="W11" s="279"/>
      <c r="X11" s="277"/>
      <c r="Y11" s="277"/>
      <c r="Z11" s="196" t="s">
        <v>1302</v>
      </c>
      <c r="AA11" s="261" t="s">
        <v>1302</v>
      </c>
      <c r="AB11" s="279"/>
      <c r="AC11" s="280"/>
      <c r="AD11" s="280"/>
      <c r="AE11" s="282"/>
      <c r="AF11" s="280"/>
      <c r="AG11" s="280"/>
      <c r="AH11" s="280"/>
      <c r="AI11" s="283"/>
      <c r="AJ11" s="285"/>
      <c r="AK11" s="282"/>
      <c r="AL11" s="348"/>
      <c r="AM11" s="282"/>
      <c r="AN11" s="354"/>
      <c r="AO11" s="276"/>
      <c r="AP11" s="277"/>
      <c r="AQ11" s="277"/>
      <c r="AR11" s="277"/>
      <c r="AS11" s="286"/>
      <c r="AT11" s="277"/>
      <c r="AU11" s="277"/>
      <c r="AV11" s="277"/>
    </row>
    <row r="12" spans="1:276" ht="15" customHeight="1" x14ac:dyDescent="0.2">
      <c r="A12" s="309"/>
      <c r="B12" s="311"/>
      <c r="C12" s="277"/>
      <c r="D12" s="343"/>
      <c r="E12" s="277"/>
      <c r="F12" s="343"/>
      <c r="G12" s="341"/>
      <c r="H12" s="277"/>
      <c r="I12" s="277"/>
      <c r="J12" s="343"/>
      <c r="K12" s="343"/>
      <c r="L12" s="343"/>
      <c r="M12" s="277"/>
      <c r="N12" s="277"/>
      <c r="O12" s="279"/>
      <c r="P12" s="312"/>
      <c r="Q12" s="313"/>
      <c r="R12" s="277"/>
      <c r="S12" s="277"/>
      <c r="T12" s="342"/>
      <c r="U12" s="313"/>
      <c r="V12" s="315"/>
      <c r="W12" s="279"/>
      <c r="X12" s="277"/>
      <c r="Y12" s="277"/>
      <c r="Z12" s="196" t="s">
        <v>1303</v>
      </c>
      <c r="AA12" s="261" t="s">
        <v>1303</v>
      </c>
      <c r="AB12" s="279"/>
      <c r="AC12" s="280"/>
      <c r="AD12" s="280"/>
      <c r="AE12" s="282"/>
      <c r="AF12" s="280"/>
      <c r="AG12" s="280"/>
      <c r="AH12" s="280"/>
      <c r="AI12" s="283"/>
      <c r="AJ12" s="285"/>
      <c r="AK12" s="282"/>
      <c r="AL12" s="348"/>
      <c r="AM12" s="282"/>
      <c r="AN12" s="354"/>
      <c r="AO12" s="276"/>
      <c r="AP12" s="277"/>
      <c r="AQ12" s="277"/>
      <c r="AR12" s="277"/>
      <c r="AS12" s="286"/>
      <c r="AT12" s="277"/>
      <c r="AU12" s="277"/>
      <c r="AV12" s="277"/>
    </row>
    <row r="13" spans="1:276" ht="15" customHeight="1" x14ac:dyDescent="0.2">
      <c r="A13" s="309"/>
      <c r="B13" s="311"/>
      <c r="C13" s="277"/>
      <c r="D13" s="343"/>
      <c r="E13" s="277"/>
      <c r="F13" s="343"/>
      <c r="G13" s="341"/>
      <c r="H13" s="277"/>
      <c r="I13" s="277"/>
      <c r="J13" s="343"/>
      <c r="K13" s="343"/>
      <c r="L13" s="343"/>
      <c r="M13" s="277"/>
      <c r="N13" s="277"/>
      <c r="O13" s="279"/>
      <c r="P13" s="312"/>
      <c r="Q13" s="313"/>
      <c r="R13" s="277"/>
      <c r="S13" s="277"/>
      <c r="T13" s="342"/>
      <c r="U13" s="313"/>
      <c r="V13" s="315"/>
      <c r="W13" s="182">
        <v>2</v>
      </c>
      <c r="X13" s="183"/>
      <c r="Y13" s="182"/>
      <c r="Z13" s="182"/>
      <c r="AA13" s="260" t="s">
        <v>522</v>
      </c>
      <c r="AB13" s="182"/>
      <c r="AC13" s="218"/>
      <c r="AD13" s="218"/>
      <c r="AE13" s="182"/>
      <c r="AF13" s="218"/>
      <c r="AG13" s="218"/>
      <c r="AH13" s="218"/>
      <c r="AI13" s="182"/>
      <c r="AJ13" s="226"/>
      <c r="AK13" s="182"/>
      <c r="AL13" s="226"/>
      <c r="AM13" s="182"/>
      <c r="AN13" s="227"/>
      <c r="AO13" s="224"/>
      <c r="AP13" s="183"/>
      <c r="AQ13" s="182"/>
      <c r="AR13" s="183"/>
      <c r="AS13" s="182"/>
      <c r="AT13" s="234"/>
      <c r="AU13" s="234"/>
      <c r="AV13" s="234"/>
    </row>
    <row r="14" spans="1:276" ht="15" customHeight="1" x14ac:dyDescent="0.2">
      <c r="A14" s="309"/>
      <c r="B14" s="311"/>
      <c r="C14" s="277"/>
      <c r="D14" s="343"/>
      <c r="E14" s="277"/>
      <c r="F14" s="343"/>
      <c r="G14" s="341"/>
      <c r="H14" s="277"/>
      <c r="I14" s="277"/>
      <c r="J14" s="343"/>
      <c r="K14" s="343"/>
      <c r="L14" s="343"/>
      <c r="M14" s="277"/>
      <c r="N14" s="277"/>
      <c r="O14" s="279"/>
      <c r="P14" s="312"/>
      <c r="Q14" s="313"/>
      <c r="R14" s="277"/>
      <c r="S14" s="277"/>
      <c r="T14" s="342"/>
      <c r="U14" s="313"/>
      <c r="V14" s="315"/>
      <c r="W14" s="182">
        <v>3</v>
      </c>
      <c r="X14" s="183"/>
      <c r="Y14" s="182"/>
      <c r="Z14" s="182"/>
      <c r="AA14" s="260" t="s">
        <v>522</v>
      </c>
      <c r="AB14" s="182"/>
      <c r="AC14" s="218"/>
      <c r="AD14" s="218"/>
      <c r="AE14" s="182"/>
      <c r="AF14" s="218"/>
      <c r="AG14" s="218"/>
      <c r="AH14" s="218"/>
      <c r="AI14" s="182"/>
      <c r="AJ14" s="226"/>
      <c r="AK14" s="182"/>
      <c r="AL14" s="226"/>
      <c r="AM14" s="182"/>
      <c r="AN14" s="227"/>
      <c r="AO14" s="224"/>
      <c r="AP14" s="183"/>
      <c r="AQ14" s="182"/>
      <c r="AR14" s="182"/>
      <c r="AS14" s="182"/>
      <c r="AT14" s="234"/>
      <c r="AU14" s="234"/>
      <c r="AV14" s="234"/>
    </row>
    <row r="15" spans="1:276" ht="15.75" customHeight="1" x14ac:dyDescent="0.2">
      <c r="A15" s="309"/>
      <c r="B15" s="311"/>
      <c r="C15" s="277"/>
      <c r="D15" s="343"/>
      <c r="E15" s="277"/>
      <c r="F15" s="343"/>
      <c r="G15" s="341"/>
      <c r="H15" s="277"/>
      <c r="I15" s="277"/>
      <c r="J15" s="343"/>
      <c r="K15" s="343"/>
      <c r="L15" s="343"/>
      <c r="M15" s="277"/>
      <c r="N15" s="277"/>
      <c r="O15" s="279"/>
      <c r="P15" s="312"/>
      <c r="Q15" s="313"/>
      <c r="R15" s="277"/>
      <c r="S15" s="277"/>
      <c r="T15" s="342"/>
      <c r="U15" s="313"/>
      <c r="V15" s="315"/>
      <c r="W15" s="182">
        <v>4</v>
      </c>
      <c r="X15" s="183"/>
      <c r="Y15" s="182"/>
      <c r="Z15" s="182"/>
      <c r="AA15" s="260" t="s">
        <v>522</v>
      </c>
      <c r="AB15" s="182"/>
      <c r="AC15" s="218"/>
      <c r="AD15" s="218"/>
      <c r="AE15" s="182"/>
      <c r="AF15" s="218"/>
      <c r="AG15" s="218"/>
      <c r="AH15" s="218"/>
      <c r="AI15" s="182"/>
      <c r="AJ15" s="226"/>
      <c r="AK15" s="182"/>
      <c r="AL15" s="226"/>
      <c r="AM15" s="182"/>
      <c r="AN15" s="227"/>
      <c r="AO15" s="224"/>
      <c r="AP15" s="183"/>
      <c r="AQ15" s="182"/>
      <c r="AR15" s="182"/>
      <c r="AS15" s="182"/>
      <c r="AT15" s="234"/>
      <c r="AU15" s="234"/>
      <c r="AV15" s="234"/>
    </row>
    <row r="16" spans="1:276" ht="254.25" customHeight="1" x14ac:dyDescent="0.2">
      <c r="A16" s="309">
        <v>2</v>
      </c>
      <c r="B16" s="311" t="s">
        <v>490</v>
      </c>
      <c r="C16" s="277" t="s">
        <v>31</v>
      </c>
      <c r="D16" s="277" t="s">
        <v>1440</v>
      </c>
      <c r="E16" s="277" t="s">
        <v>1115</v>
      </c>
      <c r="F16" s="301" t="s">
        <v>1426</v>
      </c>
      <c r="G16" s="341" t="s">
        <v>1441</v>
      </c>
      <c r="H16" s="277" t="s">
        <v>78</v>
      </c>
      <c r="I16" s="277" t="s">
        <v>48</v>
      </c>
      <c r="J16" s="277" t="s">
        <v>1442</v>
      </c>
      <c r="K16" s="277" t="s">
        <v>1443</v>
      </c>
      <c r="L16" s="277" t="s">
        <v>1444</v>
      </c>
      <c r="M16" s="277" t="s">
        <v>58</v>
      </c>
      <c r="N16" s="277" t="s">
        <v>58</v>
      </c>
      <c r="O16" s="279">
        <v>20</v>
      </c>
      <c r="P16" s="314" t="s">
        <v>508</v>
      </c>
      <c r="Q16" s="313">
        <v>0.4</v>
      </c>
      <c r="R16" s="277" t="s">
        <v>886</v>
      </c>
      <c r="S16" s="277" t="s">
        <v>886</v>
      </c>
      <c r="T16" s="312" t="s">
        <v>502</v>
      </c>
      <c r="U16" s="313">
        <v>0.6</v>
      </c>
      <c r="V16" s="315" t="s">
        <v>502</v>
      </c>
      <c r="W16" s="279">
        <v>1</v>
      </c>
      <c r="X16" s="277" t="s">
        <v>1431</v>
      </c>
      <c r="Y16" s="279" t="s">
        <v>29</v>
      </c>
      <c r="Z16" s="183" t="s">
        <v>1445</v>
      </c>
      <c r="AA16" s="260" t="s">
        <v>1449</v>
      </c>
      <c r="AB16" s="279" t="s">
        <v>506</v>
      </c>
      <c r="AC16" s="280" t="s">
        <v>200</v>
      </c>
      <c r="AD16" s="280" t="s">
        <v>201</v>
      </c>
      <c r="AE16" s="282">
        <v>0.4</v>
      </c>
      <c r="AF16" s="280" t="s">
        <v>202</v>
      </c>
      <c r="AG16" s="280" t="s">
        <v>203</v>
      </c>
      <c r="AH16" s="280" t="s">
        <v>204</v>
      </c>
      <c r="AI16" s="283">
        <v>0.24</v>
      </c>
      <c r="AJ16" s="285" t="s">
        <v>508</v>
      </c>
      <c r="AK16" s="282">
        <v>0.24</v>
      </c>
      <c r="AL16" s="287" t="s">
        <v>502</v>
      </c>
      <c r="AM16" s="282">
        <v>0.6</v>
      </c>
      <c r="AN16" s="275" t="s">
        <v>502</v>
      </c>
      <c r="AO16" s="276" t="s">
        <v>36</v>
      </c>
      <c r="AP16" s="277" t="s">
        <v>1435</v>
      </c>
      <c r="AQ16" s="277" t="s">
        <v>1436</v>
      </c>
      <c r="AR16" s="277" t="s">
        <v>1307</v>
      </c>
      <c r="AS16" s="286">
        <v>45657</v>
      </c>
      <c r="AT16" s="277" t="s">
        <v>1308</v>
      </c>
      <c r="AU16" s="277" t="s">
        <v>1309</v>
      </c>
      <c r="AV16" s="277" t="s">
        <v>1436</v>
      </c>
    </row>
    <row r="17" spans="1:48" ht="15" customHeight="1" x14ac:dyDescent="0.2">
      <c r="A17" s="309"/>
      <c r="B17" s="311"/>
      <c r="C17" s="277"/>
      <c r="D17" s="277"/>
      <c r="E17" s="277"/>
      <c r="F17" s="301"/>
      <c r="G17" s="341"/>
      <c r="H17" s="277"/>
      <c r="I17" s="277"/>
      <c r="J17" s="277"/>
      <c r="K17" s="277"/>
      <c r="L17" s="277"/>
      <c r="M17" s="277"/>
      <c r="N17" s="277"/>
      <c r="O17" s="279"/>
      <c r="P17" s="314"/>
      <c r="Q17" s="313"/>
      <c r="R17" s="277"/>
      <c r="S17" s="277"/>
      <c r="T17" s="312"/>
      <c r="U17" s="313"/>
      <c r="V17" s="315"/>
      <c r="W17" s="279"/>
      <c r="X17" s="277"/>
      <c r="Y17" s="279"/>
      <c r="Z17" s="183" t="s">
        <v>1446</v>
      </c>
      <c r="AA17" s="260" t="s">
        <v>1446</v>
      </c>
      <c r="AB17" s="279"/>
      <c r="AC17" s="280"/>
      <c r="AD17" s="280"/>
      <c r="AE17" s="282"/>
      <c r="AF17" s="280"/>
      <c r="AG17" s="280"/>
      <c r="AH17" s="280"/>
      <c r="AI17" s="283"/>
      <c r="AJ17" s="285"/>
      <c r="AK17" s="282"/>
      <c r="AL17" s="287"/>
      <c r="AM17" s="282"/>
      <c r="AN17" s="275"/>
      <c r="AO17" s="276"/>
      <c r="AP17" s="277"/>
      <c r="AQ17" s="277"/>
      <c r="AR17" s="277"/>
      <c r="AS17" s="286"/>
      <c r="AT17" s="277"/>
      <c r="AU17" s="277"/>
      <c r="AV17" s="277"/>
    </row>
    <row r="18" spans="1:48" ht="15" customHeight="1" x14ac:dyDescent="0.2">
      <c r="A18" s="309"/>
      <c r="B18" s="311"/>
      <c r="C18" s="277"/>
      <c r="D18" s="277"/>
      <c r="E18" s="277"/>
      <c r="F18" s="301"/>
      <c r="G18" s="341"/>
      <c r="H18" s="277"/>
      <c r="I18" s="277"/>
      <c r="J18" s="277"/>
      <c r="K18" s="277"/>
      <c r="L18" s="277"/>
      <c r="M18" s="277"/>
      <c r="N18" s="277"/>
      <c r="O18" s="279"/>
      <c r="P18" s="314"/>
      <c r="Q18" s="313"/>
      <c r="R18" s="277"/>
      <c r="S18" s="277"/>
      <c r="T18" s="312"/>
      <c r="U18" s="313"/>
      <c r="V18" s="315"/>
      <c r="W18" s="279"/>
      <c r="X18" s="277"/>
      <c r="Y18" s="279"/>
      <c r="Z18" s="183" t="s">
        <v>1447</v>
      </c>
      <c r="AA18" s="260" t="s">
        <v>1447</v>
      </c>
      <c r="AB18" s="279"/>
      <c r="AC18" s="280"/>
      <c r="AD18" s="280"/>
      <c r="AE18" s="282"/>
      <c r="AF18" s="280"/>
      <c r="AG18" s="280"/>
      <c r="AH18" s="280"/>
      <c r="AI18" s="283"/>
      <c r="AJ18" s="285"/>
      <c r="AK18" s="282"/>
      <c r="AL18" s="287"/>
      <c r="AM18" s="282"/>
      <c r="AN18" s="275"/>
      <c r="AO18" s="276"/>
      <c r="AP18" s="277"/>
      <c r="AQ18" s="277"/>
      <c r="AR18" s="277"/>
      <c r="AS18" s="286"/>
      <c r="AT18" s="277"/>
      <c r="AU18" s="277"/>
      <c r="AV18" s="277"/>
    </row>
    <row r="19" spans="1:48" ht="15" customHeight="1" x14ac:dyDescent="0.2">
      <c r="A19" s="309"/>
      <c r="B19" s="311"/>
      <c r="C19" s="277"/>
      <c r="D19" s="277"/>
      <c r="E19" s="277"/>
      <c r="F19" s="301"/>
      <c r="G19" s="341"/>
      <c r="H19" s="277"/>
      <c r="I19" s="277"/>
      <c r="J19" s="277"/>
      <c r="K19" s="277"/>
      <c r="L19" s="277"/>
      <c r="M19" s="277"/>
      <c r="N19" s="277"/>
      <c r="O19" s="279"/>
      <c r="P19" s="314"/>
      <c r="Q19" s="313"/>
      <c r="R19" s="277"/>
      <c r="S19" s="277"/>
      <c r="T19" s="312"/>
      <c r="U19" s="313"/>
      <c r="V19" s="315"/>
      <c r="W19" s="279"/>
      <c r="X19" s="277"/>
      <c r="Y19" s="279"/>
      <c r="Z19" s="183" t="s">
        <v>1448</v>
      </c>
      <c r="AA19" s="260" t="s">
        <v>1448</v>
      </c>
      <c r="AB19" s="279"/>
      <c r="AC19" s="280"/>
      <c r="AD19" s="280"/>
      <c r="AE19" s="282"/>
      <c r="AF19" s="280"/>
      <c r="AG19" s="280"/>
      <c r="AH19" s="280"/>
      <c r="AI19" s="283"/>
      <c r="AJ19" s="285"/>
      <c r="AK19" s="282"/>
      <c r="AL19" s="287"/>
      <c r="AM19" s="282"/>
      <c r="AN19" s="275"/>
      <c r="AO19" s="276"/>
      <c r="AP19" s="277"/>
      <c r="AQ19" s="277"/>
      <c r="AR19" s="277"/>
      <c r="AS19" s="286"/>
      <c r="AT19" s="277"/>
      <c r="AU19" s="277"/>
      <c r="AV19" s="277"/>
    </row>
    <row r="20" spans="1:48" ht="15" customHeight="1" x14ac:dyDescent="0.2">
      <c r="A20" s="309"/>
      <c r="B20" s="311"/>
      <c r="C20" s="277"/>
      <c r="D20" s="277"/>
      <c r="E20" s="277"/>
      <c r="F20" s="301"/>
      <c r="G20" s="341"/>
      <c r="H20" s="277"/>
      <c r="I20" s="277"/>
      <c r="J20" s="277"/>
      <c r="K20" s="277"/>
      <c r="L20" s="277"/>
      <c r="M20" s="277"/>
      <c r="N20" s="277"/>
      <c r="O20" s="279"/>
      <c r="P20" s="314"/>
      <c r="Q20" s="313"/>
      <c r="R20" s="277"/>
      <c r="S20" s="277"/>
      <c r="T20" s="312"/>
      <c r="U20" s="313"/>
      <c r="V20" s="315"/>
      <c r="W20" s="182">
        <v>2</v>
      </c>
      <c r="X20" s="183"/>
      <c r="Y20" s="182"/>
      <c r="Z20" s="182"/>
      <c r="AA20" s="260" t="s">
        <v>522</v>
      </c>
      <c r="AB20" s="182"/>
      <c r="AC20" s="218"/>
      <c r="AD20" s="218"/>
      <c r="AE20" s="182"/>
      <c r="AF20" s="218"/>
      <c r="AG20" s="218"/>
      <c r="AH20" s="218"/>
      <c r="AI20" s="182"/>
      <c r="AJ20" s="226"/>
      <c r="AK20" s="182"/>
      <c r="AL20" s="226"/>
      <c r="AM20" s="182"/>
      <c r="AN20" s="227"/>
      <c r="AO20" s="224"/>
      <c r="AP20" s="183"/>
      <c r="AQ20" s="182"/>
      <c r="AR20" s="183"/>
      <c r="AS20" s="182"/>
      <c r="AT20" s="277"/>
      <c r="AU20" s="277"/>
      <c r="AV20" s="277"/>
    </row>
    <row r="21" spans="1:48" ht="15.75" customHeight="1" x14ac:dyDescent="0.2">
      <c r="A21" s="309"/>
      <c r="B21" s="311"/>
      <c r="C21" s="277"/>
      <c r="D21" s="277"/>
      <c r="E21" s="277"/>
      <c r="F21" s="301"/>
      <c r="G21" s="341"/>
      <c r="H21" s="277"/>
      <c r="I21" s="277"/>
      <c r="J21" s="277"/>
      <c r="K21" s="277"/>
      <c r="L21" s="277"/>
      <c r="M21" s="277"/>
      <c r="N21" s="277"/>
      <c r="O21" s="279"/>
      <c r="P21" s="314"/>
      <c r="Q21" s="313"/>
      <c r="R21" s="277"/>
      <c r="S21" s="277"/>
      <c r="T21" s="312"/>
      <c r="U21" s="313"/>
      <c r="V21" s="315"/>
      <c r="W21" s="182">
        <v>3</v>
      </c>
      <c r="X21" s="183"/>
      <c r="Y21" s="182"/>
      <c r="Z21" s="182"/>
      <c r="AA21" s="260" t="s">
        <v>522</v>
      </c>
      <c r="AB21" s="182"/>
      <c r="AC21" s="218"/>
      <c r="AD21" s="218"/>
      <c r="AE21" s="182"/>
      <c r="AF21" s="218"/>
      <c r="AG21" s="218"/>
      <c r="AH21" s="218"/>
      <c r="AI21" s="182"/>
      <c r="AJ21" s="226"/>
      <c r="AK21" s="182"/>
      <c r="AL21" s="226"/>
      <c r="AM21" s="182"/>
      <c r="AN21" s="227"/>
      <c r="AO21" s="224"/>
      <c r="AP21" s="183"/>
      <c r="AQ21" s="182"/>
      <c r="AR21" s="182"/>
      <c r="AS21" s="182"/>
      <c r="AT21" s="277"/>
      <c r="AU21" s="277"/>
      <c r="AV21" s="277"/>
    </row>
    <row r="22" spans="1:48" ht="105" customHeight="1" x14ac:dyDescent="0.2">
      <c r="A22" s="309">
        <v>3</v>
      </c>
      <c r="B22" s="311" t="s">
        <v>485</v>
      </c>
      <c r="C22" s="277" t="s">
        <v>34</v>
      </c>
      <c r="D22" s="277" t="s">
        <v>1114</v>
      </c>
      <c r="E22" s="277" t="s">
        <v>1115</v>
      </c>
      <c r="F22" s="277" t="s">
        <v>1116</v>
      </c>
      <c r="G22" s="341" t="s">
        <v>1117</v>
      </c>
      <c r="H22" s="277" t="s">
        <v>81</v>
      </c>
      <c r="I22" s="277" t="s">
        <v>45</v>
      </c>
      <c r="J22" s="277" t="s">
        <v>1118</v>
      </c>
      <c r="K22" s="277" t="s">
        <v>1119</v>
      </c>
      <c r="L22" s="277" t="s">
        <v>1120</v>
      </c>
      <c r="M22" s="277" t="s">
        <v>46</v>
      </c>
      <c r="N22" s="277" t="s">
        <v>62</v>
      </c>
      <c r="O22" s="279">
        <v>100</v>
      </c>
      <c r="P22" s="312" t="s">
        <v>501</v>
      </c>
      <c r="Q22" s="313">
        <v>0.6</v>
      </c>
      <c r="R22" s="277" t="s">
        <v>904</v>
      </c>
      <c r="S22" s="277" t="s">
        <v>904</v>
      </c>
      <c r="T22" s="312" t="s">
        <v>502</v>
      </c>
      <c r="U22" s="313">
        <v>0.6</v>
      </c>
      <c r="V22" s="315" t="s">
        <v>502</v>
      </c>
      <c r="W22" s="279">
        <v>1</v>
      </c>
      <c r="X22" s="277" t="s">
        <v>1121</v>
      </c>
      <c r="Y22" s="277" t="s">
        <v>29</v>
      </c>
      <c r="Z22" s="215" t="s">
        <v>1122</v>
      </c>
      <c r="AA22" s="260" t="s">
        <v>1125</v>
      </c>
      <c r="AB22" s="279" t="s">
        <v>506</v>
      </c>
      <c r="AC22" s="280" t="s">
        <v>200</v>
      </c>
      <c r="AD22" s="280" t="s">
        <v>201</v>
      </c>
      <c r="AE22" s="282">
        <v>0.4</v>
      </c>
      <c r="AF22" s="280" t="s">
        <v>202</v>
      </c>
      <c r="AG22" s="280" t="s">
        <v>203</v>
      </c>
      <c r="AH22" s="280" t="s">
        <v>204</v>
      </c>
      <c r="AI22" s="283">
        <v>0.36</v>
      </c>
      <c r="AJ22" s="285" t="s">
        <v>508</v>
      </c>
      <c r="AK22" s="282">
        <v>0.36</v>
      </c>
      <c r="AL22" s="287" t="s">
        <v>502</v>
      </c>
      <c r="AM22" s="282">
        <v>0.6</v>
      </c>
      <c r="AN22" s="275" t="s">
        <v>502</v>
      </c>
      <c r="AO22" s="276" t="s">
        <v>36</v>
      </c>
      <c r="AP22" s="277" t="s">
        <v>1126</v>
      </c>
      <c r="AQ22" s="279" t="s">
        <v>1127</v>
      </c>
      <c r="AR22" s="277" t="s">
        <v>1128</v>
      </c>
      <c r="AS22" s="279" t="s">
        <v>1129</v>
      </c>
      <c r="AT22" s="277" t="s">
        <v>1130</v>
      </c>
      <c r="AU22" s="277" t="s">
        <v>1131</v>
      </c>
      <c r="AV22" s="277" t="s">
        <v>1132</v>
      </c>
    </row>
    <row r="23" spans="1:48" ht="15" customHeight="1" x14ac:dyDescent="0.2">
      <c r="A23" s="309"/>
      <c r="B23" s="311"/>
      <c r="C23" s="277"/>
      <c r="D23" s="277"/>
      <c r="E23" s="277"/>
      <c r="F23" s="277"/>
      <c r="G23" s="341"/>
      <c r="H23" s="277"/>
      <c r="I23" s="277"/>
      <c r="J23" s="277"/>
      <c r="K23" s="277"/>
      <c r="L23" s="277"/>
      <c r="M23" s="277"/>
      <c r="N23" s="277"/>
      <c r="O23" s="279"/>
      <c r="P23" s="312"/>
      <c r="Q23" s="313"/>
      <c r="R23" s="277"/>
      <c r="S23" s="277"/>
      <c r="T23" s="312"/>
      <c r="U23" s="313"/>
      <c r="V23" s="315"/>
      <c r="W23" s="279"/>
      <c r="X23" s="277"/>
      <c r="Y23" s="277"/>
      <c r="Z23" s="215" t="s">
        <v>1123</v>
      </c>
      <c r="AA23" s="260" t="s">
        <v>1123</v>
      </c>
      <c r="AB23" s="279"/>
      <c r="AC23" s="280"/>
      <c r="AD23" s="280"/>
      <c r="AE23" s="282"/>
      <c r="AF23" s="280"/>
      <c r="AG23" s="280"/>
      <c r="AH23" s="280"/>
      <c r="AI23" s="283"/>
      <c r="AJ23" s="285"/>
      <c r="AK23" s="282"/>
      <c r="AL23" s="287"/>
      <c r="AM23" s="282"/>
      <c r="AN23" s="275"/>
      <c r="AO23" s="276"/>
      <c r="AP23" s="277"/>
      <c r="AQ23" s="279"/>
      <c r="AR23" s="277"/>
      <c r="AS23" s="279"/>
      <c r="AT23" s="277"/>
      <c r="AU23" s="277"/>
      <c r="AV23" s="277"/>
    </row>
    <row r="24" spans="1:48" ht="15" customHeight="1" x14ac:dyDescent="0.2">
      <c r="A24" s="309"/>
      <c r="B24" s="311"/>
      <c r="C24" s="277"/>
      <c r="D24" s="277"/>
      <c r="E24" s="277"/>
      <c r="F24" s="277"/>
      <c r="G24" s="341"/>
      <c r="H24" s="277"/>
      <c r="I24" s="277"/>
      <c r="J24" s="277"/>
      <c r="K24" s="277"/>
      <c r="L24" s="277"/>
      <c r="M24" s="277"/>
      <c r="N24" s="277"/>
      <c r="O24" s="279"/>
      <c r="P24" s="312"/>
      <c r="Q24" s="313"/>
      <c r="R24" s="277"/>
      <c r="S24" s="277"/>
      <c r="T24" s="312"/>
      <c r="U24" s="313"/>
      <c r="V24" s="315"/>
      <c r="W24" s="279"/>
      <c r="X24" s="277"/>
      <c r="Y24" s="277"/>
      <c r="Z24" s="215" t="s">
        <v>1124</v>
      </c>
      <c r="AA24" s="260" t="s">
        <v>1124</v>
      </c>
      <c r="AB24" s="279"/>
      <c r="AC24" s="280"/>
      <c r="AD24" s="280"/>
      <c r="AE24" s="282"/>
      <c r="AF24" s="280"/>
      <c r="AG24" s="280"/>
      <c r="AH24" s="280"/>
      <c r="AI24" s="283"/>
      <c r="AJ24" s="285"/>
      <c r="AK24" s="282"/>
      <c r="AL24" s="287"/>
      <c r="AM24" s="282"/>
      <c r="AN24" s="275"/>
      <c r="AO24" s="276"/>
      <c r="AP24" s="277"/>
      <c r="AQ24" s="279"/>
      <c r="AR24" s="277"/>
      <c r="AS24" s="279"/>
      <c r="AT24" s="277"/>
      <c r="AU24" s="277"/>
      <c r="AV24" s="277"/>
    </row>
    <row r="25" spans="1:48" ht="15" customHeight="1" x14ac:dyDescent="0.2">
      <c r="A25" s="309"/>
      <c r="B25" s="311"/>
      <c r="C25" s="277"/>
      <c r="D25" s="277"/>
      <c r="E25" s="277"/>
      <c r="F25" s="277"/>
      <c r="G25" s="341"/>
      <c r="H25" s="277"/>
      <c r="I25" s="277"/>
      <c r="J25" s="277"/>
      <c r="K25" s="277"/>
      <c r="L25" s="277"/>
      <c r="M25" s="277"/>
      <c r="N25" s="277"/>
      <c r="O25" s="279"/>
      <c r="P25" s="312"/>
      <c r="Q25" s="313"/>
      <c r="R25" s="277"/>
      <c r="S25" s="277"/>
      <c r="T25" s="312"/>
      <c r="U25" s="313"/>
      <c r="V25" s="315"/>
      <c r="W25" s="182">
        <v>2</v>
      </c>
      <c r="X25" s="183"/>
      <c r="Y25" s="182"/>
      <c r="Z25" s="182"/>
      <c r="AA25" s="260" t="s">
        <v>522</v>
      </c>
      <c r="AB25" s="182"/>
      <c r="AC25" s="218"/>
      <c r="AD25" s="218"/>
      <c r="AE25" s="182"/>
      <c r="AF25" s="218"/>
      <c r="AG25" s="218"/>
      <c r="AH25" s="218"/>
      <c r="AI25" s="182"/>
      <c r="AJ25" s="226"/>
      <c r="AK25" s="182"/>
      <c r="AL25" s="226"/>
      <c r="AM25" s="182"/>
      <c r="AN25" s="227"/>
      <c r="AO25" s="224"/>
      <c r="AP25" s="183"/>
      <c r="AQ25" s="182"/>
      <c r="AR25" s="183"/>
      <c r="AS25" s="182"/>
      <c r="AT25" s="277"/>
      <c r="AU25" s="277"/>
      <c r="AV25" s="277"/>
    </row>
    <row r="26" spans="1:48" ht="15" customHeight="1" x14ac:dyDescent="0.2">
      <c r="A26" s="309"/>
      <c r="B26" s="311"/>
      <c r="C26" s="277"/>
      <c r="D26" s="277"/>
      <c r="E26" s="277"/>
      <c r="F26" s="277"/>
      <c r="G26" s="341"/>
      <c r="H26" s="277"/>
      <c r="I26" s="277"/>
      <c r="J26" s="277"/>
      <c r="K26" s="277"/>
      <c r="L26" s="277"/>
      <c r="M26" s="277"/>
      <c r="N26" s="277"/>
      <c r="O26" s="279"/>
      <c r="P26" s="312"/>
      <c r="Q26" s="313"/>
      <c r="R26" s="277"/>
      <c r="S26" s="277"/>
      <c r="T26" s="312"/>
      <c r="U26" s="313"/>
      <c r="V26" s="315"/>
      <c r="W26" s="182">
        <v>3</v>
      </c>
      <c r="X26" s="183"/>
      <c r="Y26" s="182"/>
      <c r="Z26" s="182"/>
      <c r="AA26" s="260" t="s">
        <v>522</v>
      </c>
      <c r="AB26" s="182"/>
      <c r="AC26" s="218"/>
      <c r="AD26" s="218"/>
      <c r="AE26" s="182"/>
      <c r="AF26" s="218"/>
      <c r="AG26" s="218"/>
      <c r="AH26" s="218"/>
      <c r="AI26" s="182"/>
      <c r="AJ26" s="226"/>
      <c r="AK26" s="182"/>
      <c r="AL26" s="226"/>
      <c r="AM26" s="182"/>
      <c r="AN26" s="227"/>
      <c r="AO26" s="224"/>
      <c r="AP26" s="183"/>
      <c r="AQ26" s="182"/>
      <c r="AR26" s="182"/>
      <c r="AS26" s="182"/>
      <c r="AT26" s="277"/>
      <c r="AU26" s="277"/>
      <c r="AV26" s="277"/>
    </row>
    <row r="27" spans="1:48" ht="15" customHeight="1" x14ac:dyDescent="0.2">
      <c r="A27" s="309"/>
      <c r="B27" s="311"/>
      <c r="C27" s="277"/>
      <c r="D27" s="277"/>
      <c r="E27" s="277"/>
      <c r="F27" s="277"/>
      <c r="G27" s="341"/>
      <c r="H27" s="277"/>
      <c r="I27" s="277"/>
      <c r="J27" s="277"/>
      <c r="K27" s="277"/>
      <c r="L27" s="277"/>
      <c r="M27" s="277"/>
      <c r="N27" s="277"/>
      <c r="O27" s="279"/>
      <c r="P27" s="312"/>
      <c r="Q27" s="313"/>
      <c r="R27" s="277"/>
      <c r="S27" s="277"/>
      <c r="T27" s="312"/>
      <c r="U27" s="313"/>
      <c r="V27" s="315"/>
      <c r="W27" s="182">
        <v>4</v>
      </c>
      <c r="X27" s="183"/>
      <c r="Y27" s="182"/>
      <c r="Z27" s="182"/>
      <c r="AA27" s="260" t="s">
        <v>522</v>
      </c>
      <c r="AB27" s="182"/>
      <c r="AC27" s="218"/>
      <c r="AD27" s="218"/>
      <c r="AE27" s="182"/>
      <c r="AF27" s="218"/>
      <c r="AG27" s="218"/>
      <c r="AH27" s="218"/>
      <c r="AI27" s="182"/>
      <c r="AJ27" s="226"/>
      <c r="AK27" s="182"/>
      <c r="AL27" s="226"/>
      <c r="AM27" s="182"/>
      <c r="AN27" s="227"/>
      <c r="AO27" s="224"/>
      <c r="AP27" s="183"/>
      <c r="AQ27" s="182"/>
      <c r="AR27" s="182"/>
      <c r="AS27" s="182"/>
      <c r="AT27" s="277"/>
      <c r="AU27" s="277"/>
      <c r="AV27" s="277"/>
    </row>
  </sheetData>
  <dataConsolidate/>
  <mergeCells count="193">
    <mergeCell ref="AU10:AU12"/>
    <mergeCell ref="AV10:AV12"/>
    <mergeCell ref="AF16:AF19"/>
    <mergeCell ref="AG16:AG19"/>
    <mergeCell ref="AQ16:AQ19"/>
    <mergeCell ref="AR16:AR19"/>
    <mergeCell ref="AS16:AS19"/>
    <mergeCell ref="AQ10:AQ12"/>
    <mergeCell ref="AR10:AR12"/>
    <mergeCell ref="AS10:AS12"/>
    <mergeCell ref="AT10:AT12"/>
    <mergeCell ref="AT22:AT27"/>
    <mergeCell ref="AU22:AU27"/>
    <mergeCell ref="H22:H27"/>
    <mergeCell ref="I22:I27"/>
    <mergeCell ref="J22:J27"/>
    <mergeCell ref="K22:K27"/>
    <mergeCell ref="L22:L27"/>
    <mergeCell ref="M22:M27"/>
    <mergeCell ref="T16:T21"/>
    <mergeCell ref="U16:U21"/>
    <mergeCell ref="V16:V21"/>
    <mergeCell ref="N16:N21"/>
    <mergeCell ref="O16:O21"/>
    <mergeCell ref="P16:P21"/>
    <mergeCell ref="Q16:Q21"/>
    <mergeCell ref="R16:R21"/>
    <mergeCell ref="S16:S21"/>
    <mergeCell ref="AH16:AH19"/>
    <mergeCell ref="AI16:AI19"/>
    <mergeCell ref="AJ16:AJ19"/>
    <mergeCell ref="AK16:AK19"/>
    <mergeCell ref="AL16:AL19"/>
    <mergeCell ref="AM16:AM19"/>
    <mergeCell ref="AN16:AN19"/>
    <mergeCell ref="AK22:AK24"/>
    <mergeCell ref="AL22:AL24"/>
    <mergeCell ref="AM22:AM24"/>
    <mergeCell ref="AN22:AN24"/>
    <mergeCell ref="AO22:AO24"/>
    <mergeCell ref="B8:B9"/>
    <mergeCell ref="B10:B15"/>
    <mergeCell ref="B16:B21"/>
    <mergeCell ref="B22:B27"/>
    <mergeCell ref="T22:T27"/>
    <mergeCell ref="U22:U27"/>
    <mergeCell ref="V22:V27"/>
    <mergeCell ref="W10:W12"/>
    <mergeCell ref="X10:X12"/>
    <mergeCell ref="Y10:Y12"/>
    <mergeCell ref="AB10:AB12"/>
    <mergeCell ref="AC10:AC12"/>
    <mergeCell ref="AD10:AD12"/>
    <mergeCell ref="AE10:AE12"/>
    <mergeCell ref="AF10:AF12"/>
    <mergeCell ref="AG10:AG12"/>
    <mergeCell ref="AH10:AH12"/>
    <mergeCell ref="AI10:AI12"/>
    <mergeCell ref="AJ10:AJ12"/>
    <mergeCell ref="AB22:AB24"/>
    <mergeCell ref="AC22:AC24"/>
    <mergeCell ref="AD22:AD24"/>
    <mergeCell ref="AE22:AE24"/>
    <mergeCell ref="AF22:AF24"/>
    <mergeCell ref="AG22:AG24"/>
    <mergeCell ref="AH22:AH24"/>
    <mergeCell ref="AI22:AI24"/>
    <mergeCell ref="AJ22:AJ24"/>
    <mergeCell ref="AU16:AU21"/>
    <mergeCell ref="AV16:AV21"/>
    <mergeCell ref="A22:A27"/>
    <mergeCell ref="C22:C27"/>
    <mergeCell ref="D22:D27"/>
    <mergeCell ref="E22:E27"/>
    <mergeCell ref="F22:F27"/>
    <mergeCell ref="G22:G27"/>
    <mergeCell ref="A16:A21"/>
    <mergeCell ref="C16:C21"/>
    <mergeCell ref="D16:D21"/>
    <mergeCell ref="E16:E21"/>
    <mergeCell ref="F16:F21"/>
    <mergeCell ref="G16:G21"/>
    <mergeCell ref="AV22:AV27"/>
    <mergeCell ref="N22:N27"/>
    <mergeCell ref="O22:O27"/>
    <mergeCell ref="P22:P27"/>
    <mergeCell ref="Q22:Q27"/>
    <mergeCell ref="R22:R27"/>
    <mergeCell ref="S22:S27"/>
    <mergeCell ref="W22:W24"/>
    <mergeCell ref="X22:X24"/>
    <mergeCell ref="Y22:Y24"/>
    <mergeCell ref="U10:U15"/>
    <mergeCell ref="V10:V15"/>
    <mergeCell ref="H16:H21"/>
    <mergeCell ref="I16:I21"/>
    <mergeCell ref="J16:J21"/>
    <mergeCell ref="K16:K21"/>
    <mergeCell ref="L16:L21"/>
    <mergeCell ref="M16:M21"/>
    <mergeCell ref="AT16:AT21"/>
    <mergeCell ref="AK10:AK12"/>
    <mergeCell ref="AL10:AL12"/>
    <mergeCell ref="AM10:AM12"/>
    <mergeCell ref="AN10:AN12"/>
    <mergeCell ref="AO10:AO12"/>
    <mergeCell ref="AP10:AP12"/>
    <mergeCell ref="AO16:AO19"/>
    <mergeCell ref="AP16:AP19"/>
    <mergeCell ref="W16:W19"/>
    <mergeCell ref="X16:X19"/>
    <mergeCell ref="Y16:Y19"/>
    <mergeCell ref="AB16:AB19"/>
    <mergeCell ref="AC16:AC19"/>
    <mergeCell ref="AD16:AD19"/>
    <mergeCell ref="AE16:AE19"/>
    <mergeCell ref="N10:N15"/>
    <mergeCell ref="O10:O15"/>
    <mergeCell ref="P10:P15"/>
    <mergeCell ref="Q10:Q15"/>
    <mergeCell ref="R10:R15"/>
    <mergeCell ref="S10:S15"/>
    <mergeCell ref="L10:L15"/>
    <mergeCell ref="M10:M15"/>
    <mergeCell ref="T10:T15"/>
    <mergeCell ref="A10:A15"/>
    <mergeCell ref="C10:C15"/>
    <mergeCell ref="D10:D15"/>
    <mergeCell ref="E10:E15"/>
    <mergeCell ref="F10:F15"/>
    <mergeCell ref="G10:G15"/>
    <mergeCell ref="AM8:AM9"/>
    <mergeCell ref="AN8:AN9"/>
    <mergeCell ref="AO8:AO9"/>
    <mergeCell ref="AB8:AB9"/>
    <mergeCell ref="AC8:AH8"/>
    <mergeCell ref="AI8:AI9"/>
    <mergeCell ref="AJ8:AJ9"/>
    <mergeCell ref="AK8:AK9"/>
    <mergeCell ref="AL8:AL9"/>
    <mergeCell ref="S8:S9"/>
    <mergeCell ref="T8:T9"/>
    <mergeCell ref="U8:U9"/>
    <mergeCell ref="V8:V9"/>
    <mergeCell ref="W8:W9"/>
    <mergeCell ref="H10:H15"/>
    <mergeCell ref="I10:I15"/>
    <mergeCell ref="J10:J15"/>
    <mergeCell ref="K10:K15"/>
    <mergeCell ref="E8:E9"/>
    <mergeCell ref="F8:F9"/>
    <mergeCell ref="G8:G9"/>
    <mergeCell ref="H8:H9"/>
    <mergeCell ref="I8:I9"/>
    <mergeCell ref="J8:J9"/>
    <mergeCell ref="AV8:AV9"/>
    <mergeCell ref="AP8:AP9"/>
    <mergeCell ref="AQ8:AQ9"/>
    <mergeCell ref="AR8:AR9"/>
    <mergeCell ref="AS8:AS9"/>
    <mergeCell ref="AT8:AT9"/>
    <mergeCell ref="AU8:AU9"/>
    <mergeCell ref="AA8:AA9"/>
    <mergeCell ref="K8:K9"/>
    <mergeCell ref="L8:L9"/>
    <mergeCell ref="O8:O9"/>
    <mergeCell ref="P8:P9"/>
    <mergeCell ref="Q8:Q9"/>
    <mergeCell ref="R8:R9"/>
    <mergeCell ref="AP22:AP24"/>
    <mergeCell ref="AQ22:AQ24"/>
    <mergeCell ref="AR22:AR24"/>
    <mergeCell ref="AS22:AS24"/>
    <mergeCell ref="A1:D4"/>
    <mergeCell ref="E1:U2"/>
    <mergeCell ref="AB1:AV2"/>
    <mergeCell ref="E3:J3"/>
    <mergeCell ref="K3:U3"/>
    <mergeCell ref="AB3:AP3"/>
    <mergeCell ref="AQ3:AV3"/>
    <mergeCell ref="E4:U4"/>
    <mergeCell ref="AB4:AV4"/>
    <mergeCell ref="A7:H7"/>
    <mergeCell ref="I7:L7"/>
    <mergeCell ref="M7:N8"/>
    <mergeCell ref="O7:V7"/>
    <mergeCell ref="W7:AI7"/>
    <mergeCell ref="AJ7:AN7"/>
    <mergeCell ref="AO7:AS7"/>
    <mergeCell ref="AT7:AV7"/>
    <mergeCell ref="A8:A9"/>
    <mergeCell ref="C8:C9"/>
    <mergeCell ref="D8:D9"/>
  </mergeCells>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1" max="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97797A-0573-4123-8872-EAA50FA2DF86}">
          <x14:formula1>
            <xm:f>'Intructivo control cambio'!$C$256:$C$279</xm:f>
          </x14:formula1>
          <xm:sqref>B10 B16 B22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63"/>
  <sheetViews>
    <sheetView topLeftCell="A6" zoomScale="60" zoomScaleNormal="60" workbookViewId="0">
      <selection activeCell="A230" sqref="A230"/>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98.5703125" style="157" customWidth="1"/>
    <col min="7" max="7" width="26.85546875" customWidth="1"/>
    <col min="11" max="11" width="48.28515625" customWidth="1"/>
  </cols>
  <sheetData>
    <row r="2" spans="1:21" s="93" customFormat="1" ht="45.75" customHeight="1" x14ac:dyDescent="0.25">
      <c r="A2" s="92"/>
      <c r="B2" s="373" t="s">
        <v>846</v>
      </c>
      <c r="C2" s="373"/>
      <c r="D2" s="373"/>
      <c r="E2" s="373"/>
      <c r="F2" s="153"/>
      <c r="G2" s="92"/>
      <c r="H2" s="92"/>
      <c r="I2" s="92"/>
      <c r="J2" s="92"/>
      <c r="K2" s="92"/>
      <c r="L2" s="92"/>
      <c r="M2" s="92"/>
      <c r="N2" s="92"/>
      <c r="O2" s="92"/>
      <c r="P2" s="92"/>
      <c r="Q2" s="92"/>
      <c r="R2" s="92"/>
      <c r="S2" s="92"/>
      <c r="T2" s="92"/>
      <c r="U2" s="92"/>
    </row>
    <row r="3" spans="1:21" s="93" customFormat="1" ht="18.75" customHeight="1" x14ac:dyDescent="0.25">
      <c r="A3" s="92"/>
      <c r="B3" s="94"/>
      <c r="C3" s="92"/>
      <c r="D3" s="92"/>
      <c r="E3" s="92"/>
      <c r="F3" s="153"/>
      <c r="G3" s="92"/>
      <c r="H3" s="92"/>
      <c r="I3" s="92"/>
      <c r="J3" s="92"/>
      <c r="K3" s="92"/>
      <c r="L3" s="92"/>
      <c r="M3" s="92"/>
      <c r="N3" s="92"/>
      <c r="O3" s="92"/>
      <c r="P3" s="92"/>
      <c r="Q3" s="92"/>
      <c r="R3" s="92"/>
      <c r="S3" s="92"/>
      <c r="T3" s="92"/>
      <c r="U3" s="92"/>
    </row>
    <row r="4" spans="1:21" ht="67.5" customHeight="1" x14ac:dyDescent="0.25">
      <c r="A4" s="18"/>
      <c r="B4" s="38"/>
      <c r="C4" s="10" t="s">
        <v>847</v>
      </c>
      <c r="D4" s="10" t="s">
        <v>848</v>
      </c>
      <c r="E4" s="10" t="s">
        <v>849</v>
      </c>
      <c r="F4" s="154"/>
      <c r="G4" s="18"/>
      <c r="H4" s="18"/>
      <c r="I4" s="18"/>
      <c r="J4" s="18"/>
      <c r="K4" s="18"/>
      <c r="L4" s="18"/>
      <c r="M4" s="18"/>
      <c r="N4" s="18"/>
      <c r="O4" s="18"/>
      <c r="P4" s="18"/>
      <c r="Q4" s="18"/>
      <c r="R4" s="18"/>
      <c r="S4" s="18"/>
      <c r="T4" s="18"/>
      <c r="U4" s="18"/>
    </row>
    <row r="5" spans="1:21" ht="67.5" customHeight="1" x14ac:dyDescent="0.25">
      <c r="A5" s="34" t="s">
        <v>850</v>
      </c>
      <c r="B5" s="11" t="s">
        <v>851</v>
      </c>
      <c r="C5" s="16" t="s">
        <v>852</v>
      </c>
      <c r="D5" s="36" t="s">
        <v>853</v>
      </c>
      <c r="E5" s="113">
        <f>908526*130</f>
        <v>118108380</v>
      </c>
      <c r="F5" s="155"/>
      <c r="G5" s="18"/>
      <c r="H5" s="18"/>
      <c r="I5" s="18"/>
      <c r="J5" s="18"/>
      <c r="K5" s="18"/>
      <c r="L5" s="18"/>
      <c r="M5" s="18"/>
      <c r="N5" s="18"/>
      <c r="O5" s="18"/>
      <c r="P5" s="18"/>
      <c r="Q5" s="18"/>
      <c r="R5" s="18"/>
      <c r="S5" s="18"/>
      <c r="T5" s="18"/>
      <c r="U5" s="18"/>
    </row>
    <row r="6" spans="1:21" ht="129" customHeight="1" x14ac:dyDescent="0.25">
      <c r="A6" s="34" t="s">
        <v>854</v>
      </c>
      <c r="B6" s="12" t="s">
        <v>855</v>
      </c>
      <c r="C6" s="17" t="s">
        <v>856</v>
      </c>
      <c r="D6" s="37" t="s">
        <v>857</v>
      </c>
      <c r="E6" s="113">
        <f>908526*650</f>
        <v>590541900</v>
      </c>
      <c r="F6" s="155"/>
      <c r="G6" s="18"/>
      <c r="H6" s="18"/>
      <c r="I6" s="18"/>
      <c r="J6" s="18"/>
      <c r="K6" s="18"/>
      <c r="L6" s="18"/>
      <c r="M6" s="18"/>
      <c r="N6" s="18"/>
      <c r="O6" s="18"/>
      <c r="P6" s="18"/>
      <c r="Q6" s="18"/>
      <c r="R6" s="18"/>
      <c r="S6" s="18"/>
      <c r="T6" s="18"/>
      <c r="U6" s="18"/>
    </row>
    <row r="7" spans="1:21" ht="101.25" x14ac:dyDescent="0.25">
      <c r="A7" s="34" t="s">
        <v>502</v>
      </c>
      <c r="B7" s="13" t="s">
        <v>858</v>
      </c>
      <c r="C7" s="17" t="s">
        <v>859</v>
      </c>
      <c r="D7" s="37" t="s">
        <v>860</v>
      </c>
      <c r="E7" s="113">
        <f>908526*1300</f>
        <v>1181083800</v>
      </c>
      <c r="F7" s="155"/>
      <c r="G7" s="18"/>
      <c r="H7" s="18"/>
      <c r="I7" s="18"/>
      <c r="J7" s="18"/>
      <c r="K7" s="18"/>
      <c r="L7" s="18"/>
      <c r="M7" s="18"/>
      <c r="N7" s="18"/>
      <c r="O7" s="18"/>
      <c r="P7" s="18"/>
      <c r="Q7" s="18"/>
      <c r="R7" s="18"/>
      <c r="S7" s="18"/>
      <c r="T7" s="18"/>
      <c r="U7" s="18"/>
    </row>
    <row r="8" spans="1:21" ht="135" x14ac:dyDescent="0.25">
      <c r="A8" s="34" t="s">
        <v>861</v>
      </c>
      <c r="B8" s="14" t="s">
        <v>862</v>
      </c>
      <c r="C8" s="17" t="s">
        <v>863</v>
      </c>
      <c r="D8" s="37" t="s">
        <v>864</v>
      </c>
      <c r="E8" s="113">
        <f>908526*6500</f>
        <v>5905419000</v>
      </c>
      <c r="F8" s="155"/>
      <c r="G8" s="18"/>
      <c r="H8" s="18"/>
      <c r="I8" s="18"/>
      <c r="J8" s="18"/>
      <c r="K8" s="18"/>
      <c r="L8" s="18"/>
      <c r="M8" s="18"/>
      <c r="N8" s="18"/>
      <c r="O8" s="18"/>
      <c r="P8" s="18"/>
      <c r="Q8" s="18"/>
      <c r="R8" s="18"/>
      <c r="S8" s="18"/>
      <c r="T8" s="18"/>
      <c r="U8" s="18"/>
    </row>
    <row r="9" spans="1:21" ht="101.25" x14ac:dyDescent="0.25">
      <c r="A9" s="34" t="s">
        <v>865</v>
      </c>
      <c r="B9" s="15" t="s">
        <v>866</v>
      </c>
      <c r="C9" s="17" t="s">
        <v>867</v>
      </c>
      <c r="D9" s="37" t="s">
        <v>868</v>
      </c>
      <c r="E9" s="113"/>
      <c r="F9" s="156"/>
      <c r="G9" s="39"/>
      <c r="H9" s="18"/>
      <c r="I9" s="18"/>
      <c r="J9" s="18"/>
      <c r="K9" s="18"/>
      <c r="L9" s="18"/>
      <c r="M9" s="18"/>
      <c r="N9" s="18"/>
      <c r="O9" s="18"/>
      <c r="P9" s="18"/>
      <c r="Q9" s="18"/>
      <c r="R9" s="18"/>
      <c r="S9" s="18"/>
      <c r="T9" s="18"/>
      <c r="U9" s="18"/>
    </row>
    <row r="10" spans="1:21" s="42" customFormat="1" ht="20.25" x14ac:dyDescent="0.25">
      <c r="A10" s="40"/>
      <c r="B10" s="40"/>
      <c r="C10" s="41"/>
      <c r="D10" s="41"/>
      <c r="E10" s="40"/>
      <c r="F10" s="150"/>
      <c r="G10" s="40"/>
      <c r="H10" s="40"/>
      <c r="I10" s="40"/>
      <c r="J10" s="40"/>
      <c r="K10" s="40"/>
      <c r="L10" s="40"/>
      <c r="M10" s="40"/>
      <c r="N10" s="40"/>
      <c r="O10" s="40"/>
      <c r="P10" s="40"/>
      <c r="Q10" s="40"/>
      <c r="R10" s="40"/>
      <c r="S10" s="40"/>
      <c r="T10" s="40"/>
      <c r="U10" s="40"/>
    </row>
    <row r="11" spans="1:21" s="42" customFormat="1" ht="16.5" x14ac:dyDescent="0.25">
      <c r="A11" s="40"/>
      <c r="B11" s="43"/>
      <c r="C11" s="43"/>
      <c r="D11" s="43"/>
      <c r="E11" s="40"/>
      <c r="F11" s="150"/>
      <c r="G11" s="40"/>
      <c r="H11" s="40"/>
      <c r="I11" s="40"/>
      <c r="J11" s="40"/>
      <c r="K11" s="40"/>
      <c r="L11" s="40"/>
      <c r="M11" s="40"/>
      <c r="N11" s="40"/>
      <c r="O11" s="40"/>
      <c r="P11" s="40"/>
      <c r="Q11" s="40"/>
      <c r="R11" s="40"/>
      <c r="S11" s="40"/>
      <c r="T11" s="40"/>
      <c r="U11" s="40"/>
    </row>
    <row r="12" spans="1:21" s="42" customFormat="1" x14ac:dyDescent="0.25">
      <c r="A12" s="40"/>
      <c r="B12" s="40" t="s">
        <v>869</v>
      </c>
      <c r="C12" s="40" t="s">
        <v>828</v>
      </c>
      <c r="D12" s="40" t="s">
        <v>713</v>
      </c>
      <c r="E12" s="40"/>
      <c r="F12" s="150"/>
      <c r="G12" s="40"/>
      <c r="H12" s="40"/>
      <c r="I12" s="40"/>
      <c r="J12" s="40"/>
      <c r="K12" s="40"/>
      <c r="L12" s="40"/>
      <c r="M12" s="40"/>
      <c r="N12" s="40"/>
      <c r="O12" s="40"/>
      <c r="P12" s="40"/>
      <c r="Q12" s="40"/>
      <c r="R12" s="40"/>
      <c r="S12" s="40"/>
      <c r="T12" s="40"/>
      <c r="U12" s="40"/>
    </row>
    <row r="13" spans="1:21" s="42" customFormat="1" x14ac:dyDescent="0.25">
      <c r="A13" s="40"/>
      <c r="B13" s="40" t="s">
        <v>870</v>
      </c>
      <c r="C13" s="40" t="s">
        <v>366</v>
      </c>
      <c r="D13" s="40" t="s">
        <v>242</v>
      </c>
      <c r="E13" s="40"/>
      <c r="F13" s="150"/>
      <c r="G13" s="40"/>
      <c r="H13" s="40"/>
      <c r="I13" s="40"/>
      <c r="J13" s="40"/>
      <c r="K13" s="40"/>
      <c r="L13" s="40"/>
      <c r="M13" s="40"/>
      <c r="N13" s="40"/>
      <c r="O13" s="40"/>
      <c r="P13" s="40"/>
      <c r="Q13" s="40"/>
      <c r="R13" s="40"/>
      <c r="S13" s="40"/>
      <c r="T13" s="40"/>
      <c r="U13" s="40"/>
    </row>
    <row r="14" spans="1:21" s="42" customFormat="1" x14ac:dyDescent="0.25">
      <c r="A14" s="40"/>
      <c r="B14" s="40"/>
      <c r="C14" s="40" t="s">
        <v>871</v>
      </c>
      <c r="D14" s="40" t="s">
        <v>197</v>
      </c>
      <c r="E14" s="40"/>
      <c r="F14" s="150"/>
      <c r="G14" s="40"/>
      <c r="H14" s="40"/>
      <c r="I14" s="40"/>
      <c r="J14" s="40"/>
      <c r="K14" s="40"/>
      <c r="L14" s="40"/>
      <c r="M14" s="40"/>
      <c r="N14" s="40"/>
      <c r="O14" s="40"/>
      <c r="P14" s="40"/>
      <c r="Q14" s="40"/>
      <c r="R14" s="40"/>
      <c r="S14" s="40"/>
      <c r="T14" s="40"/>
      <c r="U14" s="40"/>
    </row>
    <row r="15" spans="1:21" s="42" customFormat="1" x14ac:dyDescent="0.25">
      <c r="A15" s="40"/>
      <c r="B15" s="40"/>
      <c r="C15" s="40" t="s">
        <v>872</v>
      </c>
      <c r="D15" s="40" t="s">
        <v>567</v>
      </c>
      <c r="E15" s="40"/>
      <c r="F15" s="150"/>
      <c r="G15" s="40"/>
      <c r="H15" s="40"/>
      <c r="I15" s="40"/>
      <c r="J15" s="40"/>
      <c r="K15" s="40"/>
      <c r="L15" s="40"/>
      <c r="M15" s="40"/>
      <c r="N15" s="40"/>
      <c r="O15" s="40"/>
      <c r="P15" s="40"/>
      <c r="Q15" s="40"/>
      <c r="R15" s="40"/>
      <c r="S15" s="40"/>
      <c r="T15" s="40"/>
      <c r="U15" s="40"/>
    </row>
    <row r="16" spans="1:21" s="42" customFormat="1" x14ac:dyDescent="0.25">
      <c r="A16" s="40"/>
      <c r="B16" s="40"/>
      <c r="C16" s="40" t="s">
        <v>873</v>
      </c>
      <c r="D16" s="40" t="s">
        <v>874</v>
      </c>
      <c r="E16" s="40"/>
      <c r="F16" s="150"/>
      <c r="G16" s="40"/>
      <c r="H16" s="40"/>
      <c r="I16" s="40"/>
      <c r="J16" s="40"/>
      <c r="K16" s="40"/>
      <c r="L16" s="40"/>
      <c r="M16" s="40"/>
      <c r="N16" s="40"/>
      <c r="O16" s="40"/>
      <c r="P16" s="40"/>
      <c r="Q16" s="40"/>
      <c r="R16" s="40"/>
      <c r="S16" s="40"/>
      <c r="T16" s="40"/>
      <c r="U16" s="40"/>
    </row>
    <row r="17" spans="1:15" s="42" customFormat="1" x14ac:dyDescent="0.25">
      <c r="A17" s="40"/>
      <c r="B17" s="40"/>
      <c r="C17" s="40"/>
      <c r="D17" s="40"/>
      <c r="E17" s="40"/>
      <c r="F17" s="150"/>
      <c r="G17" s="40"/>
      <c r="H17" s="40"/>
      <c r="I17" s="40"/>
      <c r="J17" s="40"/>
      <c r="K17" s="40"/>
      <c r="L17" s="40"/>
      <c r="M17" s="40"/>
      <c r="N17" s="40"/>
      <c r="O17" s="40"/>
    </row>
    <row r="18" spans="1:15" s="42" customFormat="1" x14ac:dyDescent="0.25">
      <c r="A18" s="40"/>
      <c r="B18" s="40"/>
      <c r="C18" s="40"/>
      <c r="D18" s="40"/>
      <c r="E18" s="40"/>
      <c r="F18" s="150"/>
      <c r="G18" s="40"/>
      <c r="H18" s="40"/>
      <c r="I18" s="40"/>
      <c r="J18" s="40"/>
      <c r="K18" s="40"/>
      <c r="L18" s="40"/>
      <c r="M18" s="40"/>
      <c r="N18" s="40"/>
      <c r="O18" s="40"/>
    </row>
    <row r="19" spans="1:15" s="42" customFormat="1" x14ac:dyDescent="0.25">
      <c r="A19" s="40"/>
      <c r="B19" s="40"/>
      <c r="C19" s="40"/>
      <c r="D19" s="40"/>
      <c r="E19" s="40"/>
      <c r="F19" s="150"/>
      <c r="G19" s="40"/>
      <c r="H19" s="40"/>
      <c r="I19" s="40"/>
      <c r="J19" s="40"/>
      <c r="K19" s="40"/>
      <c r="L19" s="40"/>
      <c r="M19" s="40"/>
      <c r="N19" s="40"/>
      <c r="O19" s="40"/>
    </row>
    <row r="20" spans="1:15" s="42" customFormat="1" x14ac:dyDescent="0.25">
      <c r="A20" s="40"/>
      <c r="B20" s="40"/>
      <c r="C20" s="40"/>
      <c r="D20" s="40"/>
      <c r="E20" s="40"/>
      <c r="F20" s="150"/>
      <c r="G20" s="40"/>
      <c r="H20" s="40"/>
      <c r="I20" s="40"/>
      <c r="J20" s="40"/>
      <c r="K20" s="40"/>
      <c r="L20" s="40"/>
      <c r="M20" s="40"/>
      <c r="N20" s="40"/>
      <c r="O20" s="40"/>
    </row>
    <row r="21" spans="1:15" s="42" customFormat="1" x14ac:dyDescent="0.25">
      <c r="A21" s="40"/>
      <c r="B21" s="40"/>
      <c r="C21" s="40"/>
      <c r="D21" s="40"/>
      <c r="E21" s="40"/>
      <c r="F21" s="151"/>
      <c r="G21" s="40"/>
      <c r="H21" s="40"/>
      <c r="I21" s="40"/>
      <c r="J21" s="40"/>
      <c r="K21" s="40"/>
      <c r="L21" s="40"/>
      <c r="M21" s="40"/>
      <c r="N21" s="40"/>
      <c r="O21" s="40"/>
    </row>
    <row r="22" spans="1:15" s="42" customFormat="1" x14ac:dyDescent="0.25">
      <c r="A22" s="40"/>
      <c r="B22" s="40"/>
      <c r="C22" s="40"/>
      <c r="D22" s="40"/>
      <c r="E22" s="40"/>
      <c r="F22" s="151"/>
      <c r="G22" s="40"/>
      <c r="H22" s="40"/>
      <c r="I22" s="40"/>
      <c r="J22" s="40"/>
      <c r="K22" s="40"/>
      <c r="L22" s="40"/>
      <c r="M22" s="40"/>
      <c r="N22" s="40"/>
      <c r="O22" s="40"/>
    </row>
    <row r="23" spans="1:15" s="42" customFormat="1" ht="20.25" x14ac:dyDescent="0.25">
      <c r="A23" s="40"/>
      <c r="B23" s="40"/>
      <c r="C23" s="41"/>
      <c r="D23" s="41"/>
      <c r="E23" s="40"/>
      <c r="F23" s="151"/>
      <c r="G23" s="40"/>
      <c r="H23" s="40"/>
      <c r="I23" s="40"/>
      <c r="J23" s="40"/>
      <c r="K23" s="40"/>
      <c r="L23" s="40"/>
      <c r="M23" s="40"/>
      <c r="N23" s="40"/>
      <c r="O23" s="40"/>
    </row>
    <row r="24" spans="1:15" s="42" customFormat="1" ht="20.25" x14ac:dyDescent="0.25">
      <c r="A24" s="40"/>
      <c r="B24" s="40"/>
      <c r="C24" s="41"/>
      <c r="D24" s="41"/>
      <c r="E24" s="40"/>
      <c r="F24" s="151"/>
      <c r="G24" s="40"/>
      <c r="H24" s="40"/>
      <c r="I24" s="40"/>
      <c r="J24" s="40"/>
      <c r="K24" s="40"/>
      <c r="L24" s="40"/>
      <c r="M24" s="40"/>
      <c r="N24" s="40"/>
      <c r="O24" s="40"/>
    </row>
    <row r="25" spans="1:15" s="42" customFormat="1" ht="20.25" x14ac:dyDescent="0.25">
      <c r="A25" s="40"/>
      <c r="B25" s="40"/>
      <c r="C25" s="41"/>
      <c r="D25" s="41"/>
      <c r="E25" s="40"/>
      <c r="F25" s="151"/>
      <c r="G25" s="40"/>
      <c r="H25" s="40"/>
      <c r="I25" s="40"/>
      <c r="J25" s="40"/>
      <c r="K25" s="40"/>
      <c r="L25" s="40"/>
      <c r="M25" s="40"/>
      <c r="N25" s="40"/>
      <c r="O25" s="40"/>
    </row>
    <row r="26" spans="1:15" s="42" customFormat="1" ht="20.25" x14ac:dyDescent="0.25">
      <c r="A26" s="40"/>
      <c r="B26" s="40"/>
      <c r="C26" s="41"/>
      <c r="D26" s="41"/>
      <c r="E26" s="40"/>
      <c r="F26" s="151"/>
      <c r="G26" s="40"/>
      <c r="H26" s="40"/>
      <c r="I26" s="40"/>
      <c r="J26" s="40"/>
      <c r="K26" s="40"/>
      <c r="L26" s="40"/>
      <c r="M26" s="40"/>
      <c r="N26" s="40"/>
      <c r="O26" s="40"/>
    </row>
    <row r="27" spans="1:15" s="42" customFormat="1" ht="20.25" x14ac:dyDescent="0.25">
      <c r="A27" s="40"/>
      <c r="B27" s="40"/>
      <c r="C27" s="41"/>
      <c r="D27" s="41"/>
      <c r="E27" s="40"/>
      <c r="F27" s="151"/>
      <c r="G27" s="40"/>
      <c r="H27" s="40"/>
      <c r="I27" s="40"/>
      <c r="J27" s="40"/>
      <c r="K27" s="40"/>
      <c r="L27" s="40"/>
      <c r="M27" s="40"/>
      <c r="N27" s="40"/>
      <c r="O27" s="40"/>
    </row>
    <row r="28" spans="1:15" s="42" customFormat="1" ht="20.25" x14ac:dyDescent="0.25">
      <c r="A28" s="40"/>
      <c r="B28" s="40"/>
      <c r="C28" s="41"/>
      <c r="D28" s="41"/>
      <c r="E28" s="40"/>
      <c r="F28" s="151"/>
      <c r="G28" s="40"/>
      <c r="H28" s="40"/>
      <c r="I28" s="40"/>
      <c r="J28" s="40"/>
      <c r="K28" s="40"/>
      <c r="L28" s="40"/>
      <c r="M28" s="40"/>
      <c r="N28" s="40"/>
      <c r="O28" s="40"/>
    </row>
    <row r="29" spans="1:15" s="42" customFormat="1" ht="20.25" x14ac:dyDescent="0.25">
      <c r="A29" s="40"/>
      <c r="B29" s="40"/>
      <c r="C29" s="41"/>
      <c r="D29" s="41"/>
      <c r="E29" s="40"/>
      <c r="F29" s="151"/>
      <c r="G29" s="40"/>
      <c r="H29" s="40"/>
      <c r="I29" s="40"/>
      <c r="J29" s="40"/>
      <c r="K29" s="40"/>
      <c r="L29" s="40"/>
      <c r="M29" s="40"/>
      <c r="N29" s="40"/>
      <c r="O29" s="40"/>
    </row>
    <row r="30" spans="1:15" s="42" customFormat="1" ht="20.25" x14ac:dyDescent="0.25">
      <c r="A30" s="40"/>
      <c r="B30" s="40"/>
      <c r="C30" s="41"/>
      <c r="D30" s="41"/>
      <c r="E30" s="40"/>
      <c r="F30" s="151"/>
      <c r="G30" s="40"/>
      <c r="H30" s="40"/>
      <c r="I30" s="40"/>
      <c r="J30" s="40"/>
      <c r="K30" s="40"/>
      <c r="L30" s="40"/>
      <c r="M30" s="40"/>
      <c r="N30" s="40"/>
      <c r="O30" s="40"/>
    </row>
    <row r="31" spans="1:15" s="42" customFormat="1" ht="20.25" x14ac:dyDescent="0.25">
      <c r="A31" s="40"/>
      <c r="B31" s="40"/>
      <c r="C31" s="41"/>
      <c r="D31" s="41"/>
      <c r="E31" s="40"/>
      <c r="F31" s="151"/>
      <c r="G31" s="40"/>
      <c r="H31" s="40"/>
      <c r="I31" s="40"/>
      <c r="J31" s="40"/>
      <c r="K31" s="40"/>
      <c r="L31" s="40"/>
      <c r="M31" s="40"/>
      <c r="N31" s="40"/>
      <c r="O31" s="40"/>
    </row>
    <row r="32" spans="1:15" s="42" customFormat="1" ht="20.25" x14ac:dyDescent="0.25">
      <c r="A32" s="40"/>
      <c r="B32" s="40"/>
      <c r="C32" s="41"/>
      <c r="D32" s="41"/>
      <c r="E32" s="40"/>
      <c r="F32" s="151"/>
      <c r="G32" s="40"/>
      <c r="H32" s="40"/>
      <c r="I32" s="40"/>
      <c r="J32" s="40"/>
      <c r="K32" s="40"/>
      <c r="L32" s="40"/>
      <c r="M32" s="40"/>
      <c r="N32" s="40"/>
      <c r="O32" s="40"/>
    </row>
    <row r="33" spans="1:15" s="42" customFormat="1" ht="20.25" x14ac:dyDescent="0.25">
      <c r="A33" s="40"/>
      <c r="B33" s="40"/>
      <c r="C33" s="41"/>
      <c r="D33" s="41"/>
      <c r="E33" s="40"/>
      <c r="F33" s="151"/>
      <c r="G33" s="40"/>
      <c r="H33" s="40"/>
      <c r="I33" s="40"/>
      <c r="J33" s="40"/>
      <c r="K33" s="40"/>
      <c r="L33" s="40"/>
      <c r="M33" s="40"/>
      <c r="N33" s="40"/>
      <c r="O33" s="40"/>
    </row>
    <row r="34" spans="1:15" s="42" customFormat="1" ht="20.25" x14ac:dyDescent="0.25">
      <c r="A34" s="40"/>
      <c r="B34" s="40"/>
      <c r="C34" s="41"/>
      <c r="D34" s="41"/>
      <c r="E34" s="40"/>
      <c r="F34" s="151"/>
      <c r="G34" s="40"/>
      <c r="H34" s="40"/>
      <c r="I34" s="40"/>
      <c r="J34" s="40"/>
      <c r="K34" s="40"/>
      <c r="L34" s="40"/>
      <c r="M34" s="40"/>
      <c r="N34" s="40"/>
      <c r="O34" s="40"/>
    </row>
    <row r="35" spans="1:15" s="42" customFormat="1" ht="20.25" x14ac:dyDescent="0.25">
      <c r="A35" s="40"/>
      <c r="B35" s="40"/>
      <c r="C35" s="41"/>
      <c r="D35" s="41"/>
      <c r="E35" s="40"/>
      <c r="F35" s="151"/>
      <c r="G35" s="40"/>
      <c r="H35" s="40"/>
      <c r="I35" s="40"/>
      <c r="J35" s="40"/>
      <c r="K35" s="40"/>
      <c r="L35" s="40"/>
      <c r="M35" s="40"/>
      <c r="N35" s="40"/>
      <c r="O35" s="40"/>
    </row>
    <row r="36" spans="1:15" s="42" customFormat="1" ht="20.25" x14ac:dyDescent="0.25">
      <c r="A36" s="40"/>
      <c r="B36" s="40"/>
      <c r="C36" s="41"/>
      <c r="D36" s="41"/>
      <c r="E36" s="40"/>
      <c r="F36" s="151"/>
      <c r="G36" s="40"/>
      <c r="H36" s="40"/>
      <c r="I36" s="40"/>
      <c r="J36" s="40"/>
      <c r="K36" s="40"/>
      <c r="L36" s="40"/>
      <c r="M36" s="40"/>
      <c r="N36" s="40"/>
      <c r="O36" s="40"/>
    </row>
    <row r="37" spans="1:15" s="42" customFormat="1" ht="20.25" x14ac:dyDescent="0.25">
      <c r="A37" s="40"/>
      <c r="B37" s="40"/>
      <c r="C37" s="41"/>
      <c r="D37" s="41"/>
      <c r="E37" s="40"/>
      <c r="F37" s="151"/>
      <c r="G37" s="40"/>
      <c r="H37" s="40"/>
      <c r="I37" s="40"/>
      <c r="J37" s="40"/>
      <c r="K37" s="40"/>
      <c r="L37" s="40"/>
      <c r="M37" s="40"/>
      <c r="N37" s="40"/>
      <c r="O37" s="40"/>
    </row>
    <row r="38" spans="1:15" s="42" customFormat="1" ht="20.25" x14ac:dyDescent="0.25">
      <c r="A38" s="40"/>
      <c r="B38" s="40"/>
      <c r="C38" s="41"/>
      <c r="D38" s="41"/>
      <c r="E38" s="40"/>
      <c r="F38" s="151"/>
      <c r="G38" s="40"/>
      <c r="H38" s="40"/>
      <c r="I38" s="40"/>
      <c r="J38" s="40"/>
      <c r="K38" s="40"/>
      <c r="L38" s="40"/>
      <c r="M38" s="40"/>
      <c r="N38" s="40"/>
      <c r="O38" s="40"/>
    </row>
    <row r="39" spans="1:15" s="42" customFormat="1" ht="20.25" x14ac:dyDescent="0.25">
      <c r="A39" s="40"/>
      <c r="B39" s="40"/>
      <c r="C39" s="41"/>
      <c r="D39" s="41"/>
      <c r="E39" s="40"/>
      <c r="F39" s="151"/>
      <c r="G39" s="40"/>
      <c r="H39" s="40"/>
      <c r="I39" s="40"/>
      <c r="J39" s="40"/>
      <c r="K39" s="40"/>
      <c r="L39" s="40"/>
      <c r="M39" s="40"/>
      <c r="N39" s="40"/>
      <c r="O39" s="40"/>
    </row>
    <row r="40" spans="1:15" s="42" customFormat="1" ht="20.25" x14ac:dyDescent="0.25">
      <c r="A40" s="40"/>
      <c r="B40" s="40"/>
      <c r="C40" s="41"/>
      <c r="D40" s="41"/>
      <c r="E40" s="40"/>
      <c r="F40" s="151"/>
      <c r="G40" s="40"/>
      <c r="H40" s="40"/>
      <c r="I40" s="40"/>
      <c r="J40" s="40"/>
      <c r="K40" s="40"/>
      <c r="L40" s="40"/>
      <c r="M40" s="40"/>
      <c r="N40" s="40"/>
      <c r="O40" s="40"/>
    </row>
    <row r="41" spans="1:15" s="42" customFormat="1" ht="20.25" x14ac:dyDescent="0.25">
      <c r="A41" s="40"/>
      <c r="B41" s="40"/>
      <c r="C41" s="41"/>
      <c r="D41" s="41"/>
      <c r="E41" s="40"/>
      <c r="F41" s="151"/>
      <c r="G41" s="40"/>
      <c r="H41" s="40"/>
      <c r="I41" s="40"/>
      <c r="J41" s="40"/>
      <c r="K41" s="40"/>
      <c r="L41" s="40"/>
      <c r="M41" s="40"/>
      <c r="N41" s="40"/>
      <c r="O41" s="40"/>
    </row>
    <row r="42" spans="1:15" s="42" customFormat="1" ht="20.25" x14ac:dyDescent="0.25">
      <c r="A42" s="40"/>
      <c r="B42" s="40"/>
      <c r="C42" s="41"/>
      <c r="D42" s="41"/>
      <c r="E42" s="40"/>
      <c r="F42" s="151"/>
      <c r="G42" s="40"/>
      <c r="H42" s="40"/>
      <c r="I42" s="40"/>
      <c r="J42" s="40"/>
      <c r="K42" s="40"/>
      <c r="L42" s="40"/>
      <c r="M42" s="40"/>
      <c r="N42" s="40"/>
      <c r="O42" s="40"/>
    </row>
    <row r="43" spans="1:15" s="42" customFormat="1" ht="20.25" x14ac:dyDescent="0.25">
      <c r="A43" s="40"/>
      <c r="B43" s="40"/>
      <c r="C43" s="41"/>
      <c r="D43" s="41"/>
      <c r="E43" s="40"/>
      <c r="F43" s="151"/>
      <c r="G43" s="40"/>
      <c r="H43" s="40"/>
      <c r="I43" s="40"/>
      <c r="J43" s="40"/>
      <c r="K43" s="40"/>
      <c r="L43" s="40"/>
      <c r="M43" s="40"/>
      <c r="N43" s="40"/>
      <c r="O43" s="40"/>
    </row>
    <row r="44" spans="1:15" s="42" customFormat="1" ht="20.25" x14ac:dyDescent="0.25">
      <c r="A44" s="40"/>
      <c r="B44" s="40"/>
      <c r="C44" s="41"/>
      <c r="D44" s="41"/>
      <c r="E44" s="40"/>
      <c r="F44" s="151"/>
      <c r="G44" s="40"/>
      <c r="H44" s="40"/>
      <c r="I44" s="40"/>
      <c r="J44" s="40"/>
      <c r="K44" s="40"/>
      <c r="L44" s="40"/>
      <c r="M44" s="40"/>
      <c r="N44" s="40"/>
      <c r="O44" s="40"/>
    </row>
    <row r="45" spans="1:15" s="42" customFormat="1" ht="20.25" x14ac:dyDescent="0.25">
      <c r="A45" s="40"/>
      <c r="B45" s="40"/>
      <c r="C45" s="41"/>
      <c r="D45" s="41"/>
      <c r="E45" s="40"/>
      <c r="F45" s="151"/>
      <c r="G45" s="40"/>
      <c r="H45" s="40"/>
      <c r="I45" s="40"/>
      <c r="J45" s="40"/>
      <c r="K45" s="40"/>
      <c r="L45" s="40"/>
      <c r="M45" s="40"/>
      <c r="N45" s="40"/>
      <c r="O45" s="40"/>
    </row>
    <row r="46" spans="1:15" s="42" customFormat="1" ht="20.25" x14ac:dyDescent="0.25">
      <c r="A46" s="40"/>
      <c r="B46" s="40"/>
      <c r="C46" s="41"/>
      <c r="D46" s="41"/>
      <c r="E46" s="40"/>
      <c r="F46" s="151"/>
      <c r="G46" s="40"/>
      <c r="H46" s="40"/>
      <c r="I46" s="40"/>
      <c r="J46" s="40"/>
      <c r="K46" s="40"/>
      <c r="L46" s="40"/>
      <c r="M46" s="40"/>
      <c r="N46" s="40"/>
      <c r="O46" s="40"/>
    </row>
    <row r="47" spans="1:15" ht="20.25" x14ac:dyDescent="0.25">
      <c r="A47" s="34"/>
      <c r="B47" s="34"/>
      <c r="C47" s="35"/>
      <c r="D47" s="35"/>
      <c r="E47" s="18"/>
      <c r="F47" s="154"/>
      <c r="G47" s="18"/>
      <c r="H47" s="18"/>
      <c r="I47" s="18"/>
      <c r="J47" s="18"/>
      <c r="K47" s="18"/>
      <c r="L47" s="18"/>
      <c r="M47" s="18"/>
      <c r="N47" s="18"/>
      <c r="O47" s="18"/>
    </row>
    <row r="48" spans="1:15" ht="20.25" x14ac:dyDescent="0.25">
      <c r="A48" s="34"/>
      <c r="B48" s="34"/>
      <c r="C48" s="35"/>
      <c r="D48" s="35"/>
      <c r="E48" s="18"/>
      <c r="F48" s="154"/>
      <c r="G48" s="18"/>
      <c r="H48" s="18"/>
      <c r="I48" s="18"/>
      <c r="J48" s="18"/>
      <c r="K48" s="18"/>
      <c r="L48" s="18"/>
      <c r="M48" s="18"/>
      <c r="N48" s="18"/>
      <c r="O48" s="18"/>
    </row>
    <row r="49" spans="1:15" ht="20.25" x14ac:dyDescent="0.25">
      <c r="A49" s="34"/>
      <c r="B49" s="34"/>
      <c r="C49" s="35"/>
      <c r="D49" s="35"/>
      <c r="E49" s="18"/>
      <c r="F49" s="154"/>
      <c r="G49" s="18"/>
      <c r="H49" s="18"/>
      <c r="I49" s="18"/>
      <c r="J49" s="18"/>
      <c r="K49" s="18"/>
      <c r="L49" s="18"/>
      <c r="M49" s="18"/>
      <c r="N49" s="18"/>
      <c r="O49" s="18"/>
    </row>
    <row r="50" spans="1:15" ht="20.25" x14ac:dyDescent="0.25">
      <c r="A50" s="34"/>
      <c r="B50" s="34"/>
      <c r="C50" s="35"/>
      <c r="D50" s="35"/>
      <c r="E50" s="18"/>
      <c r="F50" s="154"/>
      <c r="G50" s="18"/>
      <c r="H50" s="18"/>
      <c r="I50" s="18"/>
      <c r="J50" s="18"/>
      <c r="K50" s="18"/>
      <c r="L50" s="18"/>
      <c r="M50" s="18"/>
      <c r="N50" s="18"/>
      <c r="O50" s="18"/>
    </row>
    <row r="51" spans="1:15" ht="20.25" x14ac:dyDescent="0.25">
      <c r="A51" s="34"/>
      <c r="B51" s="34"/>
      <c r="C51" s="35"/>
      <c r="D51" s="35"/>
      <c r="E51" s="18"/>
      <c r="F51" s="154"/>
      <c r="G51" s="18"/>
      <c r="H51" s="18"/>
      <c r="I51" s="18"/>
      <c r="J51" s="18"/>
      <c r="K51" s="18"/>
      <c r="L51" s="18"/>
      <c r="M51" s="18"/>
      <c r="N51" s="18"/>
      <c r="O51" s="18"/>
    </row>
    <row r="52" spans="1:15" ht="20.25" x14ac:dyDescent="0.25">
      <c r="A52" s="34"/>
      <c r="B52" s="34"/>
      <c r="C52" s="35"/>
      <c r="D52" s="35"/>
      <c r="E52" s="18"/>
      <c r="F52" s="154"/>
      <c r="G52" s="18"/>
      <c r="H52" s="18"/>
      <c r="I52" s="18"/>
      <c r="J52" s="18"/>
      <c r="K52" s="18"/>
      <c r="L52" s="18"/>
      <c r="M52" s="18"/>
      <c r="N52" s="18"/>
      <c r="O52" s="18"/>
    </row>
    <row r="53" spans="1:15" ht="20.25" x14ac:dyDescent="0.25">
      <c r="A53" s="34"/>
      <c r="B53" s="4"/>
      <c r="C53" s="9"/>
      <c r="D53" s="9"/>
    </row>
    <row r="54" spans="1:15" ht="20.25" x14ac:dyDescent="0.25">
      <c r="A54" s="34"/>
      <c r="B54" s="4"/>
      <c r="C54" s="9"/>
      <c r="D54" s="9"/>
    </row>
    <row r="55" spans="1:15" ht="20.25" x14ac:dyDescent="0.25">
      <c r="A55" s="34"/>
      <c r="B55" s="4"/>
      <c r="C55" s="9"/>
      <c r="D55" s="9"/>
    </row>
    <row r="56" spans="1:15" ht="20.25" x14ac:dyDescent="0.25">
      <c r="A56" s="34"/>
      <c r="B56" s="4"/>
      <c r="C56" s="9"/>
      <c r="D56" s="9"/>
    </row>
    <row r="57" spans="1:15" ht="20.25" x14ac:dyDescent="0.25">
      <c r="A57" s="34"/>
      <c r="B57" s="4"/>
      <c r="C57" s="9"/>
      <c r="D57" s="9"/>
    </row>
    <row r="58" spans="1:15" ht="20.25" x14ac:dyDescent="0.25">
      <c r="A58" s="34"/>
      <c r="B58" s="4"/>
      <c r="C58" s="9"/>
      <c r="D58" s="9"/>
    </row>
    <row r="59" spans="1:15" ht="20.25" x14ac:dyDescent="0.25">
      <c r="A59" s="34"/>
      <c r="B59" s="4"/>
      <c r="C59" s="9"/>
      <c r="D59" s="9"/>
    </row>
    <row r="60" spans="1:15" ht="20.25" x14ac:dyDescent="0.25">
      <c r="A60" s="34"/>
      <c r="B60" s="4"/>
      <c r="C60" s="9"/>
      <c r="D60" s="9"/>
    </row>
    <row r="61" spans="1:15" ht="20.25" x14ac:dyDescent="0.25">
      <c r="A61" s="34"/>
      <c r="B61" s="4"/>
      <c r="C61" s="9"/>
      <c r="D61" s="9"/>
    </row>
    <row r="62" spans="1:15" ht="20.25" x14ac:dyDescent="0.25">
      <c r="A62" s="34"/>
      <c r="B62" s="4"/>
      <c r="C62" s="9"/>
      <c r="D62" s="9"/>
    </row>
    <row r="63" spans="1:15" ht="20.25" x14ac:dyDescent="0.25">
      <c r="A63" s="34"/>
      <c r="B63" s="4"/>
      <c r="C63" s="9"/>
      <c r="D63" s="9"/>
    </row>
    <row r="64" spans="1:15" ht="20.25" x14ac:dyDescent="0.25">
      <c r="A64" s="34"/>
      <c r="B64" s="4"/>
      <c r="C64" s="9"/>
      <c r="D64" s="9"/>
    </row>
    <row r="65" spans="1:4" ht="20.25" x14ac:dyDescent="0.25">
      <c r="A65" s="34"/>
      <c r="B65" s="4"/>
      <c r="C65" s="9"/>
      <c r="D65" s="9"/>
    </row>
    <row r="66" spans="1:4" ht="20.25" x14ac:dyDescent="0.25">
      <c r="A66" s="34"/>
      <c r="B66" s="4"/>
      <c r="C66" s="9"/>
      <c r="D66" s="9"/>
    </row>
    <row r="67" spans="1:4" ht="20.25" x14ac:dyDescent="0.25">
      <c r="A67" s="34"/>
      <c r="B67" s="4"/>
      <c r="C67" s="9"/>
      <c r="D67" s="9"/>
    </row>
    <row r="68" spans="1:4" ht="20.25" x14ac:dyDescent="0.25">
      <c r="A68" s="34"/>
      <c r="B68" s="4"/>
      <c r="C68" s="9"/>
      <c r="D68" s="9"/>
    </row>
    <row r="69" spans="1:4" ht="20.25" x14ac:dyDescent="0.25">
      <c r="A69" s="34"/>
      <c r="B69" s="4"/>
      <c r="C69" s="9"/>
      <c r="D69" s="9"/>
    </row>
    <row r="70" spans="1:4" ht="20.25" x14ac:dyDescent="0.25">
      <c r="A70" s="34"/>
      <c r="B70" s="4"/>
      <c r="C70" s="9"/>
      <c r="D70" s="9"/>
    </row>
    <row r="71" spans="1:4" ht="20.25" x14ac:dyDescent="0.25">
      <c r="A71" s="34"/>
      <c r="B71" s="4"/>
      <c r="C71" s="9"/>
      <c r="D71" s="9"/>
    </row>
    <row r="72" spans="1:4" ht="20.25" x14ac:dyDescent="0.25">
      <c r="A72" s="34"/>
      <c r="B72" s="4"/>
      <c r="C72" s="9"/>
      <c r="D72" s="9"/>
    </row>
    <row r="73" spans="1:4" ht="20.25" x14ac:dyDescent="0.25">
      <c r="A73" s="34"/>
      <c r="B73" s="4"/>
      <c r="C73" s="9"/>
      <c r="D73" s="9"/>
    </row>
    <row r="74" spans="1:4" ht="20.25" x14ac:dyDescent="0.25">
      <c r="A74" s="34"/>
      <c r="B74" s="4"/>
      <c r="C74" s="9"/>
      <c r="D74" s="9"/>
    </row>
    <row r="75" spans="1:4" ht="20.25" x14ac:dyDescent="0.25">
      <c r="A75" s="34"/>
      <c r="B75" s="4"/>
      <c r="C75" s="9"/>
      <c r="D75" s="9"/>
    </row>
    <row r="76" spans="1:4" ht="20.25" x14ac:dyDescent="0.25">
      <c r="A76" s="34"/>
      <c r="B76" s="4"/>
      <c r="C76" s="9"/>
      <c r="D76" s="9"/>
    </row>
    <row r="77" spans="1:4" ht="20.25" x14ac:dyDescent="0.25">
      <c r="A77" s="34"/>
      <c r="B77" s="4"/>
      <c r="C77" s="9"/>
      <c r="D77" s="9"/>
    </row>
    <row r="78" spans="1:4" ht="20.25" x14ac:dyDescent="0.25">
      <c r="A78" s="34"/>
      <c r="B78" s="4"/>
      <c r="C78" s="9"/>
      <c r="D78" s="9"/>
    </row>
    <row r="79" spans="1:4" ht="20.25" x14ac:dyDescent="0.25">
      <c r="A79" s="34"/>
      <c r="B79" s="4"/>
      <c r="C79" s="9"/>
      <c r="D79" s="9"/>
    </row>
    <row r="80" spans="1:4" ht="20.25" x14ac:dyDescent="0.25">
      <c r="A80" s="34"/>
      <c r="B80" s="4"/>
      <c r="C80" s="9"/>
      <c r="D80" s="9"/>
    </row>
    <row r="81" spans="1:4" ht="20.25" x14ac:dyDescent="0.25">
      <c r="A81" s="34"/>
      <c r="B81" s="4"/>
      <c r="C81" s="9"/>
      <c r="D81" s="9"/>
    </row>
    <row r="82" spans="1:4" ht="20.25" x14ac:dyDescent="0.25">
      <c r="A82" s="34"/>
      <c r="B82" s="4"/>
      <c r="C82" s="9"/>
      <c r="D82" s="9"/>
    </row>
    <row r="83" spans="1:4" ht="20.25" x14ac:dyDescent="0.25">
      <c r="A83" s="34"/>
      <c r="B83" s="4"/>
      <c r="C83" s="9"/>
      <c r="D83" s="9"/>
    </row>
    <row r="84" spans="1:4" ht="20.25" x14ac:dyDescent="0.25">
      <c r="A84" s="34"/>
      <c r="B84" s="4"/>
      <c r="C84" s="9"/>
      <c r="D84" s="9"/>
    </row>
    <row r="85" spans="1:4" ht="20.25" x14ac:dyDescent="0.25">
      <c r="A85" s="34"/>
      <c r="B85" s="4"/>
      <c r="C85" s="9"/>
      <c r="D85" s="9"/>
    </row>
    <row r="86" spans="1:4" ht="20.25" x14ac:dyDescent="0.25">
      <c r="A86" s="34"/>
      <c r="B86" s="4"/>
      <c r="C86" s="9"/>
      <c r="D86" s="9"/>
    </row>
    <row r="87" spans="1:4" ht="20.25" x14ac:dyDescent="0.25">
      <c r="A87" s="34"/>
      <c r="B87" s="4"/>
      <c r="C87" s="9"/>
      <c r="D87" s="9"/>
    </row>
    <row r="88" spans="1:4" ht="20.25" x14ac:dyDescent="0.25">
      <c r="A88" s="34"/>
      <c r="B88" s="4"/>
      <c r="C88" s="9"/>
      <c r="D88" s="9"/>
    </row>
    <row r="89" spans="1:4" ht="20.25" x14ac:dyDescent="0.25">
      <c r="A89" s="34"/>
      <c r="B89" s="4"/>
      <c r="C89" s="9"/>
      <c r="D89" s="9"/>
    </row>
    <row r="90" spans="1:4" ht="20.25" x14ac:dyDescent="0.25">
      <c r="A90" s="34"/>
      <c r="B90" s="4"/>
      <c r="C90" s="9"/>
      <c r="D90" s="9"/>
    </row>
    <row r="91" spans="1:4" ht="20.25" x14ac:dyDescent="0.25">
      <c r="A91" s="34"/>
      <c r="B91" s="4"/>
      <c r="C91" s="9"/>
      <c r="D91" s="9"/>
    </row>
    <row r="92" spans="1:4" ht="20.25" x14ac:dyDescent="0.25">
      <c r="A92" s="34"/>
      <c r="B92" s="4"/>
      <c r="C92" s="9"/>
      <c r="D92" s="9"/>
    </row>
    <row r="93" spans="1:4" ht="20.25" x14ac:dyDescent="0.25">
      <c r="A93" s="34"/>
      <c r="B93" s="4"/>
      <c r="C93" s="9"/>
      <c r="D93" s="9"/>
    </row>
    <row r="94" spans="1:4" ht="20.25" x14ac:dyDescent="0.25">
      <c r="A94" s="34"/>
      <c r="B94" s="4"/>
      <c r="C94" s="9"/>
      <c r="D94" s="9"/>
    </row>
    <row r="95" spans="1:4" ht="20.25" x14ac:dyDescent="0.25">
      <c r="A95" s="34"/>
      <c r="B95" s="4"/>
      <c r="C95" s="9"/>
      <c r="D95" s="9"/>
    </row>
    <row r="96" spans="1:4" ht="20.25" x14ac:dyDescent="0.25">
      <c r="A96" s="34"/>
      <c r="B96" s="4"/>
      <c r="C96" s="9"/>
      <c r="D96" s="9"/>
    </row>
    <row r="97" spans="1:4" ht="20.25" x14ac:dyDescent="0.25">
      <c r="A97" s="34"/>
      <c r="B97" s="4"/>
      <c r="C97" s="9"/>
      <c r="D97" s="9"/>
    </row>
    <row r="98" spans="1:4" ht="20.25" x14ac:dyDescent="0.25">
      <c r="A98" s="34"/>
      <c r="B98" s="4"/>
      <c r="C98" s="9"/>
      <c r="D98" s="9"/>
    </row>
    <row r="99" spans="1:4" ht="20.25" x14ac:dyDescent="0.25">
      <c r="A99" s="34"/>
      <c r="B99" s="4"/>
      <c r="C99" s="9"/>
      <c r="D99" s="9"/>
    </row>
    <row r="100" spans="1:4" ht="20.25" x14ac:dyDescent="0.25">
      <c r="A100" s="34"/>
      <c r="B100" s="4"/>
      <c r="C100" s="9"/>
      <c r="D100" s="9"/>
    </row>
    <row r="101" spans="1:4" ht="20.25" x14ac:dyDescent="0.25">
      <c r="A101" s="34"/>
      <c r="B101" s="4"/>
      <c r="C101" s="9"/>
      <c r="D101" s="9"/>
    </row>
    <row r="102" spans="1:4" ht="20.25" x14ac:dyDescent="0.25">
      <c r="A102" s="34"/>
      <c r="B102" s="4"/>
      <c r="C102" s="9"/>
      <c r="D102" s="9"/>
    </row>
    <row r="103" spans="1:4" ht="20.25" x14ac:dyDescent="0.25">
      <c r="A103" s="34"/>
      <c r="B103" s="4"/>
      <c r="C103" s="9"/>
      <c r="D103" s="9"/>
    </row>
    <row r="104" spans="1:4" ht="20.25" x14ac:dyDescent="0.25">
      <c r="A104" s="34"/>
      <c r="B104" s="4"/>
      <c r="C104" s="9"/>
      <c r="D104" s="9"/>
    </row>
    <row r="105" spans="1:4" ht="20.25" x14ac:dyDescent="0.25">
      <c r="A105" s="34"/>
      <c r="B105" s="4"/>
      <c r="C105" s="9"/>
      <c r="D105" s="9"/>
    </row>
    <row r="106" spans="1:4" ht="20.25" x14ac:dyDescent="0.25">
      <c r="A106" s="34"/>
      <c r="B106" s="4"/>
      <c r="C106" s="9"/>
      <c r="D106" s="9"/>
    </row>
    <row r="107" spans="1:4" ht="20.25" x14ac:dyDescent="0.25">
      <c r="A107" s="34"/>
      <c r="B107" s="4"/>
      <c r="C107" s="9"/>
      <c r="D107" s="9"/>
    </row>
    <row r="108" spans="1:4" ht="20.25" x14ac:dyDescent="0.25">
      <c r="A108" s="34"/>
      <c r="B108" s="4"/>
      <c r="C108" s="9"/>
      <c r="D108" s="9"/>
    </row>
    <row r="109" spans="1:4" ht="20.25" x14ac:dyDescent="0.25">
      <c r="A109" s="34"/>
      <c r="B109" s="4"/>
      <c r="C109" s="9"/>
      <c r="D109" s="9"/>
    </row>
    <row r="110" spans="1:4" ht="20.25" x14ac:dyDescent="0.25">
      <c r="A110" s="34"/>
      <c r="B110" s="4"/>
      <c r="C110" s="9"/>
      <c r="D110" s="9"/>
    </row>
    <row r="111" spans="1:4" ht="20.25" x14ac:dyDescent="0.25">
      <c r="A111" s="34"/>
      <c r="B111" s="4"/>
      <c r="C111" s="9"/>
      <c r="D111" s="9"/>
    </row>
    <row r="112" spans="1:4" ht="20.25" x14ac:dyDescent="0.25">
      <c r="A112" s="34"/>
      <c r="B112" s="4"/>
      <c r="C112" s="9"/>
      <c r="D112" s="9"/>
    </row>
    <row r="113" spans="1:4" ht="20.25" x14ac:dyDescent="0.25">
      <c r="A113" s="34"/>
      <c r="B113" s="4"/>
      <c r="C113" s="9"/>
      <c r="D113" s="9"/>
    </row>
    <row r="114" spans="1:4" ht="20.25" x14ac:dyDescent="0.25">
      <c r="A114" s="34"/>
      <c r="B114" s="4"/>
      <c r="C114" s="9"/>
      <c r="D114" s="9"/>
    </row>
    <row r="115" spans="1:4" ht="20.25" x14ac:dyDescent="0.25">
      <c r="A115" s="34"/>
      <c r="B115" s="4"/>
      <c r="C115" s="9"/>
      <c r="D115" s="9"/>
    </row>
    <row r="116" spans="1:4" ht="20.25" x14ac:dyDescent="0.25">
      <c r="A116" s="34"/>
      <c r="B116" s="4"/>
      <c r="C116" s="9"/>
      <c r="D116" s="9"/>
    </row>
    <row r="117" spans="1:4" ht="20.25" x14ac:dyDescent="0.25">
      <c r="A117" s="34"/>
      <c r="B117" s="4"/>
      <c r="C117" s="9"/>
      <c r="D117" s="9"/>
    </row>
    <row r="118" spans="1:4" ht="20.25" x14ac:dyDescent="0.25">
      <c r="A118" s="34"/>
      <c r="B118" s="4"/>
      <c r="C118" s="9"/>
      <c r="D118" s="9"/>
    </row>
    <row r="119" spans="1:4" ht="20.25" x14ac:dyDescent="0.25">
      <c r="A119" s="34"/>
      <c r="B119" s="4"/>
      <c r="C119" s="9"/>
      <c r="D119" s="9"/>
    </row>
    <row r="120" spans="1:4" ht="20.25" x14ac:dyDescent="0.25">
      <c r="A120" s="34"/>
      <c r="B120" s="4"/>
      <c r="C120" s="9"/>
      <c r="D120" s="9"/>
    </row>
    <row r="121" spans="1:4" ht="20.25" x14ac:dyDescent="0.25">
      <c r="A121" s="34"/>
      <c r="B121" s="4"/>
      <c r="C121" s="9"/>
      <c r="D121" s="9"/>
    </row>
    <row r="122" spans="1:4" ht="20.25" x14ac:dyDescent="0.25">
      <c r="A122" s="34"/>
      <c r="B122" s="4"/>
      <c r="C122" s="9"/>
      <c r="D122" s="9"/>
    </row>
    <row r="123" spans="1:4" ht="20.25" x14ac:dyDescent="0.25">
      <c r="A123" s="34"/>
      <c r="B123" s="4"/>
      <c r="C123" s="9"/>
      <c r="D123" s="9"/>
    </row>
    <row r="124" spans="1:4" ht="20.25" x14ac:dyDescent="0.25">
      <c r="A124" s="34"/>
      <c r="B124" s="4"/>
      <c r="C124" s="9"/>
      <c r="D124" s="9"/>
    </row>
    <row r="125" spans="1:4" ht="20.25" x14ac:dyDescent="0.25">
      <c r="A125" s="34"/>
      <c r="B125" s="4"/>
      <c r="C125" s="9"/>
      <c r="D125" s="9"/>
    </row>
    <row r="126" spans="1:4" ht="20.25" x14ac:dyDescent="0.25">
      <c r="A126" s="34"/>
      <c r="B126" s="4"/>
      <c r="C126" s="9"/>
      <c r="D126" s="9"/>
    </row>
    <row r="127" spans="1:4" ht="20.25" x14ac:dyDescent="0.25">
      <c r="A127" s="34"/>
      <c r="B127" s="4"/>
      <c r="C127" s="9"/>
      <c r="D127" s="9"/>
    </row>
    <row r="128" spans="1:4" ht="20.25" x14ac:dyDescent="0.25">
      <c r="A128" s="34"/>
      <c r="B128" s="4"/>
      <c r="C128" s="9"/>
      <c r="D128" s="9"/>
    </row>
    <row r="129" spans="1:4" ht="20.25" x14ac:dyDescent="0.25">
      <c r="A129" s="34"/>
      <c r="B129" s="4"/>
      <c r="C129" s="9"/>
      <c r="D129" s="9"/>
    </row>
    <row r="130" spans="1:4" ht="20.25" x14ac:dyDescent="0.25">
      <c r="A130" s="34"/>
      <c r="B130" s="4"/>
      <c r="C130" s="9"/>
      <c r="D130" s="9"/>
    </row>
    <row r="131" spans="1:4" ht="20.25" x14ac:dyDescent="0.25">
      <c r="A131" s="34"/>
      <c r="B131" s="4"/>
      <c r="C131" s="9"/>
      <c r="D131" s="9"/>
    </row>
    <row r="132" spans="1:4" ht="20.25" x14ac:dyDescent="0.25">
      <c r="A132" s="34"/>
      <c r="B132" s="4"/>
      <c r="C132" s="9"/>
      <c r="D132" s="9"/>
    </row>
    <row r="133" spans="1:4" ht="20.25" x14ac:dyDescent="0.25">
      <c r="A133" s="34"/>
      <c r="B133" s="4"/>
      <c r="C133" s="9"/>
      <c r="D133" s="9"/>
    </row>
    <row r="134" spans="1:4" ht="20.25" x14ac:dyDescent="0.25">
      <c r="A134" s="34"/>
      <c r="B134" s="4"/>
      <c r="C134" s="9"/>
      <c r="D134" s="9"/>
    </row>
    <row r="135" spans="1:4" ht="20.25" x14ac:dyDescent="0.25">
      <c r="A135" s="34"/>
      <c r="B135" s="4"/>
      <c r="C135" s="9"/>
      <c r="D135" s="9"/>
    </row>
    <row r="136" spans="1:4" ht="20.25" x14ac:dyDescent="0.25">
      <c r="A136" s="34"/>
      <c r="B136" s="4"/>
      <c r="C136" s="9"/>
      <c r="D136" s="9"/>
    </row>
    <row r="137" spans="1:4" ht="20.25" x14ac:dyDescent="0.25">
      <c r="A137" s="34"/>
      <c r="B137" s="4"/>
      <c r="C137" s="9"/>
      <c r="D137" s="9"/>
    </row>
    <row r="138" spans="1:4" ht="20.25" x14ac:dyDescent="0.25">
      <c r="A138" s="34"/>
      <c r="B138" s="4"/>
      <c r="C138" s="9"/>
      <c r="D138" s="9"/>
    </row>
    <row r="139" spans="1:4" ht="20.25" x14ac:dyDescent="0.25">
      <c r="A139" s="34"/>
      <c r="B139" s="4"/>
      <c r="C139" s="9"/>
      <c r="D139" s="9"/>
    </row>
    <row r="140" spans="1:4" ht="20.25" x14ac:dyDescent="0.25">
      <c r="A140" s="34"/>
      <c r="B140" s="4"/>
      <c r="C140" s="9"/>
      <c r="D140" s="9"/>
    </row>
    <row r="141" spans="1:4" ht="20.25" x14ac:dyDescent="0.25">
      <c r="A141" s="34"/>
      <c r="B141" s="4"/>
      <c r="C141" s="9"/>
      <c r="D141" s="9"/>
    </row>
    <row r="142" spans="1:4" ht="20.25" x14ac:dyDescent="0.25">
      <c r="A142" s="34"/>
      <c r="B142" s="4"/>
      <c r="C142" s="9"/>
      <c r="D142" s="9"/>
    </row>
    <row r="143" spans="1:4" ht="20.25" x14ac:dyDescent="0.25">
      <c r="A143" s="34"/>
      <c r="B143" s="4"/>
      <c r="C143" s="9"/>
      <c r="D143" s="9"/>
    </row>
    <row r="144" spans="1:4" ht="20.25" x14ac:dyDescent="0.25">
      <c r="A144" s="34"/>
      <c r="B144" s="4"/>
      <c r="C144" s="9"/>
      <c r="D144" s="9"/>
    </row>
    <row r="145" spans="1:4" ht="20.25" x14ac:dyDescent="0.25">
      <c r="A145" s="34"/>
      <c r="B145" s="4"/>
      <c r="C145" s="9"/>
      <c r="D145" s="9"/>
    </row>
    <row r="146" spans="1:4" ht="20.25" x14ac:dyDescent="0.25">
      <c r="A146" s="34"/>
      <c r="B146" s="4"/>
      <c r="C146" s="9"/>
      <c r="D146" s="9"/>
    </row>
    <row r="147" spans="1:4" ht="20.25" x14ac:dyDescent="0.25">
      <c r="A147" s="34"/>
      <c r="B147" s="4"/>
      <c r="C147" s="9"/>
      <c r="D147" s="9"/>
    </row>
    <row r="148" spans="1:4" ht="20.25" x14ac:dyDescent="0.25">
      <c r="A148" s="34"/>
      <c r="B148" s="4"/>
      <c r="C148" s="9"/>
      <c r="D148" s="9"/>
    </row>
    <row r="149" spans="1:4" ht="20.25" x14ac:dyDescent="0.25">
      <c r="A149" s="34"/>
      <c r="B149" s="4"/>
      <c r="C149" s="9"/>
      <c r="D149" s="9"/>
    </row>
    <row r="150" spans="1:4" ht="20.25" x14ac:dyDescent="0.25">
      <c r="A150" s="34"/>
      <c r="B150" s="4"/>
      <c r="C150" s="9"/>
      <c r="D150" s="9"/>
    </row>
    <row r="151" spans="1:4" ht="20.25" x14ac:dyDescent="0.25">
      <c r="A151" s="34"/>
      <c r="B151" s="4"/>
      <c r="C151" s="9"/>
      <c r="D151" s="9"/>
    </row>
    <row r="152" spans="1:4" ht="20.25" x14ac:dyDescent="0.25">
      <c r="A152" s="34"/>
      <c r="B152" s="4"/>
      <c r="C152" s="9"/>
      <c r="D152" s="9"/>
    </row>
    <row r="153" spans="1:4" ht="20.25" x14ac:dyDescent="0.25">
      <c r="A153" s="34"/>
      <c r="B153" s="4"/>
      <c r="C153" s="9"/>
      <c r="D153" s="9"/>
    </row>
    <row r="154" spans="1:4" ht="20.25" x14ac:dyDescent="0.25">
      <c r="A154" s="34"/>
      <c r="B154" s="4"/>
      <c r="C154" s="9"/>
      <c r="D154" s="9"/>
    </row>
    <row r="155" spans="1:4" ht="20.25" x14ac:dyDescent="0.25">
      <c r="A155" s="34"/>
      <c r="B155" s="4"/>
      <c r="C155" s="9"/>
      <c r="D155" s="9"/>
    </row>
    <row r="156" spans="1:4" ht="20.25" x14ac:dyDescent="0.25">
      <c r="A156" s="34"/>
      <c r="B156" s="4"/>
      <c r="C156" s="9"/>
      <c r="D156" s="9"/>
    </row>
    <row r="157" spans="1:4" ht="20.25" x14ac:dyDescent="0.25">
      <c r="A157" s="34"/>
      <c r="B157" s="4"/>
      <c r="C157" s="9"/>
      <c r="D157" s="9"/>
    </row>
    <row r="158" spans="1:4" ht="20.25" x14ac:dyDescent="0.25">
      <c r="A158" s="34"/>
      <c r="B158" s="4"/>
      <c r="C158" s="9"/>
      <c r="D158" s="9"/>
    </row>
    <row r="159" spans="1:4" ht="20.25" x14ac:dyDescent="0.25">
      <c r="A159" s="34"/>
      <c r="B159" s="4"/>
      <c r="C159" s="9"/>
      <c r="D159" s="9"/>
    </row>
    <row r="160" spans="1:4" ht="20.25" x14ac:dyDescent="0.25">
      <c r="A160" s="34"/>
      <c r="B160" s="4"/>
      <c r="C160" s="9"/>
      <c r="D160" s="9"/>
    </row>
    <row r="161" spans="1:4" ht="20.25" x14ac:dyDescent="0.25">
      <c r="A161" s="34"/>
      <c r="B161" s="4"/>
      <c r="C161" s="9"/>
      <c r="D161" s="9"/>
    </row>
    <row r="162" spans="1:4" ht="20.25" x14ac:dyDescent="0.25">
      <c r="A162" s="34"/>
      <c r="B162" s="4"/>
      <c r="C162" s="9"/>
      <c r="D162" s="9"/>
    </row>
    <row r="163" spans="1:4" ht="20.25" x14ac:dyDescent="0.25">
      <c r="A163" s="34"/>
      <c r="B163" s="4"/>
      <c r="C163" s="9"/>
      <c r="D163" s="9"/>
    </row>
    <row r="164" spans="1:4" ht="20.25" x14ac:dyDescent="0.25">
      <c r="A164" s="34"/>
      <c r="B164" s="4"/>
      <c r="C164" s="9"/>
      <c r="D164" s="9"/>
    </row>
    <row r="165" spans="1:4" ht="20.25" x14ac:dyDescent="0.25">
      <c r="A165" s="34"/>
      <c r="B165" s="4"/>
      <c r="C165" s="9"/>
      <c r="D165" s="9"/>
    </row>
    <row r="166" spans="1:4" ht="20.25" x14ac:dyDescent="0.25">
      <c r="A166" s="34"/>
      <c r="B166" s="4"/>
      <c r="C166" s="9"/>
      <c r="D166" s="9"/>
    </row>
    <row r="167" spans="1:4" ht="20.25" x14ac:dyDescent="0.25">
      <c r="A167" s="34"/>
      <c r="B167" s="4"/>
      <c r="C167" s="9"/>
      <c r="D167" s="9"/>
    </row>
    <row r="168" spans="1:4" ht="20.25" x14ac:dyDescent="0.25">
      <c r="A168" s="34"/>
      <c r="B168" s="4"/>
      <c r="C168" s="9"/>
      <c r="D168" s="9"/>
    </row>
    <row r="169" spans="1:4" ht="20.25" x14ac:dyDescent="0.25">
      <c r="A169" s="34"/>
      <c r="B169" s="4"/>
      <c r="C169" s="9"/>
      <c r="D169" s="9"/>
    </row>
    <row r="170" spans="1:4" ht="20.25" x14ac:dyDescent="0.25">
      <c r="A170" s="34"/>
      <c r="B170" s="4"/>
      <c r="C170" s="9"/>
      <c r="D170" s="9"/>
    </row>
    <row r="171" spans="1:4" ht="20.25" x14ac:dyDescent="0.25">
      <c r="A171" s="34"/>
      <c r="B171" s="4"/>
      <c r="C171" s="9"/>
      <c r="D171" s="9"/>
    </row>
    <row r="172" spans="1:4" ht="20.25" x14ac:dyDescent="0.25">
      <c r="A172" s="34"/>
      <c r="B172" s="4"/>
      <c r="C172" s="9"/>
      <c r="D172" s="9"/>
    </row>
    <row r="173" spans="1:4" ht="20.25" x14ac:dyDescent="0.25">
      <c r="A173" s="34"/>
      <c r="B173" s="4"/>
      <c r="C173" s="9"/>
      <c r="D173" s="9"/>
    </row>
    <row r="174" spans="1:4" ht="20.25" x14ac:dyDescent="0.25">
      <c r="A174" s="34"/>
      <c r="B174" s="4"/>
      <c r="C174" s="9"/>
      <c r="D174" s="9"/>
    </row>
    <row r="175" spans="1:4" ht="20.25" x14ac:dyDescent="0.25">
      <c r="A175" s="34"/>
      <c r="B175" s="4"/>
      <c r="C175" s="9"/>
      <c r="D175" s="9"/>
    </row>
    <row r="176" spans="1:4" ht="20.25" x14ac:dyDescent="0.25">
      <c r="A176" s="34"/>
      <c r="B176" s="4"/>
      <c r="C176" s="9"/>
      <c r="D176" s="9"/>
    </row>
    <row r="177" spans="1:4" ht="20.25" x14ac:dyDescent="0.25">
      <c r="A177" s="34"/>
      <c r="B177" s="4"/>
      <c r="C177" s="9"/>
      <c r="D177" s="9"/>
    </row>
    <row r="178" spans="1:4" ht="20.25" x14ac:dyDescent="0.25">
      <c r="A178" s="34"/>
      <c r="B178" s="4"/>
      <c r="C178" s="9"/>
      <c r="D178" s="9"/>
    </row>
    <row r="179" spans="1:4" ht="20.25" x14ac:dyDescent="0.25">
      <c r="A179" s="34"/>
      <c r="B179" s="4"/>
      <c r="C179" s="9"/>
      <c r="D179" s="9"/>
    </row>
    <row r="180" spans="1:4" ht="20.25" x14ac:dyDescent="0.25">
      <c r="A180" s="34"/>
      <c r="B180" s="4"/>
      <c r="C180" s="9"/>
      <c r="D180" s="9"/>
    </row>
    <row r="181" spans="1:4" ht="20.25" x14ac:dyDescent="0.25">
      <c r="A181" s="34"/>
      <c r="B181" s="4"/>
      <c r="C181" s="9"/>
      <c r="D181" s="9"/>
    </row>
    <row r="182" spans="1:4" ht="20.25" x14ac:dyDescent="0.25">
      <c r="A182" s="34"/>
      <c r="B182" s="4"/>
      <c r="C182" s="9"/>
      <c r="D182" s="9"/>
    </row>
    <row r="183" spans="1:4" ht="20.25" x14ac:dyDescent="0.25">
      <c r="A183" s="34"/>
      <c r="B183" s="4"/>
      <c r="C183" s="9"/>
      <c r="D183" s="9"/>
    </row>
    <row r="184" spans="1:4" ht="20.25" x14ac:dyDescent="0.25">
      <c r="A184" s="34"/>
      <c r="B184" s="4"/>
      <c r="C184" s="9"/>
      <c r="D184" s="9"/>
    </row>
    <row r="185" spans="1:4" ht="20.25" x14ac:dyDescent="0.25">
      <c r="A185" s="34"/>
      <c r="B185" s="4"/>
      <c r="C185" s="9"/>
      <c r="D185" s="9"/>
    </row>
    <row r="186" spans="1:4" ht="20.25" x14ac:dyDescent="0.25">
      <c r="A186" s="34"/>
      <c r="B186" s="4"/>
      <c r="C186" s="9"/>
      <c r="D186" s="9"/>
    </row>
    <row r="187" spans="1:4" ht="20.25" x14ac:dyDescent="0.25">
      <c r="A187" s="34"/>
      <c r="B187" s="4"/>
      <c r="C187" s="9"/>
      <c r="D187" s="9"/>
    </row>
    <row r="188" spans="1:4" ht="20.25" x14ac:dyDescent="0.25">
      <c r="A188" s="34"/>
      <c r="B188" s="4"/>
      <c r="C188" s="9"/>
      <c r="D188" s="9"/>
    </row>
    <row r="189" spans="1:4" ht="20.25" x14ac:dyDescent="0.25">
      <c r="A189" s="34"/>
      <c r="B189" s="4"/>
      <c r="C189" s="9"/>
      <c r="D189" s="9"/>
    </row>
    <row r="190" spans="1:4" ht="20.25" x14ac:dyDescent="0.25">
      <c r="A190" s="34"/>
      <c r="B190" s="4"/>
      <c r="C190" s="9"/>
      <c r="D190" s="9"/>
    </row>
    <row r="191" spans="1:4" ht="20.25" x14ac:dyDescent="0.25">
      <c r="A191" s="34"/>
      <c r="B191" s="4"/>
      <c r="C191" s="9"/>
      <c r="D191" s="9"/>
    </row>
    <row r="192" spans="1:4" ht="20.25" x14ac:dyDescent="0.25">
      <c r="A192" s="34"/>
      <c r="B192" s="4"/>
      <c r="C192" s="9"/>
      <c r="D192" s="9"/>
    </row>
    <row r="193" spans="1:6" ht="20.25" x14ac:dyDescent="0.25">
      <c r="A193" s="34"/>
      <c r="B193" s="4"/>
      <c r="C193" s="9"/>
      <c r="D193" s="9"/>
    </row>
    <row r="194" spans="1:6" ht="20.25" x14ac:dyDescent="0.25">
      <c r="A194" s="34"/>
      <c r="B194" s="4"/>
      <c r="C194" s="9"/>
      <c r="D194" s="9"/>
    </row>
    <row r="195" spans="1:6" ht="20.25" x14ac:dyDescent="0.25">
      <c r="A195" s="34"/>
      <c r="B195" s="4"/>
      <c r="C195" s="9"/>
      <c r="D195" s="9"/>
    </row>
    <row r="196" spans="1:6" ht="20.25" x14ac:dyDescent="0.25">
      <c r="A196" s="34"/>
      <c r="B196" s="4"/>
      <c r="C196" s="9"/>
      <c r="D196" s="9"/>
    </row>
    <row r="197" spans="1:6" ht="20.25" x14ac:dyDescent="0.25">
      <c r="A197" s="34"/>
      <c r="B197" s="4"/>
      <c r="C197" s="9"/>
      <c r="D197" s="9"/>
    </row>
    <row r="198" spans="1:6" ht="20.25" x14ac:dyDescent="0.25">
      <c r="A198" s="34"/>
      <c r="B198" s="4"/>
      <c r="C198" s="9"/>
      <c r="D198" s="9"/>
    </row>
    <row r="199" spans="1:6" ht="20.25" x14ac:dyDescent="0.25">
      <c r="A199" s="34"/>
      <c r="B199" s="4"/>
      <c r="C199" s="9"/>
      <c r="D199" s="9"/>
    </row>
    <row r="200" spans="1:6" ht="20.25" x14ac:dyDescent="0.25">
      <c r="A200" s="34"/>
      <c r="B200" s="4"/>
      <c r="C200" s="9"/>
      <c r="D200" s="9"/>
    </row>
    <row r="201" spans="1:6" ht="20.25" x14ac:dyDescent="0.25">
      <c r="A201" s="34"/>
      <c r="B201" s="4"/>
      <c r="C201" s="9"/>
      <c r="D201" s="9"/>
    </row>
    <row r="202" spans="1:6" ht="20.25" x14ac:dyDescent="0.25">
      <c r="A202" s="34"/>
      <c r="B202" s="4"/>
      <c r="C202" s="9"/>
      <c r="D202" s="9"/>
    </row>
    <row r="203" spans="1:6" ht="20.25" x14ac:dyDescent="0.25">
      <c r="A203" s="34"/>
      <c r="B203" s="4"/>
      <c r="C203" s="9"/>
      <c r="D203" s="9"/>
    </row>
    <row r="204" spans="1:6" ht="20.25" x14ac:dyDescent="0.25">
      <c r="A204" s="34"/>
      <c r="B204" s="4"/>
      <c r="C204" s="9"/>
      <c r="D204" s="9"/>
    </row>
    <row r="205" spans="1:6" ht="20.25" x14ac:dyDescent="0.25">
      <c r="A205" s="34"/>
      <c r="B205" s="4"/>
      <c r="C205" s="9"/>
      <c r="D205" s="9"/>
    </row>
    <row r="206" spans="1:6" ht="20.25" x14ac:dyDescent="0.25">
      <c r="A206" s="34"/>
      <c r="B206" s="4"/>
      <c r="C206" s="9"/>
      <c r="D206" s="9"/>
    </row>
    <row r="207" spans="1:6" ht="20.25" x14ac:dyDescent="0.25">
      <c r="A207" s="34"/>
      <c r="B207" s="4"/>
      <c r="C207" s="9"/>
      <c r="D207" s="9"/>
    </row>
    <row r="208" spans="1:6" ht="20.25" x14ac:dyDescent="0.25">
      <c r="A208" s="34"/>
      <c r="B208" s="4"/>
      <c r="C208" s="9"/>
      <c r="D208" s="9"/>
      <c r="F208" s="157" t="s">
        <v>502</v>
      </c>
    </row>
    <row r="209" spans="1:8" x14ac:dyDescent="0.25">
      <c r="A209" s="18"/>
      <c r="B209" s="4"/>
      <c r="C209" s="4"/>
      <c r="D209" s="4"/>
      <c r="F209" s="157" t="s">
        <v>861</v>
      </c>
    </row>
    <row r="210" spans="1:8" ht="20.25" x14ac:dyDescent="0.25">
      <c r="A210" s="18"/>
      <c r="B210" s="5" t="s">
        <v>875</v>
      </c>
      <c r="C210" s="5" t="s">
        <v>876</v>
      </c>
      <c r="D210" s="8" t="s">
        <v>875</v>
      </c>
      <c r="E210" s="8" t="s">
        <v>876</v>
      </c>
      <c r="F210" s="157" t="s">
        <v>877</v>
      </c>
    </row>
    <row r="211" spans="1:8" ht="21" x14ac:dyDescent="0.35">
      <c r="A211" s="18"/>
      <c r="B211" s="6" t="s">
        <v>878</v>
      </c>
      <c r="C211" s="45" t="s">
        <v>879</v>
      </c>
      <c r="D211" s="44" t="s">
        <v>878</v>
      </c>
      <c r="F211" s="157" t="str">
        <f>IF(NOT(ISBLANK(D211)),D211,IF(NOT(ISBLANK(E211)),"     "&amp;E211,FALSE))</f>
        <v>Afectación Económica o presupuestal</v>
      </c>
      <c r="G211" t="s">
        <v>878</v>
      </c>
      <c r="H211" t="str">
        <f>IF(NOT(ISERROR(MATCH(G211,_xlfn.ANCHORARRAY(B245),0))),F224&amp;"Por favor no seleccionar los criterios de impacto",G211)</f>
        <v>Afectación Económica o presupuestal</v>
      </c>
    </row>
    <row r="212" spans="1:8" ht="21" x14ac:dyDescent="0.35">
      <c r="A212" s="18"/>
      <c r="B212" s="6" t="s">
        <v>878</v>
      </c>
      <c r="C212" s="45" t="s">
        <v>856</v>
      </c>
      <c r="E212" t="s">
        <v>879</v>
      </c>
      <c r="F212" s="157" t="str">
        <f t="shared" ref="F212:F222" si="0">IF(NOT(ISBLANK(D212)),D212,IF(NOT(ISBLANK(E212)),"     "&amp;E212,FALSE))</f>
        <v xml:space="preserve">     Afectación menor a 130 SMLMV .</v>
      </c>
    </row>
    <row r="213" spans="1:8" ht="21" x14ac:dyDescent="0.35">
      <c r="A213" s="18"/>
      <c r="B213" s="6" t="s">
        <v>878</v>
      </c>
      <c r="C213" s="45" t="s">
        <v>859</v>
      </c>
      <c r="E213" t="s">
        <v>856</v>
      </c>
      <c r="F213" s="157" t="str">
        <f t="shared" si="0"/>
        <v xml:space="preserve">     Entre 130 y 650 SMLMV </v>
      </c>
    </row>
    <row r="214" spans="1:8" ht="21" x14ac:dyDescent="0.35">
      <c r="A214" s="18"/>
      <c r="B214" s="6" t="s">
        <v>878</v>
      </c>
      <c r="C214" s="45" t="s">
        <v>863</v>
      </c>
      <c r="E214" t="s">
        <v>859</v>
      </c>
      <c r="F214" s="157" t="str">
        <f t="shared" si="0"/>
        <v xml:space="preserve">     Entre 650 y 1300 SMLMV </v>
      </c>
    </row>
    <row r="215" spans="1:8" ht="21" x14ac:dyDescent="0.35">
      <c r="A215" s="18"/>
      <c r="B215" s="6" t="s">
        <v>878</v>
      </c>
      <c r="C215" s="45" t="s">
        <v>867</v>
      </c>
      <c r="E215" t="s">
        <v>863</v>
      </c>
      <c r="F215" s="157" t="str">
        <f t="shared" si="0"/>
        <v xml:space="preserve">     Entre 1300 y 6500 SMLMV </v>
      </c>
    </row>
    <row r="216" spans="1:8" ht="21" x14ac:dyDescent="0.35">
      <c r="A216" s="18"/>
      <c r="B216" s="6" t="s">
        <v>848</v>
      </c>
      <c r="C216" s="45" t="s">
        <v>853</v>
      </c>
      <c r="E216" t="s">
        <v>867</v>
      </c>
      <c r="F216" s="157" t="str">
        <f t="shared" si="0"/>
        <v xml:space="preserve">     Mayor a 6500 SMLMV </v>
      </c>
    </row>
    <row r="217" spans="1:8" ht="63" x14ac:dyDescent="0.35">
      <c r="A217" s="18"/>
      <c r="B217" s="6" t="s">
        <v>848</v>
      </c>
      <c r="C217" s="45" t="s">
        <v>857</v>
      </c>
      <c r="D217" s="44" t="s">
        <v>848</v>
      </c>
      <c r="F217" s="157" t="str">
        <f t="shared" si="0"/>
        <v>Pérdida Reputacional</v>
      </c>
    </row>
    <row r="218" spans="1:8" ht="42" x14ac:dyDescent="0.35">
      <c r="A218" s="18"/>
      <c r="B218" s="6" t="s">
        <v>848</v>
      </c>
      <c r="C218" s="45" t="s">
        <v>860</v>
      </c>
      <c r="D218" s="44"/>
      <c r="E218" s="46" t="s">
        <v>853</v>
      </c>
      <c r="F218" s="157" t="str">
        <f t="shared" si="0"/>
        <v xml:space="preserve">     El riesgo afecta la imagen de alguna área de la organización</v>
      </c>
    </row>
    <row r="219" spans="1:8" ht="63" x14ac:dyDescent="0.35">
      <c r="A219" s="18"/>
      <c r="B219" s="6" t="s">
        <v>848</v>
      </c>
      <c r="C219" s="45" t="s">
        <v>880</v>
      </c>
      <c r="D219" s="44"/>
      <c r="E219" s="46" t="s">
        <v>857</v>
      </c>
      <c r="F219" s="157" t="str">
        <f t="shared" si="0"/>
        <v xml:space="preserve">     El riesgo afecta la imagen de la entidad internamente, de conocimiento general, nivel interno, de junta dircetiva y accionistas y/o de provedores</v>
      </c>
    </row>
    <row r="220" spans="1:8" ht="45" x14ac:dyDescent="0.35">
      <c r="A220" s="18"/>
      <c r="B220" s="6" t="s">
        <v>848</v>
      </c>
      <c r="C220" s="45" t="s">
        <v>868</v>
      </c>
      <c r="D220" s="44"/>
      <c r="E220" s="46" t="s">
        <v>860</v>
      </c>
      <c r="F220" s="157" t="str">
        <f t="shared" si="0"/>
        <v xml:space="preserve">     El riesgo afecta la imagen de la entidad con algunos usuarios de relevancia frente al logro de los objetivos</v>
      </c>
    </row>
    <row r="221" spans="1:8" ht="45" x14ac:dyDescent="0.25">
      <c r="A221" s="18"/>
      <c r="B221" s="7"/>
      <c r="C221" s="7"/>
      <c r="D221" s="44"/>
      <c r="E221" s="46" t="s">
        <v>880</v>
      </c>
      <c r="F221" s="157" t="str">
        <f t="shared" si="0"/>
        <v xml:space="preserve">     El riesgo afecta la imagen de de la entidad con efecto publicitario sostenido a nivel de sector administrativo, nivel departamental o municipal</v>
      </c>
    </row>
    <row r="222" spans="1:8" ht="58.5" customHeight="1" x14ac:dyDescent="0.25">
      <c r="A222" s="18"/>
      <c r="C222" s="7"/>
      <c r="D222" s="44"/>
      <c r="E222" s="46" t="s">
        <v>868</v>
      </c>
      <c r="F222" s="157" t="str">
        <f t="shared" si="0"/>
        <v xml:space="preserve">     El riesgo afecta la imagen de la entidad a nivel nacional, con efecto publicitarios sostenible a nivel país</v>
      </c>
    </row>
    <row r="223" spans="1:8" x14ac:dyDescent="0.25">
      <c r="A223" s="18"/>
      <c r="C223" s="7"/>
    </row>
    <row r="224" spans="1:8" x14ac:dyDescent="0.25">
      <c r="C224" s="7"/>
      <c r="F224" s="158" t="s">
        <v>881</v>
      </c>
    </row>
    <row r="225" spans="2:6" x14ac:dyDescent="0.25">
      <c r="B225" s="3"/>
      <c r="C225" s="3"/>
      <c r="F225" s="158" t="s">
        <v>882</v>
      </c>
    </row>
    <row r="226" spans="2:6" x14ac:dyDescent="0.25">
      <c r="B226" s="3"/>
      <c r="C226" s="3"/>
    </row>
    <row r="227" spans="2:6" x14ac:dyDescent="0.25">
      <c r="B227" s="3"/>
      <c r="C227" s="3"/>
    </row>
    <row r="228" spans="2:6" x14ac:dyDescent="0.25">
      <c r="B228" s="3"/>
      <c r="C228" s="3"/>
      <c r="D228" s="3"/>
      <c r="F228" s="152" t="s">
        <v>878</v>
      </c>
    </row>
    <row r="229" spans="2:6" ht="18" x14ac:dyDescent="0.25">
      <c r="B229" s="3"/>
      <c r="C229" s="3"/>
      <c r="D229" s="3"/>
      <c r="E229" s="145" t="s">
        <v>851</v>
      </c>
      <c r="F229" s="157" t="s">
        <v>828</v>
      </c>
    </row>
    <row r="230" spans="2:6" ht="18" x14ac:dyDescent="0.25">
      <c r="B230" s="3"/>
      <c r="C230" s="3"/>
      <c r="D230" s="3"/>
      <c r="E230" s="146" t="s">
        <v>855</v>
      </c>
      <c r="F230" s="157" t="s">
        <v>366</v>
      </c>
    </row>
    <row r="231" spans="2:6" ht="18" x14ac:dyDescent="0.25">
      <c r="B231" s="3"/>
      <c r="C231" s="3"/>
      <c r="D231" s="3"/>
      <c r="E231" s="147" t="s">
        <v>858</v>
      </c>
      <c r="F231" s="157" t="s">
        <v>871</v>
      </c>
    </row>
    <row r="232" spans="2:6" ht="18" x14ac:dyDescent="0.25">
      <c r="B232" s="3"/>
      <c r="C232" s="3"/>
      <c r="D232" s="3"/>
      <c r="E232" s="148" t="s">
        <v>862</v>
      </c>
      <c r="F232" s="157" t="s">
        <v>872</v>
      </c>
    </row>
    <row r="233" spans="2:6" ht="18" x14ac:dyDescent="0.25">
      <c r="B233" s="3"/>
      <c r="C233" s="3"/>
      <c r="D233" s="3"/>
      <c r="E233" s="149" t="s">
        <v>866</v>
      </c>
      <c r="F233" s="157" t="s">
        <v>873</v>
      </c>
    </row>
    <row r="234" spans="2:6" x14ac:dyDescent="0.25">
      <c r="F234" s="152" t="s">
        <v>848</v>
      </c>
    </row>
    <row r="235" spans="2:6" ht="30" x14ac:dyDescent="0.25">
      <c r="F235" s="159" t="s">
        <v>197</v>
      </c>
    </row>
    <row r="236" spans="2:6" ht="30" x14ac:dyDescent="0.25">
      <c r="F236" s="159" t="s">
        <v>567</v>
      </c>
    </row>
    <row r="237" spans="2:6" x14ac:dyDescent="0.25">
      <c r="F237" s="159" t="s">
        <v>874</v>
      </c>
    </row>
    <row r="240" spans="2:6" x14ac:dyDescent="0.25">
      <c r="F240" s="160" t="s">
        <v>883</v>
      </c>
    </row>
    <row r="241" spans="2:11" ht="18" x14ac:dyDescent="0.25">
      <c r="F241" s="161" t="s">
        <v>884</v>
      </c>
      <c r="G241" s="145" t="s">
        <v>517</v>
      </c>
      <c r="K241" s="145" t="s">
        <v>851</v>
      </c>
    </row>
    <row r="242" spans="2:11" ht="25.5" x14ac:dyDescent="0.25">
      <c r="F242" s="161" t="s">
        <v>885</v>
      </c>
      <c r="G242" s="146" t="s">
        <v>854</v>
      </c>
      <c r="K242" s="146" t="s">
        <v>855</v>
      </c>
    </row>
    <row r="243" spans="2:11" ht="18" x14ac:dyDescent="0.25">
      <c r="F243" s="161" t="s">
        <v>886</v>
      </c>
      <c r="G243" s="147" t="s">
        <v>502</v>
      </c>
      <c r="K243" s="147" t="s">
        <v>858</v>
      </c>
    </row>
    <row r="244" spans="2:11" ht="18" x14ac:dyDescent="0.25">
      <c r="F244" s="161" t="s">
        <v>887</v>
      </c>
      <c r="G244" s="148" t="s">
        <v>861</v>
      </c>
      <c r="K244" s="148" t="s">
        <v>862</v>
      </c>
    </row>
    <row r="245" spans="2:11" ht="18" x14ac:dyDescent="0.25">
      <c r="F245" s="161" t="s">
        <v>888</v>
      </c>
      <c r="G245" s="149" t="s">
        <v>865</v>
      </c>
      <c r="K245" s="149" t="s">
        <v>866</v>
      </c>
    </row>
    <row r="246" spans="2:11" x14ac:dyDescent="0.25">
      <c r="B246" t="s">
        <v>883</v>
      </c>
      <c r="F246" s="162" t="s">
        <v>889</v>
      </c>
    </row>
    <row r="247" spans="2:11" ht="18" x14ac:dyDescent="0.25">
      <c r="B247" t="s">
        <v>889</v>
      </c>
      <c r="F247" s="163" t="s">
        <v>890</v>
      </c>
      <c r="G247" s="145" t="s">
        <v>517</v>
      </c>
      <c r="K247" s="145" t="s">
        <v>851</v>
      </c>
    </row>
    <row r="248" spans="2:11" ht="18" x14ac:dyDescent="0.25">
      <c r="B248" t="s">
        <v>891</v>
      </c>
      <c r="F248" s="163" t="s">
        <v>892</v>
      </c>
      <c r="G248" s="146" t="s">
        <v>854</v>
      </c>
      <c r="K248" s="146" t="s">
        <v>855</v>
      </c>
    </row>
    <row r="249" spans="2:11" ht="18" x14ac:dyDescent="0.25">
      <c r="B249" t="s">
        <v>893</v>
      </c>
      <c r="F249" s="163" t="s">
        <v>894</v>
      </c>
      <c r="G249" s="147" t="s">
        <v>502</v>
      </c>
      <c r="K249" s="147" t="s">
        <v>858</v>
      </c>
    </row>
    <row r="250" spans="2:11" ht="18" x14ac:dyDescent="0.25">
      <c r="F250" s="163" t="s">
        <v>895</v>
      </c>
      <c r="G250" s="148" t="s">
        <v>861</v>
      </c>
      <c r="K250" s="148" t="s">
        <v>862</v>
      </c>
    </row>
    <row r="251" spans="2:11" ht="18" x14ac:dyDescent="0.25">
      <c r="F251" s="163" t="s">
        <v>896</v>
      </c>
      <c r="G251" s="149" t="s">
        <v>865</v>
      </c>
      <c r="K251" s="149" t="s">
        <v>866</v>
      </c>
    </row>
    <row r="252" spans="2:11" x14ac:dyDescent="0.25">
      <c r="F252" s="164" t="s">
        <v>891</v>
      </c>
    </row>
    <row r="253" spans="2:11" ht="18" x14ac:dyDescent="0.25">
      <c r="F253" s="165" t="s">
        <v>897</v>
      </c>
      <c r="G253" s="145" t="s">
        <v>517</v>
      </c>
      <c r="K253" s="145" t="s">
        <v>851</v>
      </c>
    </row>
    <row r="254" spans="2:11" ht="18" x14ac:dyDescent="0.25">
      <c r="F254" s="165" t="s">
        <v>898</v>
      </c>
      <c r="G254" s="146" t="s">
        <v>854</v>
      </c>
      <c r="K254" s="146" t="s">
        <v>855</v>
      </c>
    </row>
    <row r="255" spans="2:11" ht="18" x14ac:dyDescent="0.25">
      <c r="F255" s="165" t="s">
        <v>899</v>
      </c>
      <c r="G255" s="147" t="s">
        <v>502</v>
      </c>
      <c r="K255" s="147" t="s">
        <v>858</v>
      </c>
    </row>
    <row r="256" spans="2:11" ht="18" x14ac:dyDescent="0.25">
      <c r="F256" s="165" t="s">
        <v>900</v>
      </c>
      <c r="G256" s="148" t="s">
        <v>861</v>
      </c>
      <c r="K256" s="148" t="s">
        <v>862</v>
      </c>
    </row>
    <row r="257" spans="6:11" ht="18" x14ac:dyDescent="0.25">
      <c r="F257" s="165" t="s">
        <v>901</v>
      </c>
      <c r="G257" s="149" t="s">
        <v>865</v>
      </c>
      <c r="K257" s="149" t="s">
        <v>866</v>
      </c>
    </row>
    <row r="258" spans="6:11" x14ac:dyDescent="0.25">
      <c r="F258" s="164" t="s">
        <v>893</v>
      </c>
    </row>
    <row r="259" spans="6:11" ht="18" x14ac:dyDescent="0.25">
      <c r="F259" s="166" t="s">
        <v>902</v>
      </c>
      <c r="G259" s="145" t="s">
        <v>517</v>
      </c>
      <c r="K259" s="145" t="s">
        <v>851</v>
      </c>
    </row>
    <row r="260" spans="6:11" ht="18" x14ac:dyDescent="0.25">
      <c r="F260" s="166" t="s">
        <v>903</v>
      </c>
      <c r="G260" s="146" t="s">
        <v>854</v>
      </c>
      <c r="K260" s="146" t="s">
        <v>855</v>
      </c>
    </row>
    <row r="261" spans="6:11" ht="18" x14ac:dyDescent="0.25">
      <c r="F261" s="166" t="s">
        <v>904</v>
      </c>
      <c r="G261" s="147" t="s">
        <v>502</v>
      </c>
      <c r="K261" s="147" t="s">
        <v>858</v>
      </c>
    </row>
    <row r="262" spans="6:11" ht="18" x14ac:dyDescent="0.25">
      <c r="F262" s="166" t="s">
        <v>905</v>
      </c>
      <c r="G262" s="148" t="s">
        <v>861</v>
      </c>
      <c r="K262" s="148" t="s">
        <v>862</v>
      </c>
    </row>
    <row r="263" spans="6:11" ht="18" x14ac:dyDescent="0.25">
      <c r="F263" s="166" t="s">
        <v>906</v>
      </c>
      <c r="G263" s="149" t="s">
        <v>865</v>
      </c>
      <c r="K263" s="149" t="s">
        <v>866</v>
      </c>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sheetPr>
  <dimension ref="C1:F48"/>
  <sheetViews>
    <sheetView zoomScale="110" zoomScaleNormal="110" workbookViewId="0">
      <selection activeCell="C14" sqref="C14"/>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89" t="s">
        <v>907</v>
      </c>
    </row>
    <row r="2" spans="3:6" ht="15.75" thickBot="1" x14ac:dyDescent="0.3">
      <c r="C2" s="87" t="s">
        <v>638</v>
      </c>
      <c r="E2" s="90" t="s">
        <v>86</v>
      </c>
      <c r="F2" s="91" t="s">
        <v>87</v>
      </c>
    </row>
    <row r="3" spans="3:6" ht="15.75" thickBot="1" x14ac:dyDescent="0.3">
      <c r="C3" s="87" t="s">
        <v>775</v>
      </c>
      <c r="E3" s="274" t="s">
        <v>85</v>
      </c>
      <c r="F3" s="78" t="s">
        <v>89</v>
      </c>
    </row>
    <row r="4" spans="3:6" ht="15.75" thickBot="1" x14ac:dyDescent="0.3">
      <c r="C4" s="87" t="s">
        <v>763</v>
      </c>
      <c r="E4" s="272"/>
      <c r="F4" s="78" t="s">
        <v>91</v>
      </c>
    </row>
    <row r="5" spans="3:6" ht="15.75" thickBot="1" x14ac:dyDescent="0.3">
      <c r="C5" s="87" t="s">
        <v>908</v>
      </c>
      <c r="E5" s="272"/>
      <c r="F5" s="78" t="s">
        <v>93</v>
      </c>
    </row>
    <row r="6" spans="3:6" ht="15.75" thickBot="1" x14ac:dyDescent="0.3">
      <c r="C6" s="87" t="s">
        <v>909</v>
      </c>
      <c r="E6" s="272"/>
      <c r="F6" s="78" t="s">
        <v>95</v>
      </c>
    </row>
    <row r="7" spans="3:6" ht="15.75" thickBot="1" x14ac:dyDescent="0.3">
      <c r="C7" s="88" t="s">
        <v>910</v>
      </c>
      <c r="E7" s="272"/>
      <c r="F7" s="78" t="s">
        <v>96</v>
      </c>
    </row>
    <row r="8" spans="3:6" ht="15.75" thickBot="1" x14ac:dyDescent="0.3">
      <c r="C8" s="87" t="s">
        <v>911</v>
      </c>
      <c r="E8" s="273"/>
      <c r="F8" s="78" t="s">
        <v>97</v>
      </c>
    </row>
    <row r="9" spans="3:6" ht="15.75" thickBot="1" x14ac:dyDescent="0.3">
      <c r="C9" s="87" t="s">
        <v>654</v>
      </c>
      <c r="E9" s="271" t="s">
        <v>94</v>
      </c>
      <c r="F9" s="78" t="s">
        <v>98</v>
      </c>
    </row>
    <row r="10" spans="3:6" ht="15.75" thickBot="1" x14ac:dyDescent="0.3">
      <c r="C10" s="86" t="s">
        <v>912</v>
      </c>
      <c r="E10" s="272"/>
      <c r="F10" s="78" t="s">
        <v>99</v>
      </c>
    </row>
    <row r="11" spans="3:6" ht="15.75" thickBot="1" x14ac:dyDescent="0.3">
      <c r="C11" s="134" t="s">
        <v>913</v>
      </c>
      <c r="E11" s="272"/>
      <c r="F11" s="78" t="s">
        <v>100</v>
      </c>
    </row>
    <row r="12" spans="3:6" ht="15.75" thickBot="1" x14ac:dyDescent="0.3">
      <c r="E12" s="272"/>
      <c r="F12" s="78" t="s">
        <v>101</v>
      </c>
    </row>
    <row r="13" spans="3:6" ht="15.75" thickBot="1" x14ac:dyDescent="0.3">
      <c r="E13" s="273"/>
      <c r="F13" s="78" t="s">
        <v>102</v>
      </c>
    </row>
    <row r="14" spans="3:6" ht="24.75" thickBot="1" x14ac:dyDescent="0.3">
      <c r="E14" s="271" t="s">
        <v>90</v>
      </c>
      <c r="F14" s="78" t="s">
        <v>103</v>
      </c>
    </row>
    <row r="15" spans="3:6" ht="15.75" thickBot="1" x14ac:dyDescent="0.3">
      <c r="E15" s="272"/>
      <c r="F15" s="78" t="s">
        <v>104</v>
      </c>
    </row>
    <row r="16" spans="3:6" ht="15.75" thickBot="1" x14ac:dyDescent="0.3">
      <c r="E16" s="273"/>
      <c r="F16" s="78" t="s">
        <v>105</v>
      </c>
    </row>
    <row r="17" spans="5:6" ht="15.75" thickBot="1" x14ac:dyDescent="0.3">
      <c r="E17" s="271" t="s">
        <v>92</v>
      </c>
      <c r="F17" s="78" t="s">
        <v>106</v>
      </c>
    </row>
    <row r="18" spans="5:6" ht="15.75" thickBot="1" x14ac:dyDescent="0.3">
      <c r="E18" s="272"/>
      <c r="F18" s="78" t="s">
        <v>107</v>
      </c>
    </row>
    <row r="19" spans="5:6" ht="15.75" thickBot="1" x14ac:dyDescent="0.3">
      <c r="E19" s="273"/>
      <c r="F19" s="78" t="s">
        <v>108</v>
      </c>
    </row>
    <row r="20" spans="5:6" ht="24.75" thickBot="1" x14ac:dyDescent="0.3">
      <c r="E20" s="271" t="s">
        <v>83</v>
      </c>
      <c r="F20" s="78" t="s">
        <v>109</v>
      </c>
    </row>
    <row r="21" spans="5:6" ht="15.75" thickBot="1" x14ac:dyDescent="0.3">
      <c r="E21" s="272"/>
      <c r="F21" s="78" t="s">
        <v>110</v>
      </c>
    </row>
    <row r="22" spans="5:6" ht="15.75" thickBot="1" x14ac:dyDescent="0.3">
      <c r="E22" s="272"/>
      <c r="F22" s="78" t="s">
        <v>111</v>
      </c>
    </row>
    <row r="23" spans="5:6" ht="15.75" thickBot="1" x14ac:dyDescent="0.3">
      <c r="E23" s="272"/>
      <c r="F23" s="78" t="s">
        <v>112</v>
      </c>
    </row>
    <row r="24" spans="5:6" ht="15.75" thickBot="1" x14ac:dyDescent="0.3">
      <c r="E24" s="272"/>
      <c r="F24" s="78" t="s">
        <v>113</v>
      </c>
    </row>
    <row r="25" spans="5:6" ht="24.75" thickBot="1" x14ac:dyDescent="0.3">
      <c r="E25" s="272"/>
      <c r="F25" s="78" t="s">
        <v>114</v>
      </c>
    </row>
    <row r="26" spans="5:6" ht="15.75" thickBot="1" x14ac:dyDescent="0.3">
      <c r="E26" s="272"/>
      <c r="F26" s="78" t="s">
        <v>115</v>
      </c>
    </row>
    <row r="27" spans="5:6" ht="24.75" thickBot="1" x14ac:dyDescent="0.3">
      <c r="E27" s="272"/>
      <c r="F27" s="78" t="s">
        <v>116</v>
      </c>
    </row>
    <row r="28" spans="5:6" ht="15.75" thickBot="1" x14ac:dyDescent="0.3">
      <c r="E28" s="272"/>
      <c r="F28" s="78" t="s">
        <v>117</v>
      </c>
    </row>
    <row r="29" spans="5:6" ht="15.75" thickBot="1" x14ac:dyDescent="0.3">
      <c r="E29" s="272"/>
      <c r="F29" s="78" t="s">
        <v>118</v>
      </c>
    </row>
    <row r="30" spans="5:6" ht="15.75" thickBot="1" x14ac:dyDescent="0.3">
      <c r="E30" s="273"/>
      <c r="F30" s="78" t="s">
        <v>119</v>
      </c>
    </row>
    <row r="31" spans="5:6" ht="15.75" thickBot="1" x14ac:dyDescent="0.3">
      <c r="E31" s="271" t="s">
        <v>88</v>
      </c>
      <c r="F31" s="78" t="s">
        <v>120</v>
      </c>
    </row>
    <row r="32" spans="5:6" ht="15.75" thickBot="1" x14ac:dyDescent="0.3">
      <c r="E32" s="272"/>
      <c r="F32" s="78" t="s">
        <v>121</v>
      </c>
    </row>
    <row r="33" spans="5:6" ht="15.75" thickBot="1" x14ac:dyDescent="0.3">
      <c r="E33" s="272"/>
      <c r="F33" s="78" t="s">
        <v>122</v>
      </c>
    </row>
    <row r="34" spans="5:6" ht="15.75" thickBot="1" x14ac:dyDescent="0.3">
      <c r="E34" s="272"/>
      <c r="F34" s="78" t="s">
        <v>123</v>
      </c>
    </row>
    <row r="35" spans="5:6" ht="24.75" thickBot="1" x14ac:dyDescent="0.3">
      <c r="E35" s="273"/>
      <c r="F35" s="78" t="s">
        <v>124</v>
      </c>
    </row>
    <row r="36" spans="5:6" ht="15.75" thickBot="1" x14ac:dyDescent="0.3">
      <c r="E36" s="271" t="s">
        <v>82</v>
      </c>
      <c r="F36" s="78" t="s">
        <v>125</v>
      </c>
    </row>
    <row r="37" spans="5:6" ht="15.75" thickBot="1" x14ac:dyDescent="0.3">
      <c r="E37" s="272"/>
      <c r="F37" s="78" t="s">
        <v>126</v>
      </c>
    </row>
    <row r="38" spans="5:6" ht="15.75" thickBot="1" x14ac:dyDescent="0.3">
      <c r="E38" s="272"/>
      <c r="F38" s="78" t="s">
        <v>127</v>
      </c>
    </row>
    <row r="39" spans="5:6" ht="15.75" thickBot="1" x14ac:dyDescent="0.3">
      <c r="E39" s="272"/>
      <c r="F39" s="78" t="s">
        <v>128</v>
      </c>
    </row>
    <row r="40" spans="5:6" ht="15.75" thickBot="1" x14ac:dyDescent="0.3">
      <c r="E40" s="273"/>
      <c r="F40" s="78" t="s">
        <v>129</v>
      </c>
    </row>
    <row r="41" spans="5:6" ht="15.75" thickBot="1" x14ac:dyDescent="0.3">
      <c r="E41" s="271" t="s">
        <v>84</v>
      </c>
      <c r="F41" s="78" t="s">
        <v>130</v>
      </c>
    </row>
    <row r="42" spans="5:6" ht="15.75" thickBot="1" x14ac:dyDescent="0.3">
      <c r="E42" s="272"/>
      <c r="F42" s="78" t="s">
        <v>131</v>
      </c>
    </row>
    <row r="43" spans="5:6" ht="15.75" thickBot="1" x14ac:dyDescent="0.3">
      <c r="E43" s="272"/>
      <c r="F43" s="78" t="s">
        <v>132</v>
      </c>
    </row>
    <row r="44" spans="5:6" ht="15.75" thickBot="1" x14ac:dyDescent="0.3">
      <c r="E44" s="272"/>
      <c r="F44" s="78" t="s">
        <v>133</v>
      </c>
    </row>
    <row r="45" spans="5:6" ht="24.75" thickBot="1" x14ac:dyDescent="0.3">
      <c r="E45" s="273"/>
      <c r="F45" s="78" t="s">
        <v>134</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19"/>
    <col min="3" max="3" width="17" style="19" customWidth="1"/>
    <col min="4" max="4" width="14.28515625" style="19"/>
    <col min="5" max="5" width="46" style="19" customWidth="1"/>
    <col min="6" max="16384" width="14.28515625" style="19"/>
  </cols>
  <sheetData>
    <row r="1" spans="2:6" ht="24" customHeight="1" thickBot="1" x14ac:dyDescent="0.25">
      <c r="B1" s="374" t="s">
        <v>914</v>
      </c>
      <c r="C1" s="375"/>
      <c r="D1" s="375"/>
      <c r="E1" s="375"/>
      <c r="F1" s="376"/>
    </row>
    <row r="2" spans="2:6" ht="16.5" thickBot="1" x14ac:dyDescent="0.3">
      <c r="B2" s="20"/>
      <c r="C2" s="20"/>
      <c r="D2" s="20"/>
      <c r="E2" s="20"/>
      <c r="F2" s="20"/>
    </row>
    <row r="3" spans="2:6" ht="16.5" thickBot="1" x14ac:dyDescent="0.25">
      <c r="B3" s="378" t="s">
        <v>915</v>
      </c>
      <c r="C3" s="379"/>
      <c r="D3" s="379"/>
      <c r="E3" s="32" t="s">
        <v>916</v>
      </c>
      <c r="F3" s="33" t="s">
        <v>917</v>
      </c>
    </row>
    <row r="4" spans="2:6" ht="31.5" x14ac:dyDescent="0.2">
      <c r="B4" s="380" t="s">
        <v>918</v>
      </c>
      <c r="C4" s="382" t="s">
        <v>182</v>
      </c>
      <c r="D4" s="21" t="s">
        <v>200</v>
      </c>
      <c r="E4" s="22" t="s">
        <v>919</v>
      </c>
      <c r="F4" s="23">
        <v>0.25</v>
      </c>
    </row>
    <row r="5" spans="2:6" ht="47.25" x14ac:dyDescent="0.2">
      <c r="B5" s="381"/>
      <c r="C5" s="383"/>
      <c r="D5" s="24" t="s">
        <v>214</v>
      </c>
      <c r="E5" s="25" t="s">
        <v>920</v>
      </c>
      <c r="F5" s="26">
        <v>0.15</v>
      </c>
    </row>
    <row r="6" spans="2:6" ht="47.25" x14ac:dyDescent="0.2">
      <c r="B6" s="381"/>
      <c r="C6" s="383"/>
      <c r="D6" s="24" t="s">
        <v>315</v>
      </c>
      <c r="E6" s="25" t="s">
        <v>921</v>
      </c>
      <c r="F6" s="26">
        <v>0.1</v>
      </c>
    </row>
    <row r="7" spans="2:6" ht="63" x14ac:dyDescent="0.2">
      <c r="B7" s="381"/>
      <c r="C7" s="383" t="s">
        <v>183</v>
      </c>
      <c r="D7" s="24" t="s">
        <v>701</v>
      </c>
      <c r="E7" s="25" t="s">
        <v>922</v>
      </c>
      <c r="F7" s="26">
        <v>0.25</v>
      </c>
    </row>
    <row r="8" spans="2:6" ht="31.5" x14ac:dyDescent="0.2">
      <c r="B8" s="381"/>
      <c r="C8" s="383"/>
      <c r="D8" s="24" t="s">
        <v>201</v>
      </c>
      <c r="E8" s="25" t="s">
        <v>923</v>
      </c>
      <c r="F8" s="26">
        <v>0.15</v>
      </c>
    </row>
    <row r="9" spans="2:6" ht="47.25" x14ac:dyDescent="0.2">
      <c r="B9" s="381" t="s">
        <v>924</v>
      </c>
      <c r="C9" s="383" t="s">
        <v>185</v>
      </c>
      <c r="D9" s="24" t="s">
        <v>202</v>
      </c>
      <c r="E9" s="25" t="s">
        <v>925</v>
      </c>
      <c r="F9" s="27" t="s">
        <v>926</v>
      </c>
    </row>
    <row r="10" spans="2:6" ht="63" x14ac:dyDescent="0.2">
      <c r="B10" s="381"/>
      <c r="C10" s="383"/>
      <c r="D10" s="24" t="s">
        <v>230</v>
      </c>
      <c r="E10" s="25" t="s">
        <v>927</v>
      </c>
      <c r="F10" s="27" t="s">
        <v>926</v>
      </c>
    </row>
    <row r="11" spans="2:6" ht="47.25" x14ac:dyDescent="0.2">
      <c r="B11" s="381"/>
      <c r="C11" s="383" t="s">
        <v>186</v>
      </c>
      <c r="D11" s="24" t="s">
        <v>203</v>
      </c>
      <c r="E11" s="25" t="s">
        <v>928</v>
      </c>
      <c r="F11" s="27" t="s">
        <v>926</v>
      </c>
    </row>
    <row r="12" spans="2:6" ht="47.25" x14ac:dyDescent="0.2">
      <c r="B12" s="381"/>
      <c r="C12" s="383"/>
      <c r="D12" s="24" t="s">
        <v>588</v>
      </c>
      <c r="E12" s="25" t="s">
        <v>929</v>
      </c>
      <c r="F12" s="27" t="s">
        <v>926</v>
      </c>
    </row>
    <row r="13" spans="2:6" ht="31.5" x14ac:dyDescent="0.2">
      <c r="B13" s="381"/>
      <c r="C13" s="383" t="s">
        <v>187</v>
      </c>
      <c r="D13" s="24" t="s">
        <v>204</v>
      </c>
      <c r="E13" s="25" t="s">
        <v>930</v>
      </c>
      <c r="F13" s="27" t="s">
        <v>926</v>
      </c>
    </row>
    <row r="14" spans="2:6" ht="32.25" thickBot="1" x14ac:dyDescent="0.25">
      <c r="B14" s="384"/>
      <c r="C14" s="385"/>
      <c r="D14" s="28" t="s">
        <v>553</v>
      </c>
      <c r="E14" s="29" t="s">
        <v>931</v>
      </c>
      <c r="F14" s="30" t="s">
        <v>926</v>
      </c>
    </row>
    <row r="15" spans="2:6" ht="49.5" customHeight="1" x14ac:dyDescent="0.2">
      <c r="B15" s="377" t="s">
        <v>932</v>
      </c>
      <c r="C15" s="377"/>
      <c r="D15" s="377"/>
      <c r="E15" s="377"/>
      <c r="F15" s="377"/>
    </row>
    <row r="16" spans="2:6" ht="27" customHeight="1" x14ac:dyDescent="0.25">
      <c r="B16" s="3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20" ma:contentTypeDescription="Crear nuevo documento." ma:contentTypeScope="" ma:versionID="ba10b5c60696d471028757b87ad3e804">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d3943945027c01a84acc43f6b51e6dfa"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2.xml><?xml version="1.0" encoding="utf-8"?>
<ds:datastoreItem xmlns:ds="http://schemas.openxmlformats.org/officeDocument/2006/customXml" ds:itemID="{B0AE39E1-71A3-46DB-9D24-ECD11DA2A3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D5E4EF-2809-49C9-8DCF-B2E4E5208101}">
  <ds:schemaRefs>
    <ds:schemaRef ds:uri="http://schemas.microsoft.com/office/2006/metadata/properties"/>
    <ds:schemaRef ds:uri="http://schemas.microsoft.com/office/infopath/2007/PartnerControls"/>
    <ds:schemaRef ds:uri="http://schemas.microsoft.com/sharepoint/v3"/>
    <ds:schemaRef ds:uri="70eaac67-e064-433b-ba54-6f78c0f1ecb1"/>
    <ds:schemaRef ds:uri="64d77176-54eb-4753-be67-9b2e2fa23e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Revisión DOFA</vt:lpstr>
      <vt:lpstr>Listas</vt:lpstr>
      <vt:lpstr>Riesgos de Gestión</vt:lpstr>
      <vt:lpstr>Riesgos de Corrupción</vt:lpstr>
      <vt:lpstr>Riesgos de Seguridad </vt:lpstr>
      <vt:lpstr>Riesgos de LA FT </vt:lpstr>
      <vt:lpstr>Tabla Impacto</vt:lpstr>
      <vt:lpstr>Amenazas</vt:lpstr>
      <vt:lpstr>Tabla Valoración controles</vt:lpstr>
      <vt:lpstr>Hoja1</vt:lpstr>
      <vt:lpstr>Intructivo control cambio</vt:lpstr>
      <vt:lpstr>'Riesgos de Corrupción'!Área_de_impresión</vt:lpstr>
      <vt:lpstr>'Riesgos de Gestión'!Área_de_impresión</vt:lpstr>
      <vt:lpstr>'Riesgos de LA FT '!Área_de_impresión</vt:lpstr>
      <vt:lpstr>'Riesgos de Seguridad '!Área_de_impresión</vt:lpstr>
      <vt:lpstr>'Riesgos de Corrupción'!Títulos_a_imprimir</vt:lpstr>
      <vt:lpstr>'Riesgos de Gestión'!Títulos_a_imprimir</vt:lpstr>
      <vt:lpstr>'Riesgos de LA FT '!Títulos_a_imprimir</vt:lpstr>
      <vt:lpstr>'Riesgos de Seguridad '!Títulos_a_imprimir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maria natalia norato mora</cp:lastModifiedBy>
  <cp:revision/>
  <dcterms:created xsi:type="dcterms:W3CDTF">2020-03-24T23:12:47Z</dcterms:created>
  <dcterms:modified xsi:type="dcterms:W3CDTF">2024-01-30T21:36:41Z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